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aily News\Daily reports\2019\2019.05\"/>
    </mc:Choice>
  </mc:AlternateContent>
  <bookViews>
    <workbookView showHorizontalScroll="0" showVerticalScroll="0" xWindow="0" yWindow="0" windowWidth="24000" windowHeight="9735"/>
  </bookViews>
  <sheets>
    <sheet name="Snapshot" sheetId="1" r:id="rId1"/>
    <sheet name="E1VFVN30" sheetId="6" r:id="rId2"/>
    <sheet name="FOL" sheetId="2" r:id="rId3"/>
    <sheet name="Financial Information" sheetId="3" r:id="rId4"/>
    <sheet name="CURRENCY" sheetId="5" r:id="rId5"/>
  </sheets>
  <definedNames>
    <definedName name="_xlnm._FilterDatabase" localSheetId="3" hidden="1">'Financial Information'!$B$3:$AV$3</definedName>
    <definedName name="_xlnm._FilterDatabase" localSheetId="2" hidden="1">FOL!$B$2:$H$2</definedName>
    <definedName name="CURRENCY">CURRENCY!$A$1:$A$3</definedName>
    <definedName name="PICK">CURRENCY!$A$1:$A$2</definedName>
    <definedName name="VND">CURRENCY!$A$1:$A$2</definedName>
  </definedNames>
  <calcPr calcId="152511"/>
</workbook>
</file>

<file path=xl/calcChain.xml><?xml version="1.0" encoding="utf-8"?>
<calcChain xmlns="http://schemas.openxmlformats.org/spreadsheetml/2006/main">
  <c r="I7" i="1" l="1"/>
  <c r="D32" i="1" l="1"/>
  <c r="D31" i="1"/>
  <c r="D30" i="1"/>
  <c r="D29" i="1"/>
  <c r="J28" i="1"/>
  <c r="I28" i="1"/>
  <c r="H28" i="1"/>
  <c r="D28" i="1"/>
  <c r="J25" i="1"/>
  <c r="I25" i="1"/>
  <c r="H25" i="1"/>
  <c r="J24" i="1"/>
  <c r="I24" i="1"/>
  <c r="H24" i="1"/>
  <c r="D24" i="1"/>
  <c r="J23" i="1"/>
  <c r="I23" i="1"/>
  <c r="H23" i="1"/>
  <c r="D23" i="1"/>
  <c r="J22" i="1"/>
  <c r="I22" i="1"/>
  <c r="H22" i="1"/>
  <c r="D22" i="1"/>
  <c r="J19" i="1"/>
  <c r="I19" i="1"/>
  <c r="H19" i="1"/>
  <c r="D19" i="1"/>
  <c r="C19" i="1"/>
  <c r="B19" i="1"/>
  <c r="J18" i="1"/>
  <c r="I18" i="1"/>
  <c r="H18" i="1"/>
  <c r="J17" i="1"/>
  <c r="I17" i="1"/>
  <c r="H17" i="1"/>
  <c r="J16" i="1"/>
  <c r="I16" i="1"/>
  <c r="H16" i="1"/>
  <c r="D16" i="1"/>
  <c r="J15" i="1"/>
  <c r="I15" i="1"/>
  <c r="H15" i="1"/>
  <c r="D15" i="1"/>
  <c r="J14" i="1"/>
  <c r="I14" i="1"/>
  <c r="H14" i="1"/>
  <c r="D14" i="1"/>
  <c r="D13" i="1"/>
  <c r="I9" i="1"/>
  <c r="C9" i="1"/>
</calcChain>
</file>

<file path=xl/sharedStrings.xml><?xml version="1.0" encoding="utf-8"?>
<sst xmlns="http://schemas.openxmlformats.org/spreadsheetml/2006/main" count="25125" uniqueCount="5065">
  <si>
    <t>REE</t>
  </si>
  <si>
    <t>HOSE</t>
  </si>
  <si>
    <t>Currency</t>
  </si>
  <si>
    <t>USD</t>
  </si>
  <si>
    <t>MARKET INFORMATION</t>
  </si>
  <si>
    <t>FINANCIAL INFORMATION</t>
  </si>
  <si>
    <t>FY15</t>
  </si>
  <si>
    <t>YoY (%)</t>
  </si>
  <si>
    <t>P/E</t>
  </si>
  <si>
    <t>P/B</t>
  </si>
  <si>
    <t>Beta</t>
  </si>
  <si>
    <t>ROA</t>
  </si>
  <si>
    <t>ROE</t>
  </si>
  <si>
    <t>Outs. Shares</t>
  </si>
  <si>
    <t>EPS</t>
  </si>
  <si>
    <t>Ticker</t>
  </si>
  <si>
    <t>Exchange</t>
  </si>
  <si>
    <t>Company Name</t>
  </si>
  <si>
    <t>No.</t>
  </si>
  <si>
    <t>Available foreign room</t>
  </si>
  <si>
    <t>Shares</t>
  </si>
  <si>
    <t>Ratio (%)</t>
  </si>
  <si>
    <t>AAM</t>
  </si>
  <si>
    <t>ABT</t>
  </si>
  <si>
    <t>ACC</t>
  </si>
  <si>
    <t>ACL</t>
  </si>
  <si>
    <t>AGF</t>
  </si>
  <si>
    <t>AGM</t>
  </si>
  <si>
    <t>AGR</t>
  </si>
  <si>
    <t>AMD</t>
  </si>
  <si>
    <t>ANV</t>
  </si>
  <si>
    <t>APC</t>
  </si>
  <si>
    <t>ASM</t>
  </si>
  <si>
    <t>ASP</t>
  </si>
  <si>
    <t>ATA</t>
  </si>
  <si>
    <t>BBC</t>
  </si>
  <si>
    <t>BCE</t>
  </si>
  <si>
    <t>BCG</t>
  </si>
  <si>
    <t>BFC</t>
  </si>
  <si>
    <t>BIC</t>
  </si>
  <si>
    <t>BID</t>
  </si>
  <si>
    <t>BMC</t>
  </si>
  <si>
    <t>BMI</t>
  </si>
  <si>
    <t>BMP</t>
  </si>
  <si>
    <t>BRC</t>
  </si>
  <si>
    <t>BSI</t>
  </si>
  <si>
    <t>BTP</t>
  </si>
  <si>
    <t>BTT</t>
  </si>
  <si>
    <t>BVH</t>
  </si>
  <si>
    <t>C32</t>
  </si>
  <si>
    <t>C47</t>
  </si>
  <si>
    <t>CAV</t>
  </si>
  <si>
    <t>CCI</t>
  </si>
  <si>
    <t>CCL</t>
  </si>
  <si>
    <t>CDC</t>
  </si>
  <si>
    <t>CIG</t>
  </si>
  <si>
    <t>CII</t>
  </si>
  <si>
    <t>CLC</t>
  </si>
  <si>
    <t>CLG</t>
  </si>
  <si>
    <t>CLL</t>
  </si>
  <si>
    <t>CLW</t>
  </si>
  <si>
    <t>CMG</t>
  </si>
  <si>
    <t>CMT</t>
  </si>
  <si>
    <t>CMV</t>
  </si>
  <si>
    <t>CMX</t>
  </si>
  <si>
    <t>CNG</t>
  </si>
  <si>
    <t>COM</t>
  </si>
  <si>
    <t>CSM</t>
  </si>
  <si>
    <t>CSV</t>
  </si>
  <si>
    <t>CTD</t>
  </si>
  <si>
    <t>CTG</t>
  </si>
  <si>
    <t>CTI</t>
  </si>
  <si>
    <t>CYC</t>
  </si>
  <si>
    <t>D2D</t>
  </si>
  <si>
    <t>DAG</t>
  </si>
  <si>
    <t>DAT</t>
  </si>
  <si>
    <t>DCL</t>
  </si>
  <si>
    <t>DCM</t>
  </si>
  <si>
    <t>DGW</t>
  </si>
  <si>
    <t>DHA</t>
  </si>
  <si>
    <t>DHC</t>
  </si>
  <si>
    <t>DHG</t>
  </si>
  <si>
    <t>DHM</t>
  </si>
  <si>
    <t>DIC</t>
  </si>
  <si>
    <t>DIG</t>
  </si>
  <si>
    <t>DLG</t>
  </si>
  <si>
    <t>DMC</t>
  </si>
  <si>
    <t>DPM</t>
  </si>
  <si>
    <t>DPR</t>
  </si>
  <si>
    <t>DQC</t>
  </si>
  <si>
    <t>DRC</t>
  </si>
  <si>
    <t>DRH</t>
  </si>
  <si>
    <t>DRL</t>
  </si>
  <si>
    <t>DSN</t>
  </si>
  <si>
    <t>DTA</t>
  </si>
  <si>
    <t>DTL</t>
  </si>
  <si>
    <t>DTT</t>
  </si>
  <si>
    <t>DVP</t>
  </si>
  <si>
    <t>DXG</t>
  </si>
  <si>
    <t>DXV</t>
  </si>
  <si>
    <t>EIB</t>
  </si>
  <si>
    <t>ELC</t>
  </si>
  <si>
    <t>EMC</t>
  </si>
  <si>
    <t>EVE</t>
  </si>
  <si>
    <t>FCM</t>
  </si>
  <si>
    <t>FCN</t>
  </si>
  <si>
    <t>FDC</t>
  </si>
  <si>
    <t>FIT</t>
  </si>
  <si>
    <t>FLC</t>
  </si>
  <si>
    <t>FMC</t>
  </si>
  <si>
    <t>FPT</t>
  </si>
  <si>
    <t>GAS</t>
  </si>
  <si>
    <t>GDT</t>
  </si>
  <si>
    <t>GIL</t>
  </si>
  <si>
    <t>GMC</t>
  </si>
  <si>
    <t>GMD</t>
  </si>
  <si>
    <t>GSP</t>
  </si>
  <si>
    <t>GTA</t>
  </si>
  <si>
    <t>GTN</t>
  </si>
  <si>
    <t>HAG</t>
  </si>
  <si>
    <t>HAH</t>
  </si>
  <si>
    <t>HAI</t>
  </si>
  <si>
    <t>HAP</t>
  </si>
  <si>
    <t>HAR</t>
  </si>
  <si>
    <t>HAS</t>
  </si>
  <si>
    <t>HAX</t>
  </si>
  <si>
    <t>HBC</t>
  </si>
  <si>
    <t>HCM</t>
  </si>
  <si>
    <t>HDC</t>
  </si>
  <si>
    <t>HDG</t>
  </si>
  <si>
    <t>HHS</t>
  </si>
  <si>
    <t>HLG</t>
  </si>
  <si>
    <t>HMC</t>
  </si>
  <si>
    <t>HNG</t>
  </si>
  <si>
    <t>HOT</t>
  </si>
  <si>
    <t>HPG</t>
  </si>
  <si>
    <t>HQC</t>
  </si>
  <si>
    <t>HRC</t>
  </si>
  <si>
    <t>HSG</t>
  </si>
  <si>
    <t>HT1</t>
  </si>
  <si>
    <t>HTI</t>
  </si>
  <si>
    <t>HTL</t>
  </si>
  <si>
    <t>HTV</t>
  </si>
  <si>
    <t>HU1</t>
  </si>
  <si>
    <t>HU3</t>
  </si>
  <si>
    <t>HVG</t>
  </si>
  <si>
    <t>HVX</t>
  </si>
  <si>
    <t>ICF</t>
  </si>
  <si>
    <t>IDI</t>
  </si>
  <si>
    <t>IJC</t>
  </si>
  <si>
    <t>IMP</t>
  </si>
  <si>
    <t>ITA</t>
  </si>
  <si>
    <t>ITC</t>
  </si>
  <si>
    <t>ITD</t>
  </si>
  <si>
    <t>JVC</t>
  </si>
  <si>
    <t>KAC</t>
  </si>
  <si>
    <t>KBC</t>
  </si>
  <si>
    <t>KDC</t>
  </si>
  <si>
    <t>KDH</t>
  </si>
  <si>
    <t>KHP</t>
  </si>
  <si>
    <t>KMR</t>
  </si>
  <si>
    <t>KPF</t>
  </si>
  <si>
    <t>KSB</t>
  </si>
  <si>
    <t>KSH</t>
  </si>
  <si>
    <t>L10</t>
  </si>
  <si>
    <t>LAF</t>
  </si>
  <si>
    <t>LBM</t>
  </si>
  <si>
    <t>LCG</t>
  </si>
  <si>
    <t>LCM</t>
  </si>
  <si>
    <t>LDG</t>
  </si>
  <si>
    <t>LGC</t>
  </si>
  <si>
    <t>LGL</t>
  </si>
  <si>
    <t>LHG</t>
  </si>
  <si>
    <t>LIX</t>
  </si>
  <si>
    <t>LM8</t>
  </si>
  <si>
    <t>LSS</t>
  </si>
  <si>
    <t>MBB</t>
  </si>
  <si>
    <t>MCG</t>
  </si>
  <si>
    <t>MCP</t>
  </si>
  <si>
    <t>MDG</t>
  </si>
  <si>
    <t>MHC</t>
  </si>
  <si>
    <t>MSN</t>
  </si>
  <si>
    <t>MWG</t>
  </si>
  <si>
    <t>NAF</t>
  </si>
  <si>
    <t>NAV</t>
  </si>
  <si>
    <t>NBB</t>
  </si>
  <si>
    <t>NCT</t>
  </si>
  <si>
    <t>NKG</t>
  </si>
  <si>
    <t>NLG</t>
  </si>
  <si>
    <t>NNC</t>
  </si>
  <si>
    <t>NSC</t>
  </si>
  <si>
    <t>NT2</t>
  </si>
  <si>
    <t>NTL</t>
  </si>
  <si>
    <t>NVT</t>
  </si>
  <si>
    <t>OGC</t>
  </si>
  <si>
    <t>OPC</t>
  </si>
  <si>
    <t>PAC</t>
  </si>
  <si>
    <t>PAN</t>
  </si>
  <si>
    <t>PDN</t>
  </si>
  <si>
    <t>PDR</t>
  </si>
  <si>
    <t>PET</t>
  </si>
  <si>
    <t>PGC</t>
  </si>
  <si>
    <t>PGD</t>
  </si>
  <si>
    <t>PGI</t>
  </si>
  <si>
    <t>PHR</t>
  </si>
  <si>
    <t>PIT</t>
  </si>
  <si>
    <t>PJT</t>
  </si>
  <si>
    <t>PNC</t>
  </si>
  <si>
    <t>PNJ</t>
  </si>
  <si>
    <t>POM</t>
  </si>
  <si>
    <t>PPC</t>
  </si>
  <si>
    <t>PPI</t>
  </si>
  <si>
    <t>PTB</t>
  </si>
  <si>
    <t>PTC</t>
  </si>
  <si>
    <t>PTL</t>
  </si>
  <si>
    <t>PVD</t>
  </si>
  <si>
    <t>PVT</t>
  </si>
  <si>
    <t>PXI</t>
  </si>
  <si>
    <t>PXS</t>
  </si>
  <si>
    <t>PXT</t>
  </si>
  <si>
    <t>QBS</t>
  </si>
  <si>
    <t>QCG</t>
  </si>
  <si>
    <t>RAL</t>
  </si>
  <si>
    <t>RDP</t>
  </si>
  <si>
    <t>RIC</t>
  </si>
  <si>
    <t>S4A</t>
  </si>
  <si>
    <t>SAM</t>
  </si>
  <si>
    <t>SAV</t>
  </si>
  <si>
    <t>SBA</t>
  </si>
  <si>
    <t>SBT</t>
  </si>
  <si>
    <t>SC5</t>
  </si>
  <si>
    <t>SCD</t>
  </si>
  <si>
    <t>SFC</t>
  </si>
  <si>
    <t>SFG</t>
  </si>
  <si>
    <t>SFI</t>
  </si>
  <si>
    <t>SGT</t>
  </si>
  <si>
    <t>SHI</t>
  </si>
  <si>
    <t>SHP</t>
  </si>
  <si>
    <t>SII</t>
  </si>
  <si>
    <t>SJD</t>
  </si>
  <si>
    <t>SJS</t>
  </si>
  <si>
    <t>SKG</t>
  </si>
  <si>
    <t>SMA</t>
  </si>
  <si>
    <t>SMC</t>
  </si>
  <si>
    <t>SPM</t>
  </si>
  <si>
    <t>SRC</t>
  </si>
  <si>
    <t>SRF</t>
  </si>
  <si>
    <t>SSC</t>
  </si>
  <si>
    <t>SSI</t>
  </si>
  <si>
    <t>ST8</t>
  </si>
  <si>
    <t>STB</t>
  </si>
  <si>
    <t>STG</t>
  </si>
  <si>
    <t>STK</t>
  </si>
  <si>
    <t>STT</t>
  </si>
  <si>
    <t>SVC</t>
  </si>
  <si>
    <t>SVI</t>
  </si>
  <si>
    <t>SVT</t>
  </si>
  <si>
    <t>SZL</t>
  </si>
  <si>
    <t>TAC</t>
  </si>
  <si>
    <t>TBC</t>
  </si>
  <si>
    <t>TCL</t>
  </si>
  <si>
    <t>TCM</t>
  </si>
  <si>
    <t>TCO</t>
  </si>
  <si>
    <t>TCR</t>
  </si>
  <si>
    <t>TCT</t>
  </si>
  <si>
    <t>TDC</t>
  </si>
  <si>
    <t>TDH</t>
  </si>
  <si>
    <t>TDW</t>
  </si>
  <si>
    <t>THG</t>
  </si>
  <si>
    <t>TIE</t>
  </si>
  <si>
    <t>TIX</t>
  </si>
  <si>
    <t>TLG</t>
  </si>
  <si>
    <t>TLH</t>
  </si>
  <si>
    <t>TMP</t>
  </si>
  <si>
    <t>TMS</t>
  </si>
  <si>
    <t>TMT</t>
  </si>
  <si>
    <t>TNA</t>
  </si>
  <si>
    <t>TNC</t>
  </si>
  <si>
    <t>TNT</t>
  </si>
  <si>
    <t>TPC</t>
  </si>
  <si>
    <t>TRA</t>
  </si>
  <si>
    <t>TRC</t>
  </si>
  <si>
    <t>TS4</t>
  </si>
  <si>
    <t>TSC</t>
  </si>
  <si>
    <t>TTF</t>
  </si>
  <si>
    <t>TVS</t>
  </si>
  <si>
    <t>TYA</t>
  </si>
  <si>
    <t>UDC</t>
  </si>
  <si>
    <t>UIC</t>
  </si>
  <si>
    <t>VAF</t>
  </si>
  <si>
    <t>VCB</t>
  </si>
  <si>
    <t>VCF</t>
  </si>
  <si>
    <t>VFG</t>
  </si>
  <si>
    <t>VHC</t>
  </si>
  <si>
    <t>VHG</t>
  </si>
  <si>
    <t>VIC</t>
  </si>
  <si>
    <t>VID</t>
  </si>
  <si>
    <t>VIP</t>
  </si>
  <si>
    <t>VIS</t>
  </si>
  <si>
    <t>VMD</t>
  </si>
  <si>
    <t>VNA</t>
  </si>
  <si>
    <t>VNE</t>
  </si>
  <si>
    <t>VNG</t>
  </si>
  <si>
    <t>VNH</t>
  </si>
  <si>
    <t>VNL</t>
  </si>
  <si>
    <t>VNM</t>
  </si>
  <si>
    <t>VNS</t>
  </si>
  <si>
    <t>VOS</t>
  </si>
  <si>
    <t>VPH</t>
  </si>
  <si>
    <t>VPK</t>
  </si>
  <si>
    <t>VPS</t>
  </si>
  <si>
    <t>VRC</t>
  </si>
  <si>
    <t>VSC</t>
  </si>
  <si>
    <t>VSH</t>
  </si>
  <si>
    <t>VSI</t>
  </si>
  <si>
    <t>VTB</t>
  </si>
  <si>
    <t>VTO</t>
  </si>
  <si>
    <t>AAA</t>
  </si>
  <si>
    <t>ADC</t>
  </si>
  <si>
    <t>ALT</t>
  </si>
  <si>
    <t>ALV</t>
  </si>
  <si>
    <t>AMC</t>
  </si>
  <si>
    <t>AME</t>
  </si>
  <si>
    <t>AMV</t>
  </si>
  <si>
    <t>APG</t>
  </si>
  <si>
    <t>API</t>
  </si>
  <si>
    <t>APP</t>
  </si>
  <si>
    <t>APS</t>
  </si>
  <si>
    <t>ARM</t>
  </si>
  <si>
    <t>ASA</t>
  </si>
  <si>
    <t>ATS</t>
  </si>
  <si>
    <t>BBS</t>
  </si>
  <si>
    <t>BCC</t>
  </si>
  <si>
    <t>BDB</t>
  </si>
  <si>
    <t>BED</t>
  </si>
  <si>
    <t>BHT</t>
  </si>
  <si>
    <t>BII</t>
  </si>
  <si>
    <t>BKC</t>
  </si>
  <si>
    <t>BLF</t>
  </si>
  <si>
    <t>BPC</t>
  </si>
  <si>
    <t>BSC</t>
  </si>
  <si>
    <t>BST</t>
  </si>
  <si>
    <t>BTS</t>
  </si>
  <si>
    <t>BVS</t>
  </si>
  <si>
    <t>BXH</t>
  </si>
  <si>
    <t>C92</t>
  </si>
  <si>
    <t>CAN</t>
  </si>
  <si>
    <t>CAP</t>
  </si>
  <si>
    <t>CCM</t>
  </si>
  <si>
    <t>CEO</t>
  </si>
  <si>
    <t>CHP</t>
  </si>
  <si>
    <t>CJC</t>
  </si>
  <si>
    <t>CKV</t>
  </si>
  <si>
    <t>CLM</t>
  </si>
  <si>
    <t>CMC</t>
  </si>
  <si>
    <t>CMI</t>
  </si>
  <si>
    <t>CMS</t>
  </si>
  <si>
    <t>CPC</t>
  </si>
  <si>
    <t>CSC</t>
  </si>
  <si>
    <t>CT6</t>
  </si>
  <si>
    <t>CTA</t>
  </si>
  <si>
    <t>CTB</t>
  </si>
  <si>
    <t>CTC</t>
  </si>
  <si>
    <t>CTS</t>
  </si>
  <si>
    <t>CTT</t>
  </si>
  <si>
    <t>CTX</t>
  </si>
  <si>
    <t>CVN</t>
  </si>
  <si>
    <t>CX8</t>
  </si>
  <si>
    <t>D11</t>
  </si>
  <si>
    <t>DAD</t>
  </si>
  <si>
    <t>DAE</t>
  </si>
  <si>
    <t>DBC</t>
  </si>
  <si>
    <t>DBT</t>
  </si>
  <si>
    <t>DC2</t>
  </si>
  <si>
    <t>DC4</t>
  </si>
  <si>
    <t>DCS</t>
  </si>
  <si>
    <t>DGC</t>
  </si>
  <si>
    <t>DHP</t>
  </si>
  <si>
    <t>DHT</t>
  </si>
  <si>
    <t>DID</t>
  </si>
  <si>
    <t>DIH</t>
  </si>
  <si>
    <t>DL1</t>
  </si>
  <si>
    <t>DLR</t>
  </si>
  <si>
    <t>DNC</t>
  </si>
  <si>
    <t>DNM</t>
  </si>
  <si>
    <t>DNP</t>
  </si>
  <si>
    <t>DNY</t>
  </si>
  <si>
    <t>DP3</t>
  </si>
  <si>
    <t>DPC</t>
  </si>
  <si>
    <t>DPS</t>
  </si>
  <si>
    <t>DST</t>
  </si>
  <si>
    <t>DXP</t>
  </si>
  <si>
    <t>DZM</t>
  </si>
  <si>
    <t>EBS</t>
  </si>
  <si>
    <t>ECI</t>
  </si>
  <si>
    <t>EFI</t>
  </si>
  <si>
    <t>EID</t>
  </si>
  <si>
    <t>FDT</t>
  </si>
  <si>
    <t>FID</t>
  </si>
  <si>
    <t>G20</t>
  </si>
  <si>
    <t>GLT</t>
  </si>
  <si>
    <t>GMX</t>
  </si>
  <si>
    <t>HAD</t>
  </si>
  <si>
    <t>HAT</t>
  </si>
  <si>
    <t>HBE</t>
  </si>
  <si>
    <t>HBS</t>
  </si>
  <si>
    <t>HCC</t>
  </si>
  <si>
    <t>HCT</t>
  </si>
  <si>
    <t>HDA</t>
  </si>
  <si>
    <t>HDO</t>
  </si>
  <si>
    <t>HEV</t>
  </si>
  <si>
    <t>HGM</t>
  </si>
  <si>
    <t>HHC</t>
  </si>
  <si>
    <t>HHG</t>
  </si>
  <si>
    <t>HJS</t>
  </si>
  <si>
    <t>HKB</t>
  </si>
  <si>
    <t>HLC</t>
  </si>
  <si>
    <t>HLD</t>
  </si>
  <si>
    <t>HLY</t>
  </si>
  <si>
    <t>HMH</t>
  </si>
  <si>
    <t>HNM</t>
  </si>
  <si>
    <t>HOM</t>
  </si>
  <si>
    <t>HPM</t>
  </si>
  <si>
    <t>HST</t>
  </si>
  <si>
    <t>HTC</t>
  </si>
  <si>
    <t>HTP</t>
  </si>
  <si>
    <t>HUT</t>
  </si>
  <si>
    <t>HVA</t>
  </si>
  <si>
    <t>HVT</t>
  </si>
  <si>
    <t>ICG</t>
  </si>
  <si>
    <t>IDJ</t>
  </si>
  <si>
    <t>IDV</t>
  </si>
  <si>
    <t>INC</t>
  </si>
  <si>
    <t>INN</t>
  </si>
  <si>
    <t>ITQ</t>
  </si>
  <si>
    <t>IVS</t>
  </si>
  <si>
    <t>KDM</t>
  </si>
  <si>
    <t>KHB</t>
  </si>
  <si>
    <t>KHL</t>
  </si>
  <si>
    <t>KKC</t>
  </si>
  <si>
    <t>KLF</t>
  </si>
  <si>
    <t>KMT</t>
  </si>
  <si>
    <t>KSD</t>
  </si>
  <si>
    <t>KSK</t>
  </si>
  <si>
    <t>KSQ</t>
  </si>
  <si>
    <t>KST</t>
  </si>
  <si>
    <t>KTS</t>
  </si>
  <si>
    <t>KTT</t>
  </si>
  <si>
    <t>KVC</t>
  </si>
  <si>
    <t>L14</t>
  </si>
  <si>
    <t>L18</t>
  </si>
  <si>
    <t>L35</t>
  </si>
  <si>
    <t>L43</t>
  </si>
  <si>
    <t>L44</t>
  </si>
  <si>
    <t>L61</t>
  </si>
  <si>
    <t>L62</t>
  </si>
  <si>
    <t>LAS</t>
  </si>
  <si>
    <t>LBE</t>
  </si>
  <si>
    <t>LCD</t>
  </si>
  <si>
    <t>LCS</t>
  </si>
  <si>
    <t>LDP</t>
  </si>
  <si>
    <t>LHC</t>
  </si>
  <si>
    <t>LIG</t>
  </si>
  <si>
    <t>LM7</t>
  </si>
  <si>
    <t>LO5</t>
  </si>
  <si>
    <t>LTC</t>
  </si>
  <si>
    <t>LUT</t>
  </si>
  <si>
    <t>MAC</t>
  </si>
  <si>
    <t>MAS</t>
  </si>
  <si>
    <t>MBG</t>
  </si>
  <si>
    <t>MBS</t>
  </si>
  <si>
    <t>MCC</t>
  </si>
  <si>
    <t>MCF</t>
  </si>
  <si>
    <t>MCO</t>
  </si>
  <si>
    <t>MDC</t>
  </si>
  <si>
    <t>MEC</t>
  </si>
  <si>
    <t>MHL</t>
  </si>
  <si>
    <t>MIM</t>
  </si>
  <si>
    <t>MKV</t>
  </si>
  <si>
    <t>MPT</t>
  </si>
  <si>
    <t>NAG</t>
  </si>
  <si>
    <t>NBC</t>
  </si>
  <si>
    <t>NBP</t>
  </si>
  <si>
    <t>NDF</t>
  </si>
  <si>
    <t>NDN</t>
  </si>
  <si>
    <t>NDX</t>
  </si>
  <si>
    <t>NET</t>
  </si>
  <si>
    <t>NFC</t>
  </si>
  <si>
    <t>NGC</t>
  </si>
  <si>
    <t>NHA</t>
  </si>
  <si>
    <t>NHC</t>
  </si>
  <si>
    <t>NHP</t>
  </si>
  <si>
    <t>NST</t>
  </si>
  <si>
    <t>NTP</t>
  </si>
  <si>
    <t>NVB</t>
  </si>
  <si>
    <t>OCH</t>
  </si>
  <si>
    <t>ONE</t>
  </si>
  <si>
    <t>ORS</t>
  </si>
  <si>
    <t>PBP</t>
  </si>
  <si>
    <t>PCE</t>
  </si>
  <si>
    <t>PCG</t>
  </si>
  <si>
    <t>PCN</t>
  </si>
  <si>
    <t>PCT</t>
  </si>
  <si>
    <t>PDB</t>
  </si>
  <si>
    <t>PDC</t>
  </si>
  <si>
    <t>PEN</t>
  </si>
  <si>
    <t>PGS</t>
  </si>
  <si>
    <t>PGT</t>
  </si>
  <si>
    <t>PHP</t>
  </si>
  <si>
    <t>PIV</t>
  </si>
  <si>
    <t>PJC</t>
  </si>
  <si>
    <t>PLC</t>
  </si>
  <si>
    <t>PMB</t>
  </si>
  <si>
    <t>PMC</t>
  </si>
  <si>
    <t>PMP</t>
  </si>
  <si>
    <t>PMS</t>
  </si>
  <si>
    <t>POT</t>
  </si>
  <si>
    <t>PPE</t>
  </si>
  <si>
    <t>PPP</t>
  </si>
  <si>
    <t>PPS</t>
  </si>
  <si>
    <t>PPY</t>
  </si>
  <si>
    <t>PRC</t>
  </si>
  <si>
    <t>PSC</t>
  </si>
  <si>
    <t>PSD</t>
  </si>
  <si>
    <t>PSE</t>
  </si>
  <si>
    <t>PSI</t>
  </si>
  <si>
    <t>PSW</t>
  </si>
  <si>
    <t>PTD</t>
  </si>
  <si>
    <t>PTI</t>
  </si>
  <si>
    <t>PTS</t>
  </si>
  <si>
    <t>PV2</t>
  </si>
  <si>
    <t>PVB</t>
  </si>
  <si>
    <t>PVC</t>
  </si>
  <si>
    <t>PVE</t>
  </si>
  <si>
    <t>PVG</t>
  </si>
  <si>
    <t>PVI</t>
  </si>
  <si>
    <t>PVL</t>
  </si>
  <si>
    <t>PVR</t>
  </si>
  <si>
    <t>PVS</t>
  </si>
  <si>
    <t>PVV</t>
  </si>
  <si>
    <t>PVX</t>
  </si>
  <si>
    <t>PXA</t>
  </si>
  <si>
    <t>QHD</t>
  </si>
  <si>
    <t>QNC</t>
  </si>
  <si>
    <t>QST</t>
  </si>
  <si>
    <t>QTC</t>
  </si>
  <si>
    <t>RCL</t>
  </si>
  <si>
    <t>S55</t>
  </si>
  <si>
    <t>S74</t>
  </si>
  <si>
    <t>S99</t>
  </si>
  <si>
    <t>SAF</t>
  </si>
  <si>
    <t>SAP</t>
  </si>
  <si>
    <t>SCI</t>
  </si>
  <si>
    <t>SCJ</t>
  </si>
  <si>
    <t>SCL</t>
  </si>
  <si>
    <t>SCR</t>
  </si>
  <si>
    <t>SD2</t>
  </si>
  <si>
    <t>SD4</t>
  </si>
  <si>
    <t>SD5</t>
  </si>
  <si>
    <t>SD6</t>
  </si>
  <si>
    <t>SD7</t>
  </si>
  <si>
    <t>SD9</t>
  </si>
  <si>
    <t>SDA</t>
  </si>
  <si>
    <t>SDC</t>
  </si>
  <si>
    <t>SDD</t>
  </si>
  <si>
    <t>SDE</t>
  </si>
  <si>
    <t>SDG</t>
  </si>
  <si>
    <t>SDH</t>
  </si>
  <si>
    <t>SDN</t>
  </si>
  <si>
    <t>SDP</t>
  </si>
  <si>
    <t>SDT</t>
  </si>
  <si>
    <t>SDU</t>
  </si>
  <si>
    <t>SDY</t>
  </si>
  <si>
    <t>SEB</t>
  </si>
  <si>
    <t>SED</t>
  </si>
  <si>
    <t>SFN</t>
  </si>
  <si>
    <t>SGC</t>
  </si>
  <si>
    <t>SGD</t>
  </si>
  <si>
    <t>SGH</t>
  </si>
  <si>
    <t>SGO</t>
  </si>
  <si>
    <t>SHA</t>
  </si>
  <si>
    <t>SHB</t>
  </si>
  <si>
    <t>SHN</t>
  </si>
  <si>
    <t>SHS</t>
  </si>
  <si>
    <t>SIC</t>
  </si>
  <si>
    <t>SJ1</t>
  </si>
  <si>
    <t>SJC</t>
  </si>
  <si>
    <t>SJE</t>
  </si>
  <si>
    <t>SLS</t>
  </si>
  <si>
    <t>SMN</t>
  </si>
  <si>
    <t>SMT</t>
  </si>
  <si>
    <t>SPI</t>
  </si>
  <si>
    <t>SPP</t>
  </si>
  <si>
    <t>SRA</t>
  </si>
  <si>
    <t>SSM</t>
  </si>
  <si>
    <t>STC</t>
  </si>
  <si>
    <t>STP</t>
  </si>
  <si>
    <t>SVN</t>
  </si>
  <si>
    <t>TA9</t>
  </si>
  <si>
    <t>TBX</t>
  </si>
  <si>
    <t>TC6</t>
  </si>
  <si>
    <t>TCS</t>
  </si>
  <si>
    <t>TDN</t>
  </si>
  <si>
    <t>TEG</t>
  </si>
  <si>
    <t>TET</t>
  </si>
  <si>
    <t>TFC</t>
  </si>
  <si>
    <t>TH1</t>
  </si>
  <si>
    <t>THB</t>
  </si>
  <si>
    <t>THS</t>
  </si>
  <si>
    <t>THT</t>
  </si>
  <si>
    <t>TIG</t>
  </si>
  <si>
    <t>TJC</t>
  </si>
  <si>
    <t>TKC</t>
  </si>
  <si>
    <t>TKU</t>
  </si>
  <si>
    <t>TMC</t>
  </si>
  <si>
    <t>TMX</t>
  </si>
  <si>
    <t>TNG</t>
  </si>
  <si>
    <t>TPH</t>
  </si>
  <si>
    <t>TPP</t>
  </si>
  <si>
    <t>TSB</t>
  </si>
  <si>
    <t>TST</t>
  </si>
  <si>
    <t>TTB</t>
  </si>
  <si>
    <t>TTC</t>
  </si>
  <si>
    <t>TTZ</t>
  </si>
  <si>
    <t>TV2</t>
  </si>
  <si>
    <t>TV3</t>
  </si>
  <si>
    <t>TV4</t>
  </si>
  <si>
    <t>TVC</t>
  </si>
  <si>
    <t>TVD</t>
  </si>
  <si>
    <t>TXM</t>
  </si>
  <si>
    <t>UNI</t>
  </si>
  <si>
    <t>V12</t>
  </si>
  <si>
    <t>V21</t>
  </si>
  <si>
    <t>VAT</t>
  </si>
  <si>
    <t>VBC</t>
  </si>
  <si>
    <t>VBH</t>
  </si>
  <si>
    <t>VC1</t>
  </si>
  <si>
    <t>VC2</t>
  </si>
  <si>
    <t>VC3</t>
  </si>
  <si>
    <t>VC6</t>
  </si>
  <si>
    <t>VC7</t>
  </si>
  <si>
    <t>VC9</t>
  </si>
  <si>
    <t>VCC</t>
  </si>
  <si>
    <t>VCG</t>
  </si>
  <si>
    <t>VCM</t>
  </si>
  <si>
    <t>VCR</t>
  </si>
  <si>
    <t>VCS</t>
  </si>
  <si>
    <t>VDL</t>
  </si>
  <si>
    <t>VDS</t>
  </si>
  <si>
    <t>VE1</t>
  </si>
  <si>
    <t>VE2</t>
  </si>
  <si>
    <t>VE3</t>
  </si>
  <si>
    <t>VE4</t>
  </si>
  <si>
    <t>VE8</t>
  </si>
  <si>
    <t>VE9</t>
  </si>
  <si>
    <t>VFR</t>
  </si>
  <si>
    <t>VGP</t>
  </si>
  <si>
    <t>VGS</t>
  </si>
  <si>
    <t>VHL</t>
  </si>
  <si>
    <t>VIE</t>
  </si>
  <si>
    <t>VIG</t>
  </si>
  <si>
    <t>VIT</t>
  </si>
  <si>
    <t>VIX</t>
  </si>
  <si>
    <t>VKC</t>
  </si>
  <si>
    <t>VLA</t>
  </si>
  <si>
    <t>VMC</t>
  </si>
  <si>
    <t>VMI</t>
  </si>
  <si>
    <t>VMS</t>
  </si>
  <si>
    <t>VNC</t>
  </si>
  <si>
    <t>VND</t>
  </si>
  <si>
    <t>VNF</t>
  </si>
  <si>
    <t>VNR</t>
  </si>
  <si>
    <t>VNT</t>
  </si>
  <si>
    <t>VSA</t>
  </si>
  <si>
    <t>VTC</t>
  </si>
  <si>
    <t>VTH</t>
  </si>
  <si>
    <t>VTL</t>
  </si>
  <si>
    <t>VTS</t>
  </si>
  <si>
    <t>VTV</t>
  </si>
  <si>
    <t>VXB</t>
  </si>
  <si>
    <t>WCS</t>
  </si>
  <si>
    <t>WSS</t>
  </si>
  <si>
    <t>Price</t>
  </si>
  <si>
    <t>Price change (%)</t>
  </si>
  <si>
    <t>Mkt. Cap</t>
  </si>
  <si>
    <t>Float ratio</t>
  </si>
  <si>
    <t>Avg. daily vol.</t>
  </si>
  <si>
    <t>Avg. daily val.</t>
  </si>
  <si>
    <t>1M</t>
  </si>
  <si>
    <t>3M</t>
  </si>
  <si>
    <t>Mln'shs</t>
  </si>
  <si>
    <t>%</t>
  </si>
  <si>
    <t>(20 days-shs)</t>
  </si>
  <si>
    <t>Trailing (x)</t>
  </si>
  <si>
    <t>HNX</t>
  </si>
  <si>
    <t>1Y</t>
  </si>
  <si>
    <t>YoY %</t>
  </si>
  <si>
    <t>EPS (VND)</t>
  </si>
  <si>
    <t>USDVND</t>
  </si>
  <si>
    <t>LAST CLOSE</t>
  </si>
  <si>
    <t>PRICE</t>
  </si>
  <si>
    <t>% available</t>
  </si>
  <si>
    <t>Source: Bloomberg</t>
  </si>
  <si>
    <t>As of</t>
  </si>
  <si>
    <t>1M chg (%)</t>
  </si>
  <si>
    <t>3M chg (%)</t>
  </si>
  <si>
    <t>1Y chg (%)</t>
  </si>
  <si>
    <t>Outs. Shares (mn'shs)</t>
  </si>
  <si>
    <t>Floating ratio (%)</t>
  </si>
  <si>
    <t>ROA (%)</t>
  </si>
  <si>
    <t>ROE (%)</t>
  </si>
  <si>
    <t>REVENUE (mn)</t>
  </si>
  <si>
    <t>NET INCOME (mn)</t>
  </si>
  <si>
    <t>TIP</t>
  </si>
  <si>
    <t>CLH</t>
  </si>
  <si>
    <t>MST</t>
  </si>
  <si>
    <t>BIBICA CORP</t>
  </si>
  <si>
    <t>COMA18 JSC</t>
  </si>
  <si>
    <t>HAGL JSC</t>
  </si>
  <si>
    <t>LILAMA 10 JSC</t>
  </si>
  <si>
    <t>LILAMA 18 JSC</t>
  </si>
  <si>
    <t>SCI JSC</t>
  </si>
  <si>
    <t>GROSS MARGIN (%)</t>
  </si>
  <si>
    <t>Gross margin</t>
  </si>
  <si>
    <t>Total debt to total equity</t>
  </si>
  <si>
    <t>Beta 1Y</t>
  </si>
  <si>
    <t>No. of shares available</t>
  </si>
  <si>
    <t>MARKET CAPITALIZATION (mn)</t>
  </si>
  <si>
    <t>FOREIGN OWNERSHIP LMT (%)</t>
  </si>
  <si>
    <t>(20 days-VND')</t>
  </si>
  <si>
    <t>Avg. 20-day val ('000)</t>
  </si>
  <si>
    <t>Revenue (VND'mn)</t>
  </si>
  <si>
    <t>EAT (VND'mn)</t>
  </si>
  <si>
    <t>TOTAL DEBT/EQUITY (%)</t>
  </si>
  <si>
    <t>Avg. 20-day vol (shs)</t>
  </si>
  <si>
    <t>VNDIRECT SECURITIES CORPORATION</t>
  </si>
  <si>
    <t>Phone:+84 4 39410 510 - Fax: +84 4 39410 500</t>
  </si>
  <si>
    <t>Website: http://www.vndirect.com.vn</t>
  </si>
  <si>
    <t>01 Nguyen Thuong Hien Str, Hai Ba Trung Dist, Hanoi, Vietnam</t>
  </si>
  <si>
    <t>Bloomberg: VNDS&lt;GO&gt;</t>
  </si>
  <si>
    <t>VIETNAM STOCK SNAPSHOT</t>
  </si>
  <si>
    <t>ADS</t>
  </si>
  <si>
    <t>MEKONG FISHERIES JSC</t>
  </si>
  <si>
    <t>BENTRE AQUAPRODUCT IMPORT AND EXPORT JSC</t>
  </si>
  <si>
    <t>BECAMEX ASPHALT AND CONCRETE JSC</t>
  </si>
  <si>
    <t>CUU LONG FISH JSC</t>
  </si>
  <si>
    <t>DAMSAN JSC</t>
  </si>
  <si>
    <t>AN GIANG FISHERIES IMPORT &amp; EXPORT JSC</t>
  </si>
  <si>
    <t>AN GIANG IMPORT-EXPORT CO</t>
  </si>
  <si>
    <t>NAM VIET CORP</t>
  </si>
  <si>
    <t>AN PHU IRRADIATION JSC</t>
  </si>
  <si>
    <t>SAO MAI CONSTRUCTION CORP</t>
  </si>
  <si>
    <t>AN PHA PETROLEUM GROUP JSC</t>
  </si>
  <si>
    <t>BINH DUONG CONSTRUCTION AND CIVIL ENGINEERING JSC</t>
  </si>
  <si>
    <t>BAMBOO CAPITAL JSC</t>
  </si>
  <si>
    <t>BINH DIEN FERTILIZER JSC</t>
  </si>
  <si>
    <t>BIDV INSURANCE CORP</t>
  </si>
  <si>
    <t>BANK FOR INVESTMENT AND DEVELOPMENT OF VIETNAM JSC</t>
  </si>
  <si>
    <t>BINH DINH MINERALS JSC</t>
  </si>
  <si>
    <t>BAOMINH INSURANCE CORP</t>
  </si>
  <si>
    <t>BINH MINH PLASTICS JSC</t>
  </si>
  <si>
    <t>BEN THANH RUBBER JSC</t>
  </si>
  <si>
    <t>BIDV SECURITIES JSC</t>
  </si>
  <si>
    <t>BA RIA THERMAL POWER JSC</t>
  </si>
  <si>
    <t>BEN THANH TRADING &amp; SERVICE JSC</t>
  </si>
  <si>
    <t>BAO VIET HOLDINGS</t>
  </si>
  <si>
    <t>CONSTRUCTION INVESTMENT CORP 3-2</t>
  </si>
  <si>
    <t>CONSTRUCTION JSC 47</t>
  </si>
  <si>
    <t>VIETNAM ELECTRIC CABLE CORP</t>
  </si>
  <si>
    <t>CUCHI COMMERCIAL AND INDUSTRIAL DEVELOPING INVESTMENT JSC</t>
  </si>
  <si>
    <t>CUU LONG PETRO URBAN DEVELOPMENT AND INVESTMENT CORP</t>
  </si>
  <si>
    <t>CHUONG DUONG CORP</t>
  </si>
  <si>
    <t>HO CHI MINH CITY INFRASTRUCTURE INVESTMENT JSC</t>
  </si>
  <si>
    <t>CAT LOI JSC</t>
  </si>
  <si>
    <t>COTEC INVESTMENT AND LAND-HOUSE DEVELOPMENT JSC</t>
  </si>
  <si>
    <t>CAT LAI PORT JSC</t>
  </si>
  <si>
    <t>CHO LON WASUCO JSC</t>
  </si>
  <si>
    <t>CMC CORP/VIETNAM</t>
  </si>
  <si>
    <t>CAMAU TRADING JSC</t>
  </si>
  <si>
    <t>CAMAU FROZEN SEAFOOD PROCESSING IMPORT EXPORT CORP</t>
  </si>
  <si>
    <t>CNG VIETNAM JSC</t>
  </si>
  <si>
    <t>MATERIALS - PETROLEUM JSC</t>
  </si>
  <si>
    <t>SOUTHERN RUBBER INDUSTRY JSC/THE</t>
  </si>
  <si>
    <t>SOUTH BASIC CHEMICALS JSC</t>
  </si>
  <si>
    <t>VIETNAM JOINT STOCK COMMERCIAL BANK FOR INDUSTRY AND TRADE</t>
  </si>
  <si>
    <t>CUONGTHUAN INVESTMENT CORP</t>
  </si>
  <si>
    <t>CHANG YIH CERAMIC JSC</t>
  </si>
  <si>
    <t>INDUSTRIAL URBAN DEVELOPMENT JSC NO 2</t>
  </si>
  <si>
    <t>DONG A PLASTIC GROUP JSC</t>
  </si>
  <si>
    <t>TRAVEL INVESTMENT &amp; SEAFOOD DEVELOPMENT CORP</t>
  </si>
  <si>
    <t>CUU LONG PHARMACEUTICAL JSC</t>
  </si>
  <si>
    <t>PETROVIETNAM CA MAU FERTILIZER JSC</t>
  </si>
  <si>
    <t>DIGIWORLD CORP</t>
  </si>
  <si>
    <t>HOA AN JSC</t>
  </si>
  <si>
    <t>DONG HAI JSC OF BENTRE</t>
  </si>
  <si>
    <t>DHG PHARMACEUTICAL JSC</t>
  </si>
  <si>
    <t>DIC INVESTMENT &amp; TRADING JSC</t>
  </si>
  <si>
    <t>DEVELOPMENT INVESTMENT CONSTRUCTION JSC</t>
  </si>
  <si>
    <t>DUC LONG GIA LAI GROUP JSC</t>
  </si>
  <si>
    <t>DOMESCO MEDICAL IMPORT EXPORT JSC</t>
  </si>
  <si>
    <t>PETROVIETNAM FERTILIZER &amp; CHEMICALS JSC</t>
  </si>
  <si>
    <t>DONG PHU RUBBER JSC</t>
  </si>
  <si>
    <t>DIEN QUANG JSC</t>
  </si>
  <si>
    <t>DANANG RUBBER JSC</t>
  </si>
  <si>
    <t>HYDRO POWER JSC - POWER NO. 3</t>
  </si>
  <si>
    <t>DAM SEN WATER PARK CORP</t>
  </si>
  <si>
    <t>DE TAM JSC</t>
  </si>
  <si>
    <t>DAI THIEN LOC CORP</t>
  </si>
  <si>
    <t>DO THANH TECHNOLOGY CORP</t>
  </si>
  <si>
    <t>DINH VU PORT INVESTMENT &amp; DEVELOPMENT JSC</t>
  </si>
  <si>
    <t>DA NANG CONSTRUCTION BUILDING MATERIALS VICEM JSC</t>
  </si>
  <si>
    <t>VIETNAM EXPORT IMPORT COMMERCIAL JSB</t>
  </si>
  <si>
    <t>ELECTRONICS COMMUNICATIONS TECHNOLOGY INVESTMENT DEVELOPMENT CORP</t>
  </si>
  <si>
    <t>THU DUC ELECTRO MECHANICAL JSC</t>
  </si>
  <si>
    <t>EVERPIA VIETNAM JSC</t>
  </si>
  <si>
    <t>FECON MINING JSC</t>
  </si>
  <si>
    <t>FECON CORP</t>
  </si>
  <si>
    <t>FOREIGN TRADE DEVELOPMENT AND INVESTMENT JSC</t>
  </si>
  <si>
    <t>FLC GROUP JSC</t>
  </si>
  <si>
    <t>SAO TA FOODS JSC</t>
  </si>
  <si>
    <t>FPT CORP</t>
  </si>
  <si>
    <t>PETROVIETNAM GAS JSC</t>
  </si>
  <si>
    <t>DUC THANH WOOD PROCESSING JSC</t>
  </si>
  <si>
    <t>BINH THANH IMPORT EXPORT PRODUCTION AND TRADE JSC</t>
  </si>
  <si>
    <t>SAIGON GARMENT MANUFACTURING TRADING JSC</t>
  </si>
  <si>
    <t>GEMADEPT CORP</t>
  </si>
  <si>
    <t>INTERNATIONAL GAS PRODUCT SHIPPING JSC</t>
  </si>
  <si>
    <t>THUAN AN WOOD PROCESSING JSC</t>
  </si>
  <si>
    <t>HAI AN TRANSPORT &amp; STEVEDORING JSC</t>
  </si>
  <si>
    <t>HAI AGROCHEM JSC</t>
  </si>
  <si>
    <t>HAPACO GROUP JSC</t>
  </si>
  <si>
    <t>AN DUONG THAO DIEN REAL ESTATE TRADE JSC</t>
  </si>
  <si>
    <t>HACISCO JSC</t>
  </si>
  <si>
    <t>HANG XANH MOTORS SERVICE JSC</t>
  </si>
  <si>
    <t>HO CHI MINH CITY SECURITIES CORP</t>
  </si>
  <si>
    <t>BA RIA - VUNG TAU HOUSE DEVELOPMENT JSC</t>
  </si>
  <si>
    <t>HA DO GROUP JSC</t>
  </si>
  <si>
    <t>HOANG HUY INVESTMENT SERVICES JSC</t>
  </si>
  <si>
    <t>HOANG LONG GROUP</t>
  </si>
  <si>
    <t>HOANG ANH GIA LAI INTERNATIONAL AGRICULTURE JSC</t>
  </si>
  <si>
    <t>HOI AN TOURIST SERVICE CO</t>
  </si>
  <si>
    <t>HOA PHAT GROUP JSC</t>
  </si>
  <si>
    <t>HOANG QUAN CORP</t>
  </si>
  <si>
    <t>HOA BINH RUBBER JSC</t>
  </si>
  <si>
    <t>HOA SEN GROUP</t>
  </si>
  <si>
    <t>HA TIEN 1 CEMENT JSC</t>
  </si>
  <si>
    <t>IDICO INFRASTRUCTURE DEVELOPMENT INVESTMENT JSC</t>
  </si>
  <si>
    <t>TRUONG LONG ENGINEERING AND AUTO JSC</t>
  </si>
  <si>
    <t>HA TIEN TRANSPORT JSC</t>
  </si>
  <si>
    <t>HUD1 INVESTMENT AND CONSTRUCTION JSC</t>
  </si>
  <si>
    <t>HUD3 INVESTMENT &amp; CONSTRUCTION JSC</t>
  </si>
  <si>
    <t>HUNG VUONG CORP</t>
  </si>
  <si>
    <t>HAI VAN CEMENT JSC</t>
  </si>
  <si>
    <t>INVESTMENT COMMERCE FISHERIES CORP</t>
  </si>
  <si>
    <t>INTERNATIONAL DEVELOPMENT &amp; INVESTMENT CORP</t>
  </si>
  <si>
    <t>BECAMEX INFRASTRUCTURE DEVELOPMENT JSC</t>
  </si>
  <si>
    <t>IMEXPHARM PHARMACEUTICAL JSC</t>
  </si>
  <si>
    <t>TAN TAO INVESTMENT &amp; INDUSTRY JSC</t>
  </si>
  <si>
    <t>INVESTMENT AND TRADING OF REAL ESTATE JSC</t>
  </si>
  <si>
    <t>INNOVATIVE TECHNOLOGY DEVELOPMENT CORP</t>
  </si>
  <si>
    <t>JAPAN VIETNAM MEDICAL INSTRUMENT JSC</t>
  </si>
  <si>
    <t>KHANG AN INVESTMENT REAL ESTATE JSC</t>
  </si>
  <si>
    <t>KINH BAC CITY DEVELOPMENT SHARE HOLDING CORP</t>
  </si>
  <si>
    <t>KIDO GROUP CORP</t>
  </si>
  <si>
    <t>KHANG DIEN HOUSE TRADING AND INVESTMENT JSC</t>
  </si>
  <si>
    <t>KHANH HOA POWER JSC</t>
  </si>
  <si>
    <t>MIRAE JSC</t>
  </si>
  <si>
    <t>BINH DUONG MINERALS &amp; CONSTRUCTION JSC</t>
  </si>
  <si>
    <t>LONG AN FOOD PROCESSING EXPORT JSC</t>
  </si>
  <si>
    <t>LAM DONG MINERAL AND BUILDING MATERIAL JSC</t>
  </si>
  <si>
    <t>LICOGI 16 JSC</t>
  </si>
  <si>
    <t>LAO CAI MINERAL EXPLOITATION &amp; PROCESSING JSC</t>
  </si>
  <si>
    <t>LDG INVESTMENT JSC</t>
  </si>
  <si>
    <t>CII BRIDGES &amp; ROADS JSC</t>
  </si>
  <si>
    <t>LONG GIANG INVESTMENT AND URBAN DEVELOPMENT JSC</t>
  </si>
  <si>
    <t>LONG HAU CORP</t>
  </si>
  <si>
    <t>LIX DETERGENT JSC</t>
  </si>
  <si>
    <t>LAM SON SUGAR JSC</t>
  </si>
  <si>
    <t>MILITARY COMMERCIAL JOINT STOCK BANK</t>
  </si>
  <si>
    <t>VIETNAM MECHANIZATION ELECTRIFICATION &amp; CONSTRUCTION JSC</t>
  </si>
  <si>
    <t>MY CHAU PRINTING AND PACKAGING HOLDINGS CO</t>
  </si>
  <si>
    <t>MIEN DONG JSC</t>
  </si>
  <si>
    <t>HANOI MARITIME HOLDING CO</t>
  </si>
  <si>
    <t>MASAN GROUP CORP</t>
  </si>
  <si>
    <t>MOBILE WORLD INVESTMENT CORP</t>
  </si>
  <si>
    <t>NAFOODS GROUP JSC</t>
  </si>
  <si>
    <t>NAM VIET JSC</t>
  </si>
  <si>
    <t>NBB INVESTMENT CORP</t>
  </si>
  <si>
    <t>NOIBAI CARGO TERMINAL SERVICES JSC</t>
  </si>
  <si>
    <t>NAM KIM STEEL JSC</t>
  </si>
  <si>
    <t>NAM LONG INVESTMENT CORP</t>
  </si>
  <si>
    <t>NUI NHO STONE JSC</t>
  </si>
  <si>
    <t>PETROVIETNAM NHON TRACH 2 POWER JSC</t>
  </si>
  <si>
    <t>TU LIEM URBAN DEVELOPMENT JSC</t>
  </si>
  <si>
    <t>NINH VAN BAY TRAVEL REAL ESTATE JSC</t>
  </si>
  <si>
    <t>OCEAN GROUP JSC</t>
  </si>
  <si>
    <t>OPC PHARMACEUTICAL JSC</t>
  </si>
  <si>
    <t>DRY CELL &amp; STORAGE BATTERY JSC</t>
  </si>
  <si>
    <t>PAN GROUP JSC/THE</t>
  </si>
  <si>
    <t>DONG NAI PORT JSC</t>
  </si>
  <si>
    <t>PHAT DAT REAL ESTATE DEVELOPMENT CORP</t>
  </si>
  <si>
    <t>PETROVIETNAM GENERAL SERVICES JSC</t>
  </si>
  <si>
    <t>PETROLIMEX GAS JSC</t>
  </si>
  <si>
    <t>PETROVIETNAM LOW PRESSURE GAS DISTRIBUTION JSC</t>
  </si>
  <si>
    <t>PETROLIMEX INSURANCE CORP</t>
  </si>
  <si>
    <t>PHUOC HOA RUBBER JSC</t>
  </si>
  <si>
    <t>PETROLIMEX INTERNATIONAL TRADING JSC</t>
  </si>
  <si>
    <t>PETROLIMEX JOINT STOCK TANKER CO</t>
  </si>
  <si>
    <t>PHUONG NAM CULTURAL JSC</t>
  </si>
  <si>
    <t>PHU NHUAN JEWELRY JSC</t>
  </si>
  <si>
    <t>POMINA STEEL CORP</t>
  </si>
  <si>
    <t>PHA LAI THERMAL POWER JSC</t>
  </si>
  <si>
    <t>PACIFIC INFRASTRUCTURE PROJECT DEVELOPMENT AND INVESTMENT CORP</t>
  </si>
  <si>
    <t>POST AND TELECOMMUNICATIONS INVESTMENT AND CONSTRUCTION JSC</t>
  </si>
  <si>
    <t>PETRO CAPITAL &amp; INFRASTRUCTURE INVESTMENT JSC</t>
  </si>
  <si>
    <t>PETROVIETNAM DRILLING &amp; WELL SERVICES JSC</t>
  </si>
  <si>
    <t>PETROVIETNAM TRANSPORTATION CORP</t>
  </si>
  <si>
    <t>PETROLEUM INDUSTRIAL &amp; CIVIL CONSTRUCTION JSC</t>
  </si>
  <si>
    <t>PETROLEUM EQUIPMENT ASSEMBLY AND METAL STRUCTURE JSC</t>
  </si>
  <si>
    <t>PETROLEUM PIPELINE &amp; TANK CONSTRUCTION JSC</t>
  </si>
  <si>
    <t>QUANG BINH IMPORT &amp; EXPORT JSC</t>
  </si>
  <si>
    <t>QUOC CUONG GIA LAI JSC</t>
  </si>
  <si>
    <t>RANGDONG LIGHT SOURCE AND VACUUM FLASK JSC</t>
  </si>
  <si>
    <t>RANGDONG PLASTIC JSC</t>
  </si>
  <si>
    <t>REFRIGERATION ELECTRICAL ENGINEERING CORP</t>
  </si>
  <si>
    <t>ROYAL INTERNATIONAL CORP</t>
  </si>
  <si>
    <t>SE SAN 4A HYDROPOWER JSC</t>
  </si>
  <si>
    <t>SAVIMEX CORP</t>
  </si>
  <si>
    <t>SONG BA JSC</t>
  </si>
  <si>
    <t>CONSTRUCTION JSC NO 5/HO CHI MINH CITY</t>
  </si>
  <si>
    <t>CHUONG DUONG BEVERAGES JSC</t>
  </si>
  <si>
    <t>SAI GON FUEL JSC</t>
  </si>
  <si>
    <t>SOUTHERN FERTILIZER JSC/THE</t>
  </si>
  <si>
    <t>SEA &amp; AIR FREIGHT INTERNATIONAL</t>
  </si>
  <si>
    <t>SAIGON TELECOMMUNICATION &amp; TECHNOLOGIES CORP</t>
  </si>
  <si>
    <t>SON HA INTERNATIONAL CORP</t>
  </si>
  <si>
    <t>SOUTHERN HYDROPOWER JSC</t>
  </si>
  <si>
    <t>SAIGON INFRASTRUCTURE WATER JSC</t>
  </si>
  <si>
    <t>CAN DON HYDRO POWER JSC</t>
  </si>
  <si>
    <t>SONGDA URBAN &amp; INDUSTRIAL ZONE INVESTMENT AND DEVELOPMENT JSC</t>
  </si>
  <si>
    <t>SUPERDONG FAST FERRY KIEN GIANG JSC</t>
  </si>
  <si>
    <t>SAIGON MACHINERY SPARE PARTS JSC</t>
  </si>
  <si>
    <t>SMC INVESTMENT TRADING JSC</t>
  </si>
  <si>
    <t>SPM CORP</t>
  </si>
  <si>
    <t>SAOVANG RUBBER JSC</t>
  </si>
  <si>
    <t>SEAPRODEX REFRIGERATION INDUSTRY CORP</t>
  </si>
  <si>
    <t>SOUTHERN SEED CORP</t>
  </si>
  <si>
    <t>SIEU THANH JSC</t>
  </si>
  <si>
    <t>SAIGON THUONG TIN COMMERCIAL JSB</t>
  </si>
  <si>
    <t>SOUTH LOGISTICS JSC</t>
  </si>
  <si>
    <t>CENTURY SYNTHETIC FIBER CORP</t>
  </si>
  <si>
    <t>SAIGONTOURIST TRANSPORT CORP</t>
  </si>
  <si>
    <t>SAIGON GENERAL SERVICE CORP</t>
  </si>
  <si>
    <t>BIEN HOA PACKAGING JSC</t>
  </si>
  <si>
    <t>SAIGON VIEN DONG TECHNOLOGY JSC</t>
  </si>
  <si>
    <t>SONADEZI LONG THANH SHAREHOLDING CO</t>
  </si>
  <si>
    <t>TUONG AN VEGETABLE OIL JSC</t>
  </si>
  <si>
    <t>THAC BA HYDROPOWER JSC</t>
  </si>
  <si>
    <t>TANCANG LOGISTICS AND STEVEDORING JSC</t>
  </si>
  <si>
    <t>THANH CONG TEXTILE GARMENT INVESTMENT TRADING JSC</t>
  </si>
  <si>
    <t>DUYEN HAI MULTI MODAL TRANSPORT JSC</t>
  </si>
  <si>
    <t>TAICERA ENTERPRISE CO LTD</t>
  </si>
  <si>
    <t>TAY NINH CABLE CAR TOUR CO</t>
  </si>
  <si>
    <t>BINH DUONG TRADE AND DEVELOPMENT JSC</t>
  </si>
  <si>
    <t>THUDUC HOUSING DEVELOPMENT CORP</t>
  </si>
  <si>
    <t>THU DUC WATER SUPPLY JSC</t>
  </si>
  <si>
    <t>TIEN GIANG INVESTMENT AND CONSTRUCTION JSC</t>
  </si>
  <si>
    <t>TELECOMMUNICATIONS INDUSTRY ELECTRONICS JSC</t>
  </si>
  <si>
    <t>TIN NGHIA INDUSTRIAL PARK DEVELOPMENT JSC</t>
  </si>
  <si>
    <t>TAN BINH IMPORT-EXPORT JSC</t>
  </si>
  <si>
    <t>THIEN LONG GROUP CORP</t>
  </si>
  <si>
    <t>TIEN LEN STEEL CORP JSC</t>
  </si>
  <si>
    <t>THAC MO HYDROPOWER JSC</t>
  </si>
  <si>
    <t>TRANSIMEX-SAIGON CORP</t>
  </si>
  <si>
    <t>TMT AUTOMOBILE JSC</t>
  </si>
  <si>
    <t>THIEN NAM TRADING IMPORT EXPORT CORP</t>
  </si>
  <si>
    <t>THONG NHAT RUBBER JSC</t>
  </si>
  <si>
    <t>TAI NGUYEN CORP</t>
  </si>
  <si>
    <t>TAN DAI HUNG PLASTIC JSC</t>
  </si>
  <si>
    <t>TRAPHACO JSC</t>
  </si>
  <si>
    <t>TAY NINH RUBBER JSC</t>
  </si>
  <si>
    <t>SEAFOOD JSC NO 4</t>
  </si>
  <si>
    <t>TECHNO-AGRICULTURAL SUPPLYING JSC</t>
  </si>
  <si>
    <t>TRUONG THANH FURNITURE CORP</t>
  </si>
  <si>
    <t>THIEN VIET SECURITIES JSC</t>
  </si>
  <si>
    <t>TAYA VIETNAM ELECTRIC WIRE AND CABLE JSC</t>
  </si>
  <si>
    <t>URBAN DEVELOPMENT AND CONSTRUCTION CORP</t>
  </si>
  <si>
    <t>IDICO URBAN AND HOUSE DEVELOPMENT JSC</t>
  </si>
  <si>
    <t>VAN DIEN FUSED MAGNESIUM PHOSPHATE JSC</t>
  </si>
  <si>
    <t>BANK FOR FOREIGN TRADE OF VIETNAM JSC</t>
  </si>
  <si>
    <t>VINACAFE BIEN HOA JSC</t>
  </si>
  <si>
    <t>VIET NAM FUMIGATION JSC</t>
  </si>
  <si>
    <t>VINH HOAN CORP</t>
  </si>
  <si>
    <t>QUANG NAM RUBBER INVESTMENT JSC</t>
  </si>
  <si>
    <t>VINGROUP JSC</t>
  </si>
  <si>
    <t>VIEN DONG INVESTMENT DEVELOPMENT TRADING CORP</t>
  </si>
  <si>
    <t>VIETNAM PETROLEUM TRANSPORT JSC</t>
  </si>
  <si>
    <t>VIETNAM - ITALY STEEL JSC</t>
  </si>
  <si>
    <t>VIMEDIMEX MEDI-PHARMA JSC</t>
  </si>
  <si>
    <t>VINASHIP JSC</t>
  </si>
  <si>
    <t>VIETNAM ELECTRICITY CONSTRUCTION JSC</t>
  </si>
  <si>
    <t>THANH THANH CONG TOURIST JSC</t>
  </si>
  <si>
    <t>VIET NHAT SEAFOOD CORP</t>
  </si>
  <si>
    <t>VINALINK INTERNATIONAL FREIGHT FORWARDERS</t>
  </si>
  <si>
    <t>VIETNAM DAIRY PRODUCTS JSC</t>
  </si>
  <si>
    <t>VIETNAM SUN CORP</t>
  </si>
  <si>
    <t>VIET NAM OCEAN SHIPPING JSC</t>
  </si>
  <si>
    <t>VAN PHAT HUNG CORP</t>
  </si>
  <si>
    <t>VEGETABLE OIL PACKING JSC</t>
  </si>
  <si>
    <t>VIETNAM PESTICIDE JSC</t>
  </si>
  <si>
    <t>VIETNAM CONTAINER SHIPPING JSC</t>
  </si>
  <si>
    <t>VINH SON - SONG HINH HYDROPOWER JSC</t>
  </si>
  <si>
    <t>WATER SUPPLY SEWERAGE CONSTRUCTION AND INVESTMENT JSC</t>
  </si>
  <si>
    <t>VIETTRONICS TAN BINH JSC</t>
  </si>
  <si>
    <t>VIETNAM TANKER JSC</t>
  </si>
  <si>
    <t>ART DESIGN AND COMMUNICATION JSC</t>
  </si>
  <si>
    <t>ALTA CO</t>
  </si>
  <si>
    <t>ASIA MINERAL JSC</t>
  </si>
  <si>
    <t>ALPHANAM MECHANICAL ELECTRIC JSC</t>
  </si>
  <si>
    <t>AMERICAN VIETNAMESE BIOTECH INC</t>
  </si>
  <si>
    <t>AN PHAT SECURITIES JSC</t>
  </si>
  <si>
    <t>ASIA-PACIFIC INVESTMENT JSC</t>
  </si>
  <si>
    <t>ADDITIVES AND PETROLEUM PRODUCTS JSC</t>
  </si>
  <si>
    <t>ASIA-PACIFIC SECURITIES JSC</t>
  </si>
  <si>
    <t>GENERAL AVIATION IMPORT EXPORT JSC</t>
  </si>
  <si>
    <t>ATESCO INDUSTRIAL CARTERING JSC</t>
  </si>
  <si>
    <t>BUTSON CEMENT PACKING JSC</t>
  </si>
  <si>
    <t>BIM SON CEMENT JSC</t>
  </si>
  <si>
    <t>BINH DINH BOOK AND EQUIPMENT JSC</t>
  </si>
  <si>
    <t>DANANG BOOK AND EDUCATIONAL EQUIPMENT JSC</t>
  </si>
  <si>
    <t>BACH DANG TMC CONSTRUCTION INVESTMENT JSC</t>
  </si>
  <si>
    <t>BAO THU DEVELOPMENT &amp; INVESTMENT JSC</t>
  </si>
  <si>
    <t>BAC KAN MINERAL JSC</t>
  </si>
  <si>
    <t>BAC LIEU FISHERIES JSC</t>
  </si>
  <si>
    <t>BIM SON PACKING CO</t>
  </si>
  <si>
    <t>BEN THANH SERVICE JSC</t>
  </si>
  <si>
    <t>BINH THUAN BOOK AND EQUIPMENT JSC</t>
  </si>
  <si>
    <t>BUT SON CEMENT JSC</t>
  </si>
  <si>
    <t>HAIPHONG CEMENT PACKING JSC</t>
  </si>
  <si>
    <t>CONSTRUCTION AND INVESTMENT JSC NO 492</t>
  </si>
  <si>
    <t>HALONG CANNED FOOD JSC</t>
  </si>
  <si>
    <t>YEN BAI AGRO-FORESTRY PRODUCTS AND FOODSTUFF CORP</t>
  </si>
  <si>
    <t>CAN THO MINERAL &amp; CEMENT JSC</t>
  </si>
  <si>
    <t>CEO GROUP JSC</t>
  </si>
  <si>
    <t>CENTRAL HYDROPOWER JSC</t>
  </si>
  <si>
    <t>CENTRAL AREA ELECTRICAL MECHANICAL JSC</t>
  </si>
  <si>
    <t>COKYVINA JSC</t>
  </si>
  <si>
    <t>VVMI LA HIEN CEMENT JSC</t>
  </si>
  <si>
    <t>VINACOMIN COAL IMPORT &amp; EXPORT JSC</t>
  </si>
  <si>
    <t>CMC INVESTMENT JSC</t>
  </si>
  <si>
    <t>CAVICO CONSTRUCTION MANPOWER AND SERVICES JSC</t>
  </si>
  <si>
    <t>CANTHO PESTICIDES JSC</t>
  </si>
  <si>
    <t>CONSTRUCTION JSC NO 6</t>
  </si>
  <si>
    <t>VINAVICO JSC</t>
  </si>
  <si>
    <t>HAI DUONG PUMP MANUFACTURING JSC</t>
  </si>
  <si>
    <t>CTC GIA LAI JSC</t>
  </si>
  <si>
    <t>VIETINBANK SECURITIES JSC</t>
  </si>
  <si>
    <t>VINACOMIN - MACHINERY JSC</t>
  </si>
  <si>
    <t>VIET NAM INVESTMENT CONSTRUCTION AND TRADING JSC</t>
  </si>
  <si>
    <t>VINAM JSC</t>
  </si>
  <si>
    <t>CONSTREXIM NO 8 INVESTMENT &amp; CONSTRUCTION JSC</t>
  </si>
  <si>
    <t>REAL ESTATE 11 JSC</t>
  </si>
  <si>
    <t>DA NANG EDUCATION DEVELOPMENT AND INVESTMENT JSC</t>
  </si>
  <si>
    <t>EDUCATIONAL BOOK JSC/DANANG</t>
  </si>
  <si>
    <t>DABACO CORP</t>
  </si>
  <si>
    <t>BEN TRE PHARMACEUTICAL JSC</t>
  </si>
  <si>
    <t>DEVELOPMENT INVESTMENT CONSTRUCTION NUMBER 2 JSC</t>
  </si>
  <si>
    <t>DIC NO.4 JSC</t>
  </si>
  <si>
    <t>DAI CHAU JSC</t>
  </si>
  <si>
    <t>HAI PHONG ELECTRICAL MECHANICAL JSC</t>
  </si>
  <si>
    <t>HATAY PHARMACEUTICAL JSC</t>
  </si>
  <si>
    <t>DIC-DONG TIEN JSC</t>
  </si>
  <si>
    <t>DEVELOPMENT INVESTMENT CONSTRUCTION HOI AN JSC</t>
  </si>
  <si>
    <t>DUC LONG GIA LAI INVESTMENT AND DEVELOPMENT OF PUBLIC PROJECT SERVICE JSC</t>
  </si>
  <si>
    <t>DALAT REAL ESTATE JSC</t>
  </si>
  <si>
    <t>HAI PHONG ELECTRICITY WATER MACHINE ASSEMBLY JSC</t>
  </si>
  <si>
    <t>DANAMECO MEDICAL JSC</t>
  </si>
  <si>
    <t>DONGNAI PLASTIC JSC</t>
  </si>
  <si>
    <t>DANA-Y STEEL JSC</t>
  </si>
  <si>
    <t>CENTRAL PHAMARCEUTICAL JSC NO 3</t>
  </si>
  <si>
    <t>DA NANG PLASTIC JSC</t>
  </si>
  <si>
    <t>SOC SON DEVELOPMENT JSC</t>
  </si>
  <si>
    <t>DOAN XA PORT JSC</t>
  </si>
  <si>
    <t>DZI AN MANUFACTURING PLC</t>
  </si>
  <si>
    <t>EDUCATIONAL BOOK JSC/HANOI</t>
  </si>
  <si>
    <t>EDUCATION CARTOGRAPHY AND ILLUSTRATION JSC</t>
  </si>
  <si>
    <t>EDUCATION FINANCIAL INVESTMENT JSC</t>
  </si>
  <si>
    <t>HANOI EDUCATION INVESTMENT AND DEVELOPMENT JSC</t>
  </si>
  <si>
    <t>TAN DINH FIDITOURIST JSC</t>
  </si>
  <si>
    <t>VIETNAM ENTERPRISE INVESTMENT &amp; DEVELOPMENT JSC</t>
  </si>
  <si>
    <t>G.HOME TEXTILE INVESTMENT JSC</t>
  </si>
  <si>
    <t>GLOBAL ELECTRICAL TECHNOLOGY CORP</t>
  </si>
  <si>
    <t>MY XUAN BRICK TILE POTTERY &amp; CONSTRUCTION JSC</t>
  </si>
  <si>
    <t>HANOI-HAI DUONG BEER JSC</t>
  </si>
  <si>
    <t>HANOI BEER TRADING JSC</t>
  </si>
  <si>
    <t>HA TINH BOOK AND EDUCATIONAL EQUIPMENT JSC</t>
  </si>
  <si>
    <t>HOA BINH SECURITIES JSC</t>
  </si>
  <si>
    <t>HOA CAM CONCRETE JSC</t>
  </si>
  <si>
    <t>HAI PHONG CEMENT TRANSPORT &amp; TRADING JSC</t>
  </si>
  <si>
    <t>DONG A PAINT JSC</t>
  </si>
  <si>
    <t>HUNG DAO CONTAINER JSC</t>
  </si>
  <si>
    <t>HIGHER EDUCATION AND VOCATIONAL BOOK JSC</t>
  </si>
  <si>
    <t>HA GIANG MINERAL AND MECHANICS JSC</t>
  </si>
  <si>
    <t>HAIHA CONFECTIONERY JSC</t>
  </si>
  <si>
    <t>HOANG HA JSC</t>
  </si>
  <si>
    <t>NAM MU HYDROPOWER JSC</t>
  </si>
  <si>
    <t>HA NOI KINH BAC AGRICULTURE &amp; FOOD JSC</t>
  </si>
  <si>
    <t>VINACOMIN - HALAM COAL JSC</t>
  </si>
  <si>
    <t>HUDLAND REAL ESTATE INVESTMENT &amp; DEVELOPMENT JSC</t>
  </si>
  <si>
    <t>VIGLACERA HA LONG I JSC</t>
  </si>
  <si>
    <t>HAI MINH CORP</t>
  </si>
  <si>
    <t>HANOIMILK JSC</t>
  </si>
  <si>
    <t>VICEM HOANG MAI CEMENT JSC</t>
  </si>
  <si>
    <t>HOANG PHUC MINERAL TRADING AND CONSTRUCTION JSC</t>
  </si>
  <si>
    <t>HUNG YEN BOOK PUBLISHING AND EDUCATIONAL EQUIPMENT JSC</t>
  </si>
  <si>
    <t>HOC MON TRADE JSC</t>
  </si>
  <si>
    <t>HOAPHAT TEXTBOOK PRINTING JSC</t>
  </si>
  <si>
    <t>TASCO JSC</t>
  </si>
  <si>
    <t>HUNG VIET GREEN AGRICULTURE JSC</t>
  </si>
  <si>
    <t>VIET TRI CHEMICALS JSC</t>
  </si>
  <si>
    <t>SONG HONG CONSTRUCTION JSC INCOMEX</t>
  </si>
  <si>
    <t>IDJ FINANCIAL JSC</t>
  </si>
  <si>
    <t>VINH PHUC INFRASTRUCTURE DEVELOPMENT JSC</t>
  </si>
  <si>
    <t>IDICO INVESTMENT CONSULTANT JSC</t>
  </si>
  <si>
    <t>AGRICULTURE PRINTING &amp; PACKAGING JSC</t>
  </si>
  <si>
    <t>THIEN QUANG GROUP JSC</t>
  </si>
  <si>
    <t>VIETNAM INVESTMENT SECURITIES CO</t>
  </si>
  <si>
    <t>HOA BINH MINERAL JSC</t>
  </si>
  <si>
    <t>KLF JOINT VENTURE GLOBAL INVESTMENT JSC</t>
  </si>
  <si>
    <t>CENTRAL VIETNAM METAL CORP</t>
  </si>
  <si>
    <t>DNA INVESTMENT JSC</t>
  </si>
  <si>
    <t>MINERAL FERROUS METALLERGY JSC</t>
  </si>
  <si>
    <t>KASATI JSC</t>
  </si>
  <si>
    <t>KON TUM SUGAR JSC</t>
  </si>
  <si>
    <t>THIEN TRUONG POWER EQUIPMENT INVESTMENT AND CONSTRUCTION JSC</t>
  </si>
  <si>
    <t>KIM VI STAINLESS STEEL COMMERCIAL PRODUCING JSC</t>
  </si>
  <si>
    <t>LICOGI 14 JSC</t>
  </si>
  <si>
    <t>INVESTMENT AND CONSTRUCTION JSC NO 18</t>
  </si>
  <si>
    <t>LILAMA ERECTION MECHANICAL JSC</t>
  </si>
  <si>
    <t>LILAMA 45.3 JSC</t>
  </si>
  <si>
    <t>LILAMA 69.1 JSC</t>
  </si>
  <si>
    <t>LILAMA 69-2 JSC</t>
  </si>
  <si>
    <t>LAM THAO FERTILIZERS&amp;CHEMICALS JSC</t>
  </si>
  <si>
    <t>LONG AN BOOK AND EDUCATIONAL EQUIPMENT JSC</t>
  </si>
  <si>
    <t>LICOGI 16.6 JSC</t>
  </si>
  <si>
    <t>LAM DONG PHARMACEUTICAL JSC</t>
  </si>
  <si>
    <t>LAM DONG HYDRAULIC CONSTRUCTION JSC</t>
  </si>
  <si>
    <t>LICOGI 13 JSC</t>
  </si>
  <si>
    <t>LILAMA 7 JSC</t>
  </si>
  <si>
    <t>LILAMA 5 JSC</t>
  </si>
  <si>
    <t>LOW CURRENT TELECOM JSC</t>
  </si>
  <si>
    <t>LUONG TAI INVESTMENT CONSTRUCTION JSC</t>
  </si>
  <si>
    <t>MARINE SUPPLY AND ENGINEERING SERVICE JSC</t>
  </si>
  <si>
    <t>DANANG AIRPORT SERVICES JSC</t>
  </si>
  <si>
    <t>VIET NAM TRADING AND CONSTRUCTION DEVELOPMENT INVESTMENT JSC</t>
  </si>
  <si>
    <t>MB SECURITIES JSC</t>
  </si>
  <si>
    <t>HIGH GRADE BRICK TITLE JSC</t>
  </si>
  <si>
    <t>MECHANICS CONSTRUCTION AND FOODSTUFF JSC</t>
  </si>
  <si>
    <t>BDC VIET NAM CONSTRUCTION &amp; INVESTMENT JSC</t>
  </si>
  <si>
    <t>VINACOMIN - MONG DUONG COAL JSC</t>
  </si>
  <si>
    <t>SONG DA SOMECO JSC</t>
  </si>
  <si>
    <t>MINH HUU LIEN JSC</t>
  </si>
  <si>
    <t>MINERAL AND MECHANICAL JSC</t>
  </si>
  <si>
    <t>CAI LAY VETERINARY PHARMACEUTICAL JSC</t>
  </si>
  <si>
    <t>PHU THANH GARMENT JSC</t>
  </si>
  <si>
    <t>1.1.6.8 CONTRUCTION JSC</t>
  </si>
  <si>
    <t>NAGAKAWA VIET NAM JSC</t>
  </si>
  <si>
    <t>VINACOMIN - NUI BEO COAL JSC</t>
  </si>
  <si>
    <t>NINH BINH THERMAL POWER JSC</t>
  </si>
  <si>
    <t>NAM DINH EXPORT FOODSTUFF &amp; AGRICULTURAL PRODUCTS PROCESSING JSC</t>
  </si>
  <si>
    <t>DANANG HOUSING INVESTMENT DEVELOPMENT JSC</t>
  </si>
  <si>
    <t>DA NANG HOUSING DEVELOPMENT JSC</t>
  </si>
  <si>
    <t>NET DETERGENT JSC</t>
  </si>
  <si>
    <t>NINH BINH PHOSPHATE FERTILIZER JSC</t>
  </si>
  <si>
    <t>NGO QUYEN PROCESSING JSC</t>
  </si>
  <si>
    <t>HA NOI SOUTH HOUSING AND URBAN DEVELOPMENT CORP</t>
  </si>
  <si>
    <t>NHI HIEP BRICK-TILE JSC</t>
  </si>
  <si>
    <t>NHP PRODUCTION IMPORT-EXPORT JSC</t>
  </si>
  <si>
    <t>NGAN SON JSC</t>
  </si>
  <si>
    <t>TIEN PHONG PLASTIC JSC</t>
  </si>
  <si>
    <t>NATIONAL CITIZEN COMMERCIAL JSC</t>
  </si>
  <si>
    <t>OCEAN HOSPITALITY AND SERVICE JSC</t>
  </si>
  <si>
    <t>ONE COMMUNICATION TECHNOLOGY CORP</t>
  </si>
  <si>
    <t>ORIENT SECURITIES CORP</t>
  </si>
  <si>
    <t>PETROVIETNAM PACKAGING JSC</t>
  </si>
  <si>
    <t>CENTRAL PETROVIETNAM FERTILIZER &amp; CHEMICALS JSC</t>
  </si>
  <si>
    <t>PETRO VIET NAM GAS CITY INVESTMENT AND DEVELOPMENT JSC</t>
  </si>
  <si>
    <t>DMC-NORTHERN PETROLEUM CHEMICALS JSC</t>
  </si>
  <si>
    <t>CUU LONG PETRO GAS SERVICE TRANSPORTATION JSC</t>
  </si>
  <si>
    <t>PACIFIC DINCO JSC</t>
  </si>
  <si>
    <t>PHUONG DONG PETROLEUM TOURISM JSC</t>
  </si>
  <si>
    <t>PETROLIMEX INSTALLATION NO III JSC</t>
  </si>
  <si>
    <t>SOUTHERN GAS TRADING JSC</t>
  </si>
  <si>
    <t>PGT HOLDINGS JSC</t>
  </si>
  <si>
    <t>PORT OF HAI PHONG JSC</t>
  </si>
  <si>
    <t>PIV PETRO INVESTMENT AND VALUATION JSC</t>
  </si>
  <si>
    <t>PETROLIMEX HANOI TRANSPORTATION AND TRADING JSC</t>
  </si>
  <si>
    <t>PETROLIMEX PETROCHEMICAL JSC</t>
  </si>
  <si>
    <t>NORTH PETRO VIETNAM FERTILIZER &amp; CHEMICALS JSC</t>
  </si>
  <si>
    <t>PHARMEDIC PHARMACEUTICAL MEDICINAL JSC</t>
  </si>
  <si>
    <t>DAM PHU MY PACKAGING JSC</t>
  </si>
  <si>
    <t>PETROLEUM MECHANICAL STOCK CO</t>
  </si>
  <si>
    <t>POST &amp; TELECOMMUNICATION EQUIPMENT JSC</t>
  </si>
  <si>
    <t>PETROVIETNAM POWER ENGINEERING CONSULTING JSC</t>
  </si>
  <si>
    <t>PHONG PHU PHARMACEUTICAL JSC</t>
  </si>
  <si>
    <t>PETROVIETNAM POWER SERVICES JSC</t>
  </si>
  <si>
    <t>PETROVIETNAM OIL PHU YEN JSC</t>
  </si>
  <si>
    <t>PORT SERCO JSC</t>
  </si>
  <si>
    <t>PETROLIMEX SAIGON TRANSPORTATION AND SERVICE JSC</t>
  </si>
  <si>
    <t>PETROLEUM GENERAL DISTRIBUTION SERVICES JSC</t>
  </si>
  <si>
    <t>SOUTH-EAST PETROVIETNAM FERTILIZER &amp; CHEMICALS JSC</t>
  </si>
  <si>
    <t>PETROVIETNAM SECURITIES INC</t>
  </si>
  <si>
    <t>SOUTH-WEST PETRO VIETNAM FERTILIZER &amp; CHEMICALS JSC</t>
  </si>
  <si>
    <t>PHUC THINH DESIGN CONSTRUCTION TRADING CORP</t>
  </si>
  <si>
    <t>POST &amp; TELECOMMUNICATION JOINT STOCK INSURANCE CORP</t>
  </si>
  <si>
    <t>HAIPHONG PETROLIMEX TRANSPORTATION AND SERVICES JSC</t>
  </si>
  <si>
    <t>PVI INVESTMENT AND DEVELOPMENT JSC</t>
  </si>
  <si>
    <t>PETROVIETNAM COATING JSC</t>
  </si>
  <si>
    <t>DRILLING MUD JSC</t>
  </si>
  <si>
    <t>PETROVIETNAM NORTHERN GAS JSC</t>
  </si>
  <si>
    <t>PVI HOLDINGS/VIETNAM</t>
  </si>
  <si>
    <t>PETROLEUM REAL ESTATE JSC</t>
  </si>
  <si>
    <t>PETROVIETNAM TECHNICAL SERVICES CORP</t>
  </si>
  <si>
    <t>PETRO VIETNAM CONSTRUCTION JSC</t>
  </si>
  <si>
    <t>PETROVIETNAM-NGHE AN INVESTMENT&amp;TRADING JSC</t>
  </si>
  <si>
    <t>VIET-DUC WELDING ELECTRODE JSC</t>
  </si>
  <si>
    <t>QUANG NINH CONSTRUCTION &amp; CEMENT JSC</t>
  </si>
  <si>
    <t>QUANG NINH BOOK AND EDUCATIONAL EQUIPMENT JSC</t>
  </si>
  <si>
    <t>QUANG NAM TRANSPORTATION JSC</t>
  </si>
  <si>
    <t>CHO LON REAL ESTATE JSC</t>
  </si>
  <si>
    <t>SONG DA 505 JSC</t>
  </si>
  <si>
    <t>SONG DA 7.04 JSC</t>
  </si>
  <si>
    <t>SAFOCO FOODSTUFF JSC</t>
  </si>
  <si>
    <t>TEXTBOOK PRINTING JSC/HOCHIMINH</t>
  </si>
  <si>
    <t>SAI SON CEMENT JSC</t>
  </si>
  <si>
    <t>SONG DA CAO CUONG JSC</t>
  </si>
  <si>
    <t>SAI GON THUONG TIN REAL ESTATE JSC</t>
  </si>
  <si>
    <t>SONG DA 2 JSC</t>
  </si>
  <si>
    <t>SONG DA 4 JSC</t>
  </si>
  <si>
    <t>SONG DA NO 5 JSC</t>
  </si>
  <si>
    <t>SONG DA NO 6 JSC</t>
  </si>
  <si>
    <t>SONG DA 7 JSC</t>
  </si>
  <si>
    <t>SONG DA NO 9 JSC</t>
  </si>
  <si>
    <t>SIMCO SONG DA JSC</t>
  </si>
  <si>
    <t>SONG DA CONSULTING JSC</t>
  </si>
  <si>
    <t>SONG DA ASSEMBLY CONSTRUCTION &amp; INVESTMENT JSC</t>
  </si>
  <si>
    <t>SONG DA ELECTRICAL ENGINEERING JSC</t>
  </si>
  <si>
    <t>CAN THO SADICO JSC</t>
  </si>
  <si>
    <t>SONG DA INFRASTRUCTURE CONSTRUCTION JSC</t>
  </si>
  <si>
    <t>DONG NAI PAINT CORP</t>
  </si>
  <si>
    <t>SONG DA NO10 JSC</t>
  </si>
  <si>
    <t>SONG DA URBAN INVESTMENT CONSTRUCTION AND DEVELOPMENT JSC</t>
  </si>
  <si>
    <t>SONG DA YALY CEMENT JSC</t>
  </si>
  <si>
    <t>MIEN TRUNG POWER INVESTMENT AND DEVELOPMENT JSC</t>
  </si>
  <si>
    <t>PHUONG NAM EDUCATION INVESTMENT AND DEVELOPMENT JSC</t>
  </si>
  <si>
    <t>SAIGON FISHING NET JSC</t>
  </si>
  <si>
    <t>SAGIANG IMPORT EXPORT CORP</t>
  </si>
  <si>
    <t>EDUCATIONAL BOOK JSC/HOCHIMINH</t>
  </si>
  <si>
    <t>SAIGON HOTEL CORP</t>
  </si>
  <si>
    <t>SAI GON VEGETABLE OIL JSC</t>
  </si>
  <si>
    <t>SON HA SAI GON JSC</t>
  </si>
  <si>
    <t>SAIGON - HANOI COMMERCIAL JOINT STOCK BANK</t>
  </si>
  <si>
    <t>HANOI INVESTMENT GENERAL CORP</t>
  </si>
  <si>
    <t>SAI GON-HA NOI SECURITIES JSC</t>
  </si>
  <si>
    <t>HUNG HAU AGRICULTURAL CORP</t>
  </si>
  <si>
    <t>SONG DA 1.01 JSC</t>
  </si>
  <si>
    <t>SONG DA NO 11 JSC</t>
  </si>
  <si>
    <t>SON LA SUGAR JSC</t>
  </si>
  <si>
    <t>SOUTH BOOKS &amp; EDUCATIONAL EQUIPMENT JSC</t>
  </si>
  <si>
    <t>SAIGON PLASTIC PACKAGING JSC</t>
  </si>
  <si>
    <t>SARA VIETNAM JSC</t>
  </si>
  <si>
    <t>STEEL STRUCTURE MANUFACTURE JSC</t>
  </si>
  <si>
    <t>BOOK AND EDUCATIONAL EQUIPMENT JSC/HOCHIMINH</t>
  </si>
  <si>
    <t>SONG DA INDUSTRY TRADE JSC</t>
  </si>
  <si>
    <t>SOLAVINA JSC</t>
  </si>
  <si>
    <t>THANH AN 96 INSTALLATION &amp; CONSTRUCTION JSC</t>
  </si>
  <si>
    <t>THAI BINH CEMENT JSC</t>
  </si>
  <si>
    <t>VINACOMIN COC SAU COAL JSC</t>
  </si>
  <si>
    <t>VINACOMIN CAO SON COAL JSC</t>
  </si>
  <si>
    <t>VINACOMIN DEO NAI COAL JSC</t>
  </si>
  <si>
    <t>NORTHERN TEXTILES AND GARMENTS JSC</t>
  </si>
  <si>
    <t>TRANG CORP JSC</t>
  </si>
  <si>
    <t>VIETNAM NATIONAL GENERAL EXPORT-IMPORT JSC NO 1/THE</t>
  </si>
  <si>
    <t>THANH HOA BEER JSC</t>
  </si>
  <si>
    <t>THANH HOA-SONG DA JSC</t>
  </si>
  <si>
    <t>VINACOMIN - HA TU COAL JSC</t>
  </si>
  <si>
    <t>THANG LONG INVESTMENT GROUP JSC</t>
  </si>
  <si>
    <t>TRANSPORTATION AND TRADING SERVICES JSC</t>
  </si>
  <si>
    <t>TAN KY CONSTRUCTION AND REAL ESTATE TRADING CORP</t>
  </si>
  <si>
    <t>TUNG KUANG INDUSTRIAL JSC</t>
  </si>
  <si>
    <t>THU DUC TRADING AND IMPORT EXPORT JSC</t>
  </si>
  <si>
    <t>CEMENT TRADING JSC</t>
  </si>
  <si>
    <t>TNG INVESTMENT &amp; TRADING JSC</t>
  </si>
  <si>
    <t>HA NOI TEXTBOOKS PRINTING JSC</t>
  </si>
  <si>
    <t>TAN PHU PLASTIC JSC</t>
  </si>
  <si>
    <t>TIASANG BATTERIES JSC</t>
  </si>
  <si>
    <t>TELECOMMUNICATION TECHNICAL SERVICE JSC</t>
  </si>
  <si>
    <t>TIEN BO GROUP JSC</t>
  </si>
  <si>
    <t>THANH THANH CERAMIC JSC</t>
  </si>
  <si>
    <t>TIEN TRUNG JSC</t>
  </si>
  <si>
    <t>POWER ENGINEERING CONSULTING JSC NO 2</t>
  </si>
  <si>
    <t>POWER ENGINEERING CONSULTING JSC</t>
  </si>
  <si>
    <t>POWER ENGINEERING CONSULTING JSC NO.4</t>
  </si>
  <si>
    <t>VINACOMIN VANG DANH COAL JSC</t>
  </si>
  <si>
    <t>GYPSUM AND CEMENT JSC</t>
  </si>
  <si>
    <t>VIEN LIEN JSC</t>
  </si>
  <si>
    <t>VIETNAM CONSTRUCTION JSC NO 12</t>
  </si>
  <si>
    <t>CONSTRUCTION JSC NO 21</t>
  </si>
  <si>
    <t>VAN XUAN TELECOM JSC</t>
  </si>
  <si>
    <t>VINH PLASTIC AND BAGS JSC</t>
  </si>
  <si>
    <t>VIETTRONICS BINH HOA JSC</t>
  </si>
  <si>
    <t>CONSTRUCTION JSC NO 1</t>
  </si>
  <si>
    <t>VIETNAM CONSTRUCTION JSC NO 2</t>
  </si>
  <si>
    <t>CONSTRUCTION JSC NO 3</t>
  </si>
  <si>
    <t>NO 7 VIETNAM CONSTRUCTION JSC</t>
  </si>
  <si>
    <t>CONSTRUCTION JSC NO 9</t>
  </si>
  <si>
    <t>VINACONEX 25 JSC</t>
  </si>
  <si>
    <t>VINACONEX TRADING AND MANPOWER JSC</t>
  </si>
  <si>
    <t>VINACONEX INVESTMENT &amp; TOURISM DEVELOPMENT JSC</t>
  </si>
  <si>
    <t>LAMDONG FOODSTUFFS JSC</t>
  </si>
  <si>
    <t>VIET DRAGON SECURITIES CORP</t>
  </si>
  <si>
    <t>VNECO 1 ELECTRICITY CONSTRUCTION JSC</t>
  </si>
  <si>
    <t>VIETNAM ELECTRICITY CONSTRUCTION 2 JSC</t>
  </si>
  <si>
    <t>VNECO 3 ELECTRICITY CONSTRUCTION JSC</t>
  </si>
  <si>
    <t>VNECO 4 ELECTRICITY CONSTRUCTION JSC</t>
  </si>
  <si>
    <t>VNECO 8 ELECTRICITY CONSTRUCTION JSC</t>
  </si>
  <si>
    <t>VNECO 9 ELECTRICITY &amp; CONSTRUCTION JSC</t>
  </si>
  <si>
    <t>TRANSPORT AND CHARTERING CORP</t>
  </si>
  <si>
    <t>VEGETEXCO PORT JSC/THE</t>
  </si>
  <si>
    <t>VIETNAM GERMANY STEEL PIPE JSC</t>
  </si>
  <si>
    <t>HA LONG VIGLACERA JSC</t>
  </si>
  <si>
    <t>VITECO VIETNAM TELECOMMUNICATIONS TECHNOLOGY JSC</t>
  </si>
  <si>
    <t>VIET NAM INDUSTRIAL &amp; COMMERCIAL SECURITIES JSC</t>
  </si>
  <si>
    <t>VIGLACERA TIEN SON JSC</t>
  </si>
  <si>
    <t>IB SECURITIES JSC</t>
  </si>
  <si>
    <t>VINHKHANH CABLE PLASTIC CORP</t>
  </si>
  <si>
    <t>VAN LANG TECHNOLOGY DEVELOPMENT AND INVESTMENT JSC</t>
  </si>
  <si>
    <t>VIMECO JSC</t>
  </si>
  <si>
    <t>VISACO MINERAL AND INVESTMENT JSC</t>
  </si>
  <si>
    <t>VIETNAM MARITIME DEVELOPMENT JSC</t>
  </si>
  <si>
    <t>VINACONTROL GROUP CORP</t>
  </si>
  <si>
    <t>VNDIRECT SECURITIES CORP</t>
  </si>
  <si>
    <t>VINAFREIGHT INTERNATIONAL FREIGHT FORWARDERS JSC</t>
  </si>
  <si>
    <t>VIETNAM NATIONAL REINSURANCE CORP</t>
  </si>
  <si>
    <t>VAN CARGOES AND FOREIGN TRADE LOGISTICS JSC/THE</t>
  </si>
  <si>
    <t>VIETNAM OCEAN SHIPPING AGENCY CORP</t>
  </si>
  <si>
    <t>VTC TELECOMMUNICATIONS JSC</t>
  </si>
  <si>
    <t>VIET THAI ELECTRIC CABLE CORP</t>
  </si>
  <si>
    <t>THANG LONG WINE JSC</t>
  </si>
  <si>
    <t>VIGLACERA TUSON JSC</t>
  </si>
  <si>
    <t>VICEM MATERIALS TRANSPORT CEMENT JSC</t>
  </si>
  <si>
    <t>BEN TRE CONSTRUCTION MATERIAL JSC</t>
  </si>
  <si>
    <t>WEST COACH STATION JSC</t>
  </si>
  <si>
    <t>WALL STREET SECURITIES JSC</t>
  </si>
  <si>
    <t>VN000000AAM9</t>
  </si>
  <si>
    <t>VN000000ABT2</t>
  </si>
  <si>
    <t>VN000000ACC6</t>
  </si>
  <si>
    <t>VN000000ACL7</t>
  </si>
  <si>
    <t>VN000000ADS0</t>
  </si>
  <si>
    <t>VN000000AGF0</t>
  </si>
  <si>
    <t>VN000000AGM6</t>
  </si>
  <si>
    <t>VN000000AGR5</t>
  </si>
  <si>
    <t>VN000000AMD3</t>
  </si>
  <si>
    <t>VN000000ANV3</t>
  </si>
  <si>
    <t>VN000000APC8</t>
  </si>
  <si>
    <t>VN000000ASM1</t>
  </si>
  <si>
    <t>VN000000ASP4</t>
  </si>
  <si>
    <t>VN000000ATA4</t>
  </si>
  <si>
    <t>VN000000BBC6</t>
  </si>
  <si>
    <t>VN000000BCE0</t>
  </si>
  <si>
    <t>VN000000BCG5</t>
  </si>
  <si>
    <t>VN000000BFC7</t>
  </si>
  <si>
    <t>VN000000BIC1</t>
  </si>
  <si>
    <t>VN000000BID9</t>
  </si>
  <si>
    <t>VN000000BMC3</t>
  </si>
  <si>
    <t>VN000000BMI0</t>
  </si>
  <si>
    <t>VN000000BMP5</t>
  </si>
  <si>
    <t>VN000000BRC2</t>
  </si>
  <si>
    <t>VN000000BSI7</t>
  </si>
  <si>
    <t>VN000000BTP0</t>
  </si>
  <si>
    <t>VN000000BTT2</t>
  </si>
  <si>
    <t>VN000000BVH3</t>
  </si>
  <si>
    <t>VN000000C325</t>
  </si>
  <si>
    <t>VN000000C473</t>
  </si>
  <si>
    <t>VN000000CAV6</t>
  </si>
  <si>
    <t>VN000000CCI9</t>
  </si>
  <si>
    <t>VN000000CCL3</t>
  </si>
  <si>
    <t>VN000000CDC0</t>
  </si>
  <si>
    <t>VN000000CIG0</t>
  </si>
  <si>
    <t>VN000000CII6</t>
  </si>
  <si>
    <t>VN000000CLC3</t>
  </si>
  <si>
    <t>VN000000CLG4</t>
  </si>
  <si>
    <t>VN000000CLL4</t>
  </si>
  <si>
    <t>VN000000CLW1</t>
  </si>
  <si>
    <t>VN000000CMG2</t>
  </si>
  <si>
    <t>VN000000CMT5</t>
  </si>
  <si>
    <t>VN000000CMV1</t>
  </si>
  <si>
    <t>VN000000CMX7</t>
  </si>
  <si>
    <t>VN000000CNG0</t>
  </si>
  <si>
    <t>VN000000COM6</t>
  </si>
  <si>
    <t>VN000000CSM7</t>
  </si>
  <si>
    <t>VN000000CSV8</t>
  </si>
  <si>
    <t>VN000000CTD4</t>
  </si>
  <si>
    <t>VN000000CTG7</t>
  </si>
  <si>
    <t>VN000000CTI3</t>
  </si>
  <si>
    <t>VN000000CYC6</t>
  </si>
  <si>
    <t>VN000000D2D0</t>
  </si>
  <si>
    <t>VN000000DAG5</t>
  </si>
  <si>
    <t>VN000000DAT8</t>
  </si>
  <si>
    <t>VN000000DCL1</t>
  </si>
  <si>
    <t>VN000000DCM9</t>
  </si>
  <si>
    <t>VN000000DGW9</t>
  </si>
  <si>
    <t>VN000000DHA3</t>
  </si>
  <si>
    <t>VN000000DHC9</t>
  </si>
  <si>
    <t>VN000000DHG0</t>
  </si>
  <si>
    <t>VN000000DHM8</t>
  </si>
  <si>
    <t>VN000000DIC7</t>
  </si>
  <si>
    <t>VN000000DIG8</t>
  </si>
  <si>
    <t>VN000000DLG2</t>
  </si>
  <si>
    <t>VN000000DMC9</t>
  </si>
  <si>
    <t>VN000000DPM1</t>
  </si>
  <si>
    <t>VN000000DPR0</t>
  </si>
  <si>
    <t>VN000000DQC0</t>
  </si>
  <si>
    <t>VN000000DRC8</t>
  </si>
  <si>
    <t>VN000000DRH7</t>
  </si>
  <si>
    <t>VN000000DRL9</t>
  </si>
  <si>
    <t>VN000000DSN3</t>
  </si>
  <si>
    <t>VN000000DTA8</t>
  </si>
  <si>
    <t>VN000000DTL5</t>
  </si>
  <si>
    <t>VN000000DTT8</t>
  </si>
  <si>
    <t>VN000000DVP2</t>
  </si>
  <si>
    <t>VN000000DXG7</t>
  </si>
  <si>
    <t>VN000000DXV6</t>
  </si>
  <si>
    <t>VN000000EIB7</t>
  </si>
  <si>
    <t>VN000000ELC9</t>
  </si>
  <si>
    <t>VN000000EMC7</t>
  </si>
  <si>
    <t>VN000000EVE4</t>
  </si>
  <si>
    <t>VN000000FCM4</t>
  </si>
  <si>
    <t>VN000000FCN2</t>
  </si>
  <si>
    <t>VN000000FDC3</t>
  </si>
  <si>
    <t>VN000000FIT6</t>
  </si>
  <si>
    <t>VN000000FLC6</t>
  </si>
  <si>
    <t>VN000000FMC4</t>
  </si>
  <si>
    <t>VN000000FPT1</t>
  </si>
  <si>
    <t>VN000000GAS3</t>
  </si>
  <si>
    <t>VN000000GDT5</t>
  </si>
  <si>
    <t>VN000000GIL1</t>
  </si>
  <si>
    <t>VN000000GMC2</t>
  </si>
  <si>
    <t>VN000000GMD0</t>
  </si>
  <si>
    <t>VN000000GSP1</t>
  </si>
  <si>
    <t>VN000000GTA1</t>
  </si>
  <si>
    <t>VN000000GTN4</t>
  </si>
  <si>
    <t>VN000000HAG6</t>
  </si>
  <si>
    <t>VN000000HAH4</t>
  </si>
  <si>
    <t>VN000000HAI2</t>
  </si>
  <si>
    <t>VN000000HAP7</t>
  </si>
  <si>
    <t>VN000000HAR3</t>
  </si>
  <si>
    <t>VN000000HAS1</t>
  </si>
  <si>
    <t>VN000000HAX1</t>
  </si>
  <si>
    <t>VN000000HBC3</t>
  </si>
  <si>
    <t>VN000000HCM0</t>
  </si>
  <si>
    <t>VN000000HDC9</t>
  </si>
  <si>
    <t>VN000000HDG0</t>
  </si>
  <si>
    <t>VN000000HHS6</t>
  </si>
  <si>
    <t>VN000000HLG3</t>
  </si>
  <si>
    <t>VN000000HMC0</t>
  </si>
  <si>
    <t>VN000000HPG4</t>
  </si>
  <si>
    <t>VN000000HQC1</t>
  </si>
  <si>
    <t>VN000000HRC9</t>
  </si>
  <si>
    <t>VN000000HSG8</t>
  </si>
  <si>
    <t>VN000000HT12</t>
  </si>
  <si>
    <t>VN000000HTI2</t>
  </si>
  <si>
    <t>VN000000HTL6</t>
  </si>
  <si>
    <t>VN000000HTV5</t>
  </si>
  <si>
    <t>VN000000HU19</t>
  </si>
  <si>
    <t>VN000000HU35</t>
  </si>
  <si>
    <t>VN000000HVG2</t>
  </si>
  <si>
    <t>VN000000HVX7</t>
  </si>
  <si>
    <t>VN000000ICF2</t>
  </si>
  <si>
    <t>VN000000IDI4</t>
  </si>
  <si>
    <t>VN000000IJC4</t>
  </si>
  <si>
    <t>VN000000IMP0</t>
  </si>
  <si>
    <t>VN000000ITA7</t>
  </si>
  <si>
    <t>VN000000ITC3</t>
  </si>
  <si>
    <t>VN000000ITD1</t>
  </si>
  <si>
    <t>VN000000JVC7</t>
  </si>
  <si>
    <t>VN000000KAC9</t>
  </si>
  <si>
    <t>VN000000KBC7</t>
  </si>
  <si>
    <t>VN000000KDC3</t>
  </si>
  <si>
    <t>VN000000KDH2</t>
  </si>
  <si>
    <t>VN000000KHP6</t>
  </si>
  <si>
    <t>VN000000KPF0</t>
  </si>
  <si>
    <t>VN000000KSB3</t>
  </si>
  <si>
    <t>VN000000KSH0</t>
  </si>
  <si>
    <t>VN000000L102</t>
  </si>
  <si>
    <t>VN000000LAF0</t>
  </si>
  <si>
    <t>VN000000LBM4</t>
  </si>
  <si>
    <t>VN000000LCG4</t>
  </si>
  <si>
    <t>VN000000LCM2</t>
  </si>
  <si>
    <t>VN000000LDG2</t>
  </si>
  <si>
    <t>VN000000LGC4</t>
  </si>
  <si>
    <t>VN000000LGL5</t>
  </si>
  <si>
    <t>VN000000LHG3</t>
  </si>
  <si>
    <t>VN000000LIX6</t>
  </si>
  <si>
    <t>VN000000LM88</t>
  </si>
  <si>
    <t>VN000000LSS5</t>
  </si>
  <si>
    <t>VN000000MBB5</t>
  </si>
  <si>
    <t>VN000000MCG2</t>
  </si>
  <si>
    <t>VN000000MCP3</t>
  </si>
  <si>
    <t>VN000000MDG0</t>
  </si>
  <si>
    <t>VN000000MHC0</t>
  </si>
  <si>
    <t>VN000000MSN4</t>
  </si>
  <si>
    <t>VN000000MWG0</t>
  </si>
  <si>
    <t>VN000000NAF6</t>
  </si>
  <si>
    <t>VN000000NAV3</t>
  </si>
  <si>
    <t>VN000000NBB3</t>
  </si>
  <si>
    <t>VN000000NCT3</t>
  </si>
  <si>
    <t>VN000000NKG3</t>
  </si>
  <si>
    <t>VN000000NLG1</t>
  </si>
  <si>
    <t>VN000000NSC5</t>
  </si>
  <si>
    <t>VN000000NT22</t>
  </si>
  <si>
    <t>VN000000NTL4</t>
  </si>
  <si>
    <t>VN000000NVT3</t>
  </si>
  <si>
    <t>VN000000OGC8</t>
  </si>
  <si>
    <t>VN000000OPC9</t>
  </si>
  <si>
    <t>VN000000PAC8</t>
  </si>
  <si>
    <t>VN000000PAN5</t>
  </si>
  <si>
    <t>VN000000PDN9</t>
  </si>
  <si>
    <t>VN000000PDR0</t>
  </si>
  <si>
    <t>VN000000PET4</t>
  </si>
  <si>
    <t>VN000000PGC5</t>
  </si>
  <si>
    <t>VN000000PGD3</t>
  </si>
  <si>
    <t>VN000000PGI2</t>
  </si>
  <si>
    <t>VN000000PHR1</t>
  </si>
  <si>
    <t>VN000000PIT5</t>
  </si>
  <si>
    <t>VN000000PJT3</t>
  </si>
  <si>
    <t>VN000000PNC1</t>
  </si>
  <si>
    <t>VN000000PNJ6</t>
  </si>
  <si>
    <t>VN000000POM8</t>
  </si>
  <si>
    <t>VN000000PPC6</t>
  </si>
  <si>
    <t>VN000000PPI3</t>
  </si>
  <si>
    <t>VN000000PTB0</t>
  </si>
  <si>
    <t>VN000000PTC8</t>
  </si>
  <si>
    <t>VN000000PTL9</t>
  </si>
  <si>
    <t>VN000000PVD2</t>
  </si>
  <si>
    <t>VN000000PVT8</t>
  </si>
  <si>
    <t>VN000000PXI7</t>
  </si>
  <si>
    <t>VN000000PXS6</t>
  </si>
  <si>
    <t>VN000000PXT4</t>
  </si>
  <si>
    <t>VN000000QBS0</t>
  </si>
  <si>
    <t>VN000000QCG3</t>
  </si>
  <si>
    <t>VN000000RAL5</t>
  </si>
  <si>
    <t>VN000000RDP0</t>
  </si>
  <si>
    <t>VN000000REE2</t>
  </si>
  <si>
    <t>VN000000RIC7</t>
  </si>
  <si>
    <t>VN000000S4A5</t>
  </si>
  <si>
    <t>VN000000SAM1</t>
  </si>
  <si>
    <t>VN000000SAV2</t>
  </si>
  <si>
    <t>VN000000SBA4</t>
  </si>
  <si>
    <t>VN000000SBT4</t>
  </si>
  <si>
    <t>VN000000SC59</t>
  </si>
  <si>
    <t>VN000000SCD6</t>
  </si>
  <si>
    <t>VN000000SFC1</t>
  </si>
  <si>
    <t>VN000000SFG2</t>
  </si>
  <si>
    <t>VN000000SFI8</t>
  </si>
  <si>
    <t>VN000000SGT3</t>
  </si>
  <si>
    <t>VN000000SHI4</t>
  </si>
  <si>
    <t>VN000000SHP9</t>
  </si>
  <si>
    <t>VN000000SII2</t>
  </si>
  <si>
    <t>VN000000SJD1</t>
  </si>
  <si>
    <t>VN000000SJS9</t>
  </si>
  <si>
    <t>VN000000SKG2</t>
  </si>
  <si>
    <t>VN000000SMA1</t>
  </si>
  <si>
    <t>VN000000SMC7</t>
  </si>
  <si>
    <t>VN000000SPM9</t>
  </si>
  <si>
    <t>VN000000SRC6</t>
  </si>
  <si>
    <t>VN000000SRF9</t>
  </si>
  <si>
    <t>VN000000SSC4</t>
  </si>
  <si>
    <t>VN000000SSI1</t>
  </si>
  <si>
    <t>VN000000ST84</t>
  </si>
  <si>
    <t>VN000000STB4</t>
  </si>
  <si>
    <t>VN000000STG3</t>
  </si>
  <si>
    <t>VN000000STK5</t>
  </si>
  <si>
    <t>VN000000STT6</t>
  </si>
  <si>
    <t>VN000000SVC8</t>
  </si>
  <si>
    <t>VN000000SVI5</t>
  </si>
  <si>
    <t>VN000000SVT2</t>
  </si>
  <si>
    <t>VN000000SZL0</t>
  </si>
  <si>
    <t>VN000000TAC0</t>
  </si>
  <si>
    <t>VN000000TBC8</t>
  </si>
  <si>
    <t>VN000000TCL7</t>
  </si>
  <si>
    <t>VN000000TCM5</t>
  </si>
  <si>
    <t>VN000000TCO1</t>
  </si>
  <si>
    <t>VN000000TCR4</t>
  </si>
  <si>
    <t>VN000000TCT0</t>
  </si>
  <si>
    <t>VN000000TDC4</t>
  </si>
  <si>
    <t>VN000000TDH3</t>
  </si>
  <si>
    <t>VN000000TDW2</t>
  </si>
  <si>
    <t>VN000000THG6</t>
  </si>
  <si>
    <t>VN000000TIE9</t>
  </si>
  <si>
    <t>VN000000TIP5</t>
  </si>
  <si>
    <t>VN000000TIX9</t>
  </si>
  <si>
    <t>VN000000TLH6</t>
  </si>
  <si>
    <t>VN000000TMP7</t>
  </si>
  <si>
    <t>VN000000TMS1</t>
  </si>
  <si>
    <t>VN000000TMT9</t>
  </si>
  <si>
    <t>VN000000TNA7</t>
  </si>
  <si>
    <t>VN000000TNC3</t>
  </si>
  <si>
    <t>VN000000TPC8</t>
  </si>
  <si>
    <t>VN000000TRA8</t>
  </si>
  <si>
    <t>VN000000TRC4</t>
  </si>
  <si>
    <t>VN000000TS43</t>
  </si>
  <si>
    <t>VN000000TSC2</t>
  </si>
  <si>
    <t>VN000000TTF3</t>
  </si>
  <si>
    <t>VN000000TVS2</t>
  </si>
  <si>
    <t>VN000000TYA4</t>
  </si>
  <si>
    <t>VN000000UDC2</t>
  </si>
  <si>
    <t>VN000000UIC1</t>
  </si>
  <si>
    <t>VN000000VAF9</t>
  </si>
  <si>
    <t>VN000000VCB4</t>
  </si>
  <si>
    <t>VN000000VCF5</t>
  </si>
  <si>
    <t>VN000000VFG6</t>
  </si>
  <si>
    <t>VN000000VHC1</t>
  </si>
  <si>
    <t>VN000000VHG2</t>
  </si>
  <si>
    <t>VN000000VIC9</t>
  </si>
  <si>
    <t>VN000000VID7</t>
  </si>
  <si>
    <t>VN000000VIP1</t>
  </si>
  <si>
    <t>VN000000VIS5</t>
  </si>
  <si>
    <t>VN000000VMD9</t>
  </si>
  <si>
    <t>VN000000VNA3</t>
  </si>
  <si>
    <t>VN000000VNE5</t>
  </si>
  <si>
    <t>VN000000VNH8</t>
  </si>
  <si>
    <t>VN000000VNS5</t>
  </si>
  <si>
    <t>VN000000VOS3</t>
  </si>
  <si>
    <t>VN000000VPH3</t>
  </si>
  <si>
    <t>VN000000VPK7</t>
  </si>
  <si>
    <t>VN000000VPS0</t>
  </si>
  <si>
    <t>VN000000VRC0</t>
  </si>
  <si>
    <t>VN000000VSC8</t>
  </si>
  <si>
    <t>VN000000VSH7</t>
  </si>
  <si>
    <t>VN000000VSI5</t>
  </si>
  <si>
    <t>VN000000VTB8</t>
  </si>
  <si>
    <t>VN000000VTO1</t>
  </si>
  <si>
    <t>VN000000AAA4</t>
  </si>
  <si>
    <t>VN000000ADC4</t>
  </si>
  <si>
    <t>VN000000ALT1</t>
  </si>
  <si>
    <t>VN000000ALV7</t>
  </si>
  <si>
    <t>VN000000AMC5</t>
  </si>
  <si>
    <t>VN000000AME1</t>
  </si>
  <si>
    <t>VN000000AMV5</t>
  </si>
  <si>
    <t>VN000000APG9</t>
  </si>
  <si>
    <t>VN000000API5</t>
  </si>
  <si>
    <t>VN000000APP0</t>
  </si>
  <si>
    <t>VN000000APS4</t>
  </si>
  <si>
    <t>VN000000ARM3</t>
  </si>
  <si>
    <t>VN000000ASA6</t>
  </si>
  <si>
    <t>VN000000ATS6</t>
  </si>
  <si>
    <t>VN000000BBS2</t>
  </si>
  <si>
    <t>VN000000BCC4</t>
  </si>
  <si>
    <t>VN000000BDB4</t>
  </si>
  <si>
    <t>VN000000BED8</t>
  </si>
  <si>
    <t>VN000000BHT7</t>
  </si>
  <si>
    <t>VN000000BII8</t>
  </si>
  <si>
    <t>VN000000BKC7</t>
  </si>
  <si>
    <t>VN000000BLF8</t>
  </si>
  <si>
    <t>VN000000BPC6</t>
  </si>
  <si>
    <t>VN000000BSC0</t>
  </si>
  <si>
    <t>VN000000BST4</t>
  </si>
  <si>
    <t>VN000000BTS4</t>
  </si>
  <si>
    <t>VN000000BVS0</t>
  </si>
  <si>
    <t>VN000000BXH9</t>
  </si>
  <si>
    <t>VN000000C929</t>
  </si>
  <si>
    <t>VN000000CAN3</t>
  </si>
  <si>
    <t>VN000000CAP8</t>
  </si>
  <si>
    <t>VN000000CCM1</t>
  </si>
  <si>
    <t>VN000000CEO3</t>
  </si>
  <si>
    <t>VN000000CHP3</t>
  </si>
  <si>
    <t>VN000000CJC7</t>
  </si>
  <si>
    <t>VN000000CKV5</t>
  </si>
  <si>
    <t>VN000000CLH2</t>
  </si>
  <si>
    <t>VN000000CLM2</t>
  </si>
  <si>
    <t>VN000000CMC1</t>
  </si>
  <si>
    <t>VN000000CMI8</t>
  </si>
  <si>
    <t>VN000000CMS7</t>
  </si>
  <si>
    <t>VN000000CPC4</t>
  </si>
  <si>
    <t>VN000000CSC8</t>
  </si>
  <si>
    <t>VN000000CT66</t>
  </si>
  <si>
    <t>VN000000CTA0</t>
  </si>
  <si>
    <t>VN000000CTB8</t>
  </si>
  <si>
    <t>VN000000CTC6</t>
  </si>
  <si>
    <t>VN000000CTS2</t>
  </si>
  <si>
    <t>VN000000CTT0</t>
  </si>
  <si>
    <t>VN000000CTX2</t>
  </si>
  <si>
    <t>VN000000CVN9</t>
  </si>
  <si>
    <t>VN000000CX86</t>
  </si>
  <si>
    <t>VN000000DAD2</t>
  </si>
  <si>
    <t>VN000000DAE0</t>
  </si>
  <si>
    <t>VN000000DBC2</t>
  </si>
  <si>
    <t>VN000000DBT6</t>
  </si>
  <si>
    <t>VN000000DC23</t>
  </si>
  <si>
    <t>VN000000DC49</t>
  </si>
  <si>
    <t>VN000000DCS6</t>
  </si>
  <si>
    <t>VN000000DGC1</t>
  </si>
  <si>
    <t>VN000000DHP1</t>
  </si>
  <si>
    <t>VN000000DHT3</t>
  </si>
  <si>
    <t>VN000000DID5</t>
  </si>
  <si>
    <t>VN000000DIH6</t>
  </si>
  <si>
    <t>VN000000DL14</t>
  </si>
  <si>
    <t>VN000000DLR9</t>
  </si>
  <si>
    <t>VN000000DNC7</t>
  </si>
  <si>
    <t>VN000000DNM6</t>
  </si>
  <si>
    <t>VN000000DNP9</t>
  </si>
  <si>
    <t>VN000000DP36</t>
  </si>
  <si>
    <t>VN000000DPC2</t>
  </si>
  <si>
    <t>VN000000DPS8</t>
  </si>
  <si>
    <t>VN000000DST0</t>
  </si>
  <si>
    <t>VN000000DXP8</t>
  </si>
  <si>
    <t>VN000000DZM0</t>
  </si>
  <si>
    <t>VN000000EBS6</t>
  </si>
  <si>
    <t>VN000000ECI5</t>
  </si>
  <si>
    <t>VN000000EFI8</t>
  </si>
  <si>
    <t>VN000000EID3</t>
  </si>
  <si>
    <t>VN000000FDT7</t>
  </si>
  <si>
    <t>VN000000FID0</t>
  </si>
  <si>
    <t>VN000000G201</t>
  </si>
  <si>
    <t>VN000000GLT8</t>
  </si>
  <si>
    <t>VN000000GMX8</t>
  </si>
  <si>
    <t>VN000000HAD3</t>
  </si>
  <si>
    <t>VN000000HAT9</t>
  </si>
  <si>
    <t>VN000000HBE9</t>
  </si>
  <si>
    <t>VN000000HBS9</t>
  </si>
  <si>
    <t>VN000000HCC1</t>
  </si>
  <si>
    <t>VN000000HCT5</t>
  </si>
  <si>
    <t>VN000000HDA3</t>
  </si>
  <si>
    <t>VN000000HDO4</t>
  </si>
  <si>
    <t>VN000000HEV7</t>
  </si>
  <si>
    <t>VN000000HGM1</t>
  </si>
  <si>
    <t>VN000000HHC0</t>
  </si>
  <si>
    <t>VN000000HHG1</t>
  </si>
  <si>
    <t>VN000000HJS2</t>
  </si>
  <si>
    <t>VN000000HKB6</t>
  </si>
  <si>
    <t>VN000000HLY6</t>
  </si>
  <si>
    <t>VN000000HMH9</t>
  </si>
  <si>
    <t>VN000000HNM7</t>
  </si>
  <si>
    <t>VN000000HOM5</t>
  </si>
  <si>
    <t>VN000000HPM2</t>
  </si>
  <si>
    <t>VN000000HST1</t>
  </si>
  <si>
    <t>VN000000HTC5</t>
  </si>
  <si>
    <t>VN000000HTP7</t>
  </si>
  <si>
    <t>VN000000HUT7</t>
  </si>
  <si>
    <t>VN000000HVA5</t>
  </si>
  <si>
    <t>VN000000HVT5</t>
  </si>
  <si>
    <t>VN000000ICG0</t>
  </si>
  <si>
    <t>VN000000IDJ2</t>
  </si>
  <si>
    <t>VN000000IDV7</t>
  </si>
  <si>
    <t>VN000000INC6</t>
  </si>
  <si>
    <t>VN000000INN3</t>
  </si>
  <si>
    <t>VN000000ITQ3</t>
  </si>
  <si>
    <t>VN000000IVS5</t>
  </si>
  <si>
    <t>VN000000KDM2</t>
  </si>
  <si>
    <t>VN000000KHB6</t>
  </si>
  <si>
    <t>VN000000KHL5</t>
  </si>
  <si>
    <t>VN000000KKC8</t>
  </si>
  <si>
    <t>VN000000KLF9</t>
  </si>
  <si>
    <t>VN000000KMT8</t>
  </si>
  <si>
    <t>VN000000KSD9</t>
  </si>
  <si>
    <t>VN000000KSK4</t>
  </si>
  <si>
    <t>VN000000KSQ1</t>
  </si>
  <si>
    <t>VN000000KST5</t>
  </si>
  <si>
    <t>VN000000KTS5</t>
  </si>
  <si>
    <t>VN000000KTT3</t>
  </si>
  <si>
    <t>VN000000KVC5</t>
  </si>
  <si>
    <t>VN000000L144</t>
  </si>
  <si>
    <t>VN000000L185</t>
  </si>
  <si>
    <t>VN000000L359</t>
  </si>
  <si>
    <t>VN000000L433</t>
  </si>
  <si>
    <t>VN000000L441</t>
  </si>
  <si>
    <t>VN000000L615</t>
  </si>
  <si>
    <t>VN000000L623</t>
  </si>
  <si>
    <t>VN000000LAS3</t>
  </si>
  <si>
    <t>VN000000LBE1</t>
  </si>
  <si>
    <t>VN000000LCD1</t>
  </si>
  <si>
    <t>VN000000LCS9</t>
  </si>
  <si>
    <t>VN000000LDP3</t>
  </si>
  <si>
    <t>VN000000LHC2</t>
  </si>
  <si>
    <t>VN000000LIG1</t>
  </si>
  <si>
    <t>VN000000LM70</t>
  </si>
  <si>
    <t>VN000000LTC7</t>
  </si>
  <si>
    <t>VN000000LUT9</t>
  </si>
  <si>
    <t>VN000000MAC5</t>
  </si>
  <si>
    <t>VN000000MAS1</t>
  </si>
  <si>
    <t>VN000000MBG4</t>
  </si>
  <si>
    <t>VN000000MBS9</t>
  </si>
  <si>
    <t>VN000000MCC1</t>
  </si>
  <si>
    <t>VN000000MCF4</t>
  </si>
  <si>
    <t>VN000000MCO6</t>
  </si>
  <si>
    <t>VN000000MDC9</t>
  </si>
  <si>
    <t>VN000000MEC7</t>
  </si>
  <si>
    <t>VN000000MHL1</t>
  </si>
  <si>
    <t>VN000000MIM7</t>
  </si>
  <si>
    <t>VN000000MKV4</t>
  </si>
  <si>
    <t>VN000000MPT7</t>
  </si>
  <si>
    <t>VN000000MST1</t>
  </si>
  <si>
    <t>VN000000NAG4</t>
  </si>
  <si>
    <t>VN000000NBC1</t>
  </si>
  <si>
    <t>VN000000NBP3</t>
  </si>
  <si>
    <t>VN000000NDF0</t>
  </si>
  <si>
    <t>VN000000NDN4</t>
  </si>
  <si>
    <t>VN000000NDX3</t>
  </si>
  <si>
    <t>VN000000NET9</t>
  </si>
  <si>
    <t>VN000000NFC2</t>
  </si>
  <si>
    <t>VN000000NGC0</t>
  </si>
  <si>
    <t>VN000000NHA2</t>
  </si>
  <si>
    <t>VN000000NHC8</t>
  </si>
  <si>
    <t>VN000000NHP0</t>
  </si>
  <si>
    <t>VN000000NST9</t>
  </si>
  <si>
    <t>VN000000NTP5</t>
  </si>
  <si>
    <t>VN000000NVB1</t>
  </si>
  <si>
    <t>VN000000OCH6</t>
  </si>
  <si>
    <t>VN000000ORS1</t>
  </si>
  <si>
    <t>VN000000PBP8</t>
  </si>
  <si>
    <t>VN000000PCE0</t>
  </si>
  <si>
    <t>VN000000PCG5</t>
  </si>
  <si>
    <t>VN000000PCN1</t>
  </si>
  <si>
    <t>VN000000PCT8</t>
  </si>
  <si>
    <t>VN000000PDB4</t>
  </si>
  <si>
    <t>VN000000PDC2</t>
  </si>
  <si>
    <t>VN000000PEN7</t>
  </si>
  <si>
    <t>VN000000PGS1</t>
  </si>
  <si>
    <t>VN000000PGT9</t>
  </si>
  <si>
    <t>VN000000PHP5</t>
  </si>
  <si>
    <t>VN000000PIV1</t>
  </si>
  <si>
    <t>VN000000PJC9</t>
  </si>
  <si>
    <t>VN000000PLC5</t>
  </si>
  <si>
    <t>VN000000PMB5</t>
  </si>
  <si>
    <t>VN000000PMC3</t>
  </si>
  <si>
    <t>VN000000PMP5</t>
  </si>
  <si>
    <t>VN000000PPE2</t>
  </si>
  <si>
    <t>VN000000PPP8</t>
  </si>
  <si>
    <t>VN000000PPS2</t>
  </si>
  <si>
    <t>VN000000PPY0</t>
  </si>
  <si>
    <t>VN000000PRC2</t>
  </si>
  <si>
    <t>VN000000PSC0</t>
  </si>
  <si>
    <t>VN000000PSD8</t>
  </si>
  <si>
    <t>VN000000PSE6</t>
  </si>
  <si>
    <t>VN000000PSI7</t>
  </si>
  <si>
    <t>VN000000PSW8</t>
  </si>
  <si>
    <t>VN000000PTD6</t>
  </si>
  <si>
    <t>VN000000PTI5</t>
  </si>
  <si>
    <t>VN000000PTS4</t>
  </si>
  <si>
    <t>VN000000PV26</t>
  </si>
  <si>
    <t>VN000000PVB6</t>
  </si>
  <si>
    <t>VN000000PVC4</t>
  </si>
  <si>
    <t>VN000000PVE0</t>
  </si>
  <si>
    <t>VN000000PVG5</t>
  </si>
  <si>
    <t>VN000000PVI1</t>
  </si>
  <si>
    <t>VN000000PVL5</t>
  </si>
  <si>
    <t>VN000000PVR2</t>
  </si>
  <si>
    <t>VN000000PVS0</t>
  </si>
  <si>
    <t>VN000000PVV4</t>
  </si>
  <si>
    <t>VN000000PVX0</t>
  </si>
  <si>
    <t>VN000000PXA4</t>
  </si>
  <si>
    <t>VN000000QHD9</t>
  </si>
  <si>
    <t>VN000000QNC9</t>
  </si>
  <si>
    <t>VN000000QST2</t>
  </si>
  <si>
    <t>VN000000QTC6</t>
  </si>
  <si>
    <t>VN000000RCL1</t>
  </si>
  <si>
    <t>VN000000S552</t>
  </si>
  <si>
    <t>VN000000S743</t>
  </si>
  <si>
    <t>VN000000S990</t>
  </si>
  <si>
    <t>VN000000SAF5</t>
  </si>
  <si>
    <t>VN000000SAP4</t>
  </si>
  <si>
    <t>VN000000SCI5</t>
  </si>
  <si>
    <t>VN000000SCJ3</t>
  </si>
  <si>
    <t>VN000000SCL9</t>
  </si>
  <si>
    <t>VN000000SCR6</t>
  </si>
  <si>
    <t>VN000000SD25</t>
  </si>
  <si>
    <t>VN000000SD41</t>
  </si>
  <si>
    <t>VN000000SD58</t>
  </si>
  <si>
    <t>VN000000SD66</t>
  </si>
  <si>
    <t>VN000000SD74</t>
  </si>
  <si>
    <t>VN000000SD90</t>
  </si>
  <si>
    <t>VN000000SDA0</t>
  </si>
  <si>
    <t>VN000000SDC6</t>
  </si>
  <si>
    <t>VN000000SDD4</t>
  </si>
  <si>
    <t>VN000000SDE2</t>
  </si>
  <si>
    <t>VN000000SDG7</t>
  </si>
  <si>
    <t>VN000000SDH5</t>
  </si>
  <si>
    <t>VN000000SDN3</t>
  </si>
  <si>
    <t>VN000000SDT0</t>
  </si>
  <si>
    <t>VN000000SDU8</t>
  </si>
  <si>
    <t>VN000000SDY0</t>
  </si>
  <si>
    <t>VN000000SEB6</t>
  </si>
  <si>
    <t>VN000000SED2</t>
  </si>
  <si>
    <t>VN000000SFN8</t>
  </si>
  <si>
    <t>VN000000SGC9</t>
  </si>
  <si>
    <t>VN000000SGD7</t>
  </si>
  <si>
    <t>VN000000SGH8</t>
  </si>
  <si>
    <t>VN000000SGO4</t>
  </si>
  <si>
    <t>VN000000SHA1</t>
  </si>
  <si>
    <t>VN000000SHB9</t>
  </si>
  <si>
    <t>VN000000SHN4</t>
  </si>
  <si>
    <t>VN000000SHS3</t>
  </si>
  <si>
    <t>VN000000SIC5</t>
  </si>
  <si>
    <t>VN000000SJ11</t>
  </si>
  <si>
    <t>VN000000SJC3</t>
  </si>
  <si>
    <t>VN000000SJE9</t>
  </si>
  <si>
    <t>VN000000SLS5</t>
  </si>
  <si>
    <t>VN000000SMN4</t>
  </si>
  <si>
    <t>VN000000SPI7</t>
  </si>
  <si>
    <t>VN000000SPP2</t>
  </si>
  <si>
    <t>VN000000SRA0</t>
  </si>
  <si>
    <t>VN000000SSM3</t>
  </si>
  <si>
    <t>VN000000STC2</t>
  </si>
  <si>
    <t>VN000000STP4</t>
  </si>
  <si>
    <t>VN000000SVN5</t>
  </si>
  <si>
    <t>VN000000TA92</t>
  </si>
  <si>
    <t>VN000000TBX4</t>
  </si>
  <si>
    <t>VN000000TC66</t>
  </si>
  <si>
    <t>VN000000TCS2</t>
  </si>
  <si>
    <t>VN000000TDN1</t>
  </si>
  <si>
    <t>VN000000TEG3</t>
  </si>
  <si>
    <t>VN000000TET6</t>
  </si>
  <si>
    <t>VN000000TFC9</t>
  </si>
  <si>
    <t>VN000000TH12</t>
  </si>
  <si>
    <t>VN000000THB7</t>
  </si>
  <si>
    <t>VN000000THS1</t>
  </si>
  <si>
    <t>VN000000THT9</t>
  </si>
  <si>
    <t>VN000000TIG4</t>
  </si>
  <si>
    <t>VN000000TJC1</t>
  </si>
  <si>
    <t>VN000000TKC9</t>
  </si>
  <si>
    <t>VN000000TKU1</t>
  </si>
  <si>
    <t>VN000000TMC5</t>
  </si>
  <si>
    <t>VN000000TMX1</t>
  </si>
  <si>
    <t>VN000000TNG4</t>
  </si>
  <si>
    <t>VN000000TPH7</t>
  </si>
  <si>
    <t>VN000000TPP0</t>
  </si>
  <si>
    <t>VN000000TSB4</t>
  </si>
  <si>
    <t>VN000000TST6</t>
  </si>
  <si>
    <t>VN000000TTB2</t>
  </si>
  <si>
    <t>VN000000TTC0</t>
  </si>
  <si>
    <t>VN000000TTZ1</t>
  </si>
  <si>
    <t>VN000000TV22</t>
  </si>
  <si>
    <t>VN000000TV30</t>
  </si>
  <si>
    <t>VN000000TV48</t>
  </si>
  <si>
    <t>VN000000TVC6</t>
  </si>
  <si>
    <t>VN000000TVD4</t>
  </si>
  <si>
    <t>VN000000TXM1</t>
  </si>
  <si>
    <t>VN000000UNI8</t>
  </si>
  <si>
    <t>VN000000V127</t>
  </si>
  <si>
    <t>VN000000V218</t>
  </si>
  <si>
    <t>VN000000VAT0</t>
  </si>
  <si>
    <t>VN000000VBC4</t>
  </si>
  <si>
    <t>VN000000VBH3</t>
  </si>
  <si>
    <t>VN000000VC13</t>
  </si>
  <si>
    <t>VN000000VC21</t>
  </si>
  <si>
    <t>VN000000VC39</t>
  </si>
  <si>
    <t>VN000000VC62</t>
  </si>
  <si>
    <t>VN000000VC70</t>
  </si>
  <si>
    <t>VN000000VC96</t>
  </si>
  <si>
    <t>VN000000VCC2</t>
  </si>
  <si>
    <t>VN000000VCG3</t>
  </si>
  <si>
    <t>VN000000VCM1</t>
  </si>
  <si>
    <t>VN000000VCR0</t>
  </si>
  <si>
    <t>VN000000VCS8</t>
  </si>
  <si>
    <t>VN000000VDL1</t>
  </si>
  <si>
    <t>VN000000VDS6</t>
  </si>
  <si>
    <t>VN000000VE11</t>
  </si>
  <si>
    <t>VN000000VE29</t>
  </si>
  <si>
    <t>VN000000VE37</t>
  </si>
  <si>
    <t>VN000000VE45</t>
  </si>
  <si>
    <t>VN000000VE86</t>
  </si>
  <si>
    <t>VN000000VE94</t>
  </si>
  <si>
    <t>VN000000VFR3</t>
  </si>
  <si>
    <t>VN000000VGP5</t>
  </si>
  <si>
    <t>VN000000VGS9</t>
  </si>
  <si>
    <t>VN000000VHL2</t>
  </si>
  <si>
    <t>VN000000VIE5</t>
  </si>
  <si>
    <t>VN000000VIG0</t>
  </si>
  <si>
    <t>VN000000VIT3</t>
  </si>
  <si>
    <t>VN000000VIX5</t>
  </si>
  <si>
    <t>VN000000VKC5</t>
  </si>
  <si>
    <t>VN000000VLA7</t>
  </si>
  <si>
    <t>VN000000VMC1</t>
  </si>
  <si>
    <t>VN000000VMI8</t>
  </si>
  <si>
    <t>VN000000VMS7</t>
  </si>
  <si>
    <t>VN000000VND7</t>
  </si>
  <si>
    <t>VN000000VNT3</t>
  </si>
  <si>
    <t>VN000000VSA2</t>
  </si>
  <si>
    <t>VN000000VTC6</t>
  </si>
  <si>
    <t>VN000000VTH5</t>
  </si>
  <si>
    <t>VN000000VTL7</t>
  </si>
  <si>
    <t>VN000000VTS2</t>
  </si>
  <si>
    <t>VN000000VTV6</t>
  </si>
  <si>
    <t>VN000000VXB0</t>
  </si>
  <si>
    <t>VN000000WCS6</t>
  </si>
  <si>
    <t>VN000000WSS2</t>
  </si>
  <si>
    <t>ISIN</t>
  </si>
  <si>
    <t>HCD</t>
  </si>
  <si>
    <t>HCD INVESTMENT PRODUCING &amp; TRADING JSC</t>
  </si>
  <si>
    <t>VN000000HCD9</t>
  </si>
  <si>
    <t>-</t>
  </si>
  <si>
    <t>HID</t>
  </si>
  <si>
    <t>VN000000HID6</t>
  </si>
  <si>
    <t>CONTACTS FOR VNDIRECT'S INSTITUTIONAL CLIENT GROUP</t>
  </si>
  <si>
    <t>FY2015</t>
  </si>
  <si>
    <t>ATG</t>
  </si>
  <si>
    <t>AN TRUONG AN JSC</t>
  </si>
  <si>
    <t>VN000000ATG1</t>
  </si>
  <si>
    <t>COTECCONS CONSTRUCTION JSC</t>
  </si>
  <si>
    <t>GTNFOODS JSC</t>
  </si>
  <si>
    <t>ROS</t>
  </si>
  <si>
    <t>VN000000ROS1</t>
  </si>
  <si>
    <t>BAO VIET SECURITIES CO</t>
  </si>
  <si>
    <t>CMISTONE JSC</t>
  </si>
  <si>
    <t>CTP</t>
  </si>
  <si>
    <t>VN000000CTP8</t>
  </si>
  <si>
    <t>Cash dividend per share</t>
  </si>
  <si>
    <t>FY16</t>
  </si>
  <si>
    <t>CASH DIV PER SHARE</t>
  </si>
  <si>
    <t>FY2016</t>
  </si>
  <si>
    <t>T: +84 2873 000 688 (Ext: 21068)</t>
  </si>
  <si>
    <t>BHN</t>
  </si>
  <si>
    <t>BWE</t>
  </si>
  <si>
    <t>CEE</t>
  </si>
  <si>
    <t>CTF</t>
  </si>
  <si>
    <t>DAH</t>
  </si>
  <si>
    <t>EVG</t>
  </si>
  <si>
    <t>FTM</t>
  </si>
  <si>
    <t>FTS</t>
  </si>
  <si>
    <t>HII</t>
  </si>
  <si>
    <t>HTT</t>
  </si>
  <si>
    <t>LEC</t>
  </si>
  <si>
    <t>NVL</t>
  </si>
  <si>
    <t>PC1</t>
  </si>
  <si>
    <t>PLP</t>
  </si>
  <si>
    <t>PLX</t>
  </si>
  <si>
    <t>SAB</t>
  </si>
  <si>
    <t>SBV</t>
  </si>
  <si>
    <t>SJF</t>
  </si>
  <si>
    <t>TCD</t>
  </si>
  <si>
    <t>TCH</t>
  </si>
  <si>
    <t>TDG</t>
  </si>
  <si>
    <t>THI</t>
  </si>
  <si>
    <t>TNI</t>
  </si>
  <si>
    <t>TVT</t>
  </si>
  <si>
    <t>VCI</t>
  </si>
  <si>
    <t>VDP</t>
  </si>
  <si>
    <t>VJC</t>
  </si>
  <si>
    <t>VPB</t>
  </si>
  <si>
    <t>BAX</t>
  </si>
  <si>
    <t>C69</t>
  </si>
  <si>
    <t>CDN</t>
  </si>
  <si>
    <t>CET</t>
  </si>
  <si>
    <t>DS3</t>
  </si>
  <si>
    <t>GKM</t>
  </si>
  <si>
    <t>HKT</t>
  </si>
  <si>
    <t>MLS</t>
  </si>
  <si>
    <t>MSC</t>
  </si>
  <si>
    <t>NSH</t>
  </si>
  <si>
    <t>PIC</t>
  </si>
  <si>
    <t>TMB</t>
  </si>
  <si>
    <t>TTH</t>
  </si>
  <si>
    <t>TTT</t>
  </si>
  <si>
    <t>VGC</t>
  </si>
  <si>
    <t>VSM</t>
  </si>
  <si>
    <t>VTJ</t>
  </si>
  <si>
    <t>FOL (%)</t>
  </si>
  <si>
    <t>AN PHAT PLASTIC AND GREEN ENVIRONMENT JSC</t>
  </si>
  <si>
    <t>HANOI BEER ALCOHOL &amp; BEVERAGE JSC</t>
  </si>
  <si>
    <t>VN000000BHN0</t>
  </si>
  <si>
    <t>BINH DUONG WATER ENVIROMENT JSC</t>
  </si>
  <si>
    <t>VN000000BWE8</t>
  </si>
  <si>
    <t>CII ENGINEERING AND CONSTRUCTION JSC</t>
  </si>
  <si>
    <t>VN000000CEE4</t>
  </si>
  <si>
    <t>CITY AUTO CORP</t>
  </si>
  <si>
    <t>VN000000CTF9</t>
  </si>
  <si>
    <t>DONG A HOTEL GROUP JSC</t>
  </si>
  <si>
    <t>VN000000DAH3</t>
  </si>
  <si>
    <t>EVERLAND INVESTMENT JSC</t>
  </si>
  <si>
    <t>VN000000EVG9</t>
  </si>
  <si>
    <t>FIT GROUP JSC</t>
  </si>
  <si>
    <t>DUC QUAN INVESTMENT AND DEVELOPMENT JSC</t>
  </si>
  <si>
    <t>VN000000FTM8</t>
  </si>
  <si>
    <t>FPT SECURITIES JSC</t>
  </si>
  <si>
    <t>VN000000FTS5</t>
  </si>
  <si>
    <t>HOA BINH CONSTRUCTION GROUP JSC</t>
  </si>
  <si>
    <t>VN000000HII5</t>
  </si>
  <si>
    <t>HOCHIMINH CITY METAL CORP - VNSTEEL</t>
  </si>
  <si>
    <t>HA TAY TRADING JSC</t>
  </si>
  <si>
    <t>VN000000HTT9</t>
  </si>
  <si>
    <t>HOANG MINH FINANCE INVESTMENT JSC</t>
  </si>
  <si>
    <t>CENTRAL POWER REAL ESTATE JSC</t>
  </si>
  <si>
    <t>VN000000LEC9</t>
  </si>
  <si>
    <t>NO VA LAND INVESTMENT GROUP CORP</t>
  </si>
  <si>
    <t>VN000000NVL0</t>
  </si>
  <si>
    <t>POWER CONSTRUCTION JSC NO.1</t>
  </si>
  <si>
    <t>VN000000PC11</t>
  </si>
  <si>
    <t>PHA LE PLASTICS MANUFACTURING AND TECHNOLOGY JSC</t>
  </si>
  <si>
    <t>VIETNAM NATIONAL PETROLEUM GROUP</t>
  </si>
  <si>
    <t>PHU TAI CORP</t>
  </si>
  <si>
    <t>FLC FAROS CONSTRUCTION JSC</t>
  </si>
  <si>
    <t>SAIGON BEER ALCOHOL BEVERAGE CORP</t>
  </si>
  <si>
    <t>VN000000SAB4</t>
  </si>
  <si>
    <t>SIAM BROTHERS VIETNAM JSC</t>
  </si>
  <si>
    <t>VN000000SBV0</t>
  </si>
  <si>
    <t>SUNSTAR INVESTMENT JSC</t>
  </si>
  <si>
    <t>VN000000SJF6</t>
  </si>
  <si>
    <t>TRANSPORT &amp; INDUSTRY DEVELOPMENT INVESTMENT JSC</t>
  </si>
  <si>
    <t>VN000000TCD4</t>
  </si>
  <si>
    <t>HOANG HUY INVESTMENT FINANCIAL SERVICES JSC</t>
  </si>
  <si>
    <t>VN000000TCH5</t>
  </si>
  <si>
    <t>THAI DUONG PETROL JSC</t>
  </si>
  <si>
    <t>VN000000TDG5</t>
  </si>
  <si>
    <t>ELECTRICAL EQUIPMENT JSC</t>
  </si>
  <si>
    <t>VN000000THI2</t>
  </si>
  <si>
    <t>THANH NAM GROUP JSC</t>
  </si>
  <si>
    <t>VN000000TNI0</t>
  </si>
  <si>
    <t>VIET THANG CORP</t>
  </si>
  <si>
    <t>VN000000TVT0</t>
  </si>
  <si>
    <t>VIET CAPITAL SECURITIES JSC</t>
  </si>
  <si>
    <t>VN000000VCI9</t>
  </si>
  <si>
    <t>VIDIPHA CENTRAL PHARMACEUTICAL JSC</t>
  </si>
  <si>
    <t>VN000000VDP2</t>
  </si>
  <si>
    <t>VIETJET AVIATION JSC</t>
  </si>
  <si>
    <t>VN000000VJC7</t>
  </si>
  <si>
    <t>VIETNAM PROSPERITY JSC BANK</t>
  </si>
  <si>
    <t>VN000000VPB6</t>
  </si>
  <si>
    <t>VRC REAL ESTATE AND INVESTMENT JSC</t>
  </si>
  <si>
    <t>ALV INFRASTRUCTURE DEVELOPMENT INVESTMENT JSC</t>
  </si>
  <si>
    <t>THONG NHAT JSC</t>
  </si>
  <si>
    <t>VN000000BAX4</t>
  </si>
  <si>
    <t>1369 CONSTRUCTION JSC</t>
  </si>
  <si>
    <t>VN000000C697</t>
  </si>
  <si>
    <t>DANANG PORT JSC</t>
  </si>
  <si>
    <t>VN000000CDN7</t>
  </si>
  <si>
    <t>TECH-VINA JSC</t>
  </si>
  <si>
    <t>VN000000CET2</t>
  </si>
  <si>
    <t>THUONG PHU COFFEE JSC</t>
  </si>
  <si>
    <t>RIVERWAY MANAGEMENT JOINT STOCK NO.3</t>
  </si>
  <si>
    <t>VN000000DS33</t>
  </si>
  <si>
    <t>KHANG MINH BRICK JSC</t>
  </si>
  <si>
    <t>VN000000GKM5</t>
  </si>
  <si>
    <t>HIEP KHANH TEA JSC</t>
  </si>
  <si>
    <t>VN000000HKT8</t>
  </si>
  <si>
    <t>ERECTION ELECTROMECHANICS TESTING JSC</t>
  </si>
  <si>
    <t>MEL</t>
  </si>
  <si>
    <t>ME LIN STEEL JSC</t>
  </si>
  <si>
    <t>VN000000MEL8</t>
  </si>
  <si>
    <t>MITRACO LIVESTOCK JSC</t>
  </si>
  <si>
    <t>VN000000MLS8</t>
  </si>
  <si>
    <t>PHUNHUAN SERVICE JSC</t>
  </si>
  <si>
    <t>VN000000MSC7</t>
  </si>
  <si>
    <t>SONG HONG ALUMINIUM JSC</t>
  </si>
  <si>
    <t>VN000000NSH4</t>
  </si>
  <si>
    <t>PC3 - INVESTMENT JSC</t>
  </si>
  <si>
    <t>VN000000PIC1</t>
  </si>
  <si>
    <t>PETROVIETNAM ENGINEERING CONSULTANCY JSC</t>
  </si>
  <si>
    <t>VINACONEX 39 JSC</t>
  </si>
  <si>
    <t>SCI E&amp;C JSC</t>
  </si>
  <si>
    <t>ANI JSC</t>
  </si>
  <si>
    <t>VINACOMIN - NORTHERN COAL TRADING JSC</t>
  </si>
  <si>
    <t>VN000000TMB7</t>
  </si>
  <si>
    <t>TIEN THANH SERVICE AND TRADING JSC</t>
  </si>
  <si>
    <t>VN000000TTH9</t>
  </si>
  <si>
    <t>TAY NINH TOURIST - TRADING JSC</t>
  </si>
  <si>
    <t>VN000000TTT4</t>
  </si>
  <si>
    <t>TRI VIET ASSET MANAGEMENT CORP JSC</t>
  </si>
  <si>
    <t>VICOSTONE JSC</t>
  </si>
  <si>
    <t>VIGLACERA CORP</t>
  </si>
  <si>
    <t>VN000000VGC3</t>
  </si>
  <si>
    <t>CENTRAL CONTAINER JSC</t>
  </si>
  <si>
    <t>VN000000VSM7</t>
  </si>
  <si>
    <t>VI NA TA BA TRADING &amp; INVESTMENT JSC</t>
  </si>
  <si>
    <t>VN000000VTJ1</t>
  </si>
  <si>
    <t>ABC</t>
  </si>
  <si>
    <t>UPCOM</t>
  </si>
  <si>
    <t>VMG MEDIA JSC</t>
  </si>
  <si>
    <t>VN000000ABC8</t>
  </si>
  <si>
    <t>ABI</t>
  </si>
  <si>
    <t>AGRICULTURE BANK INSURANCE JSC</t>
  </si>
  <si>
    <t>VN000000ABI5</t>
  </si>
  <si>
    <t>AC4</t>
  </si>
  <si>
    <t>ACC-244 JSC</t>
  </si>
  <si>
    <t>VN000000AC42</t>
  </si>
  <si>
    <t>ACE</t>
  </si>
  <si>
    <t>AN GIANG CENTRIFUGAL CONCRETE JSC</t>
  </si>
  <si>
    <t>VN000000ACE2</t>
  </si>
  <si>
    <t>ACS</t>
  </si>
  <si>
    <t>ARCHITECTS &amp; CONSTRUCTION SERVICE CORP</t>
  </si>
  <si>
    <t>VN000000ACS2</t>
  </si>
  <si>
    <t>ACV</t>
  </si>
  <si>
    <t>AIRPORTS CORP OF VIETNAM JSC</t>
  </si>
  <si>
    <t>VN000000ACV6</t>
  </si>
  <si>
    <t>ADP</t>
  </si>
  <si>
    <t>A DONG PAINT STOCK CO</t>
  </si>
  <si>
    <t>VN000000ADP6</t>
  </si>
  <si>
    <t>AFC</t>
  </si>
  <si>
    <t>BINH DUONG AGRICULTURE AND FORESTRY JSC</t>
  </si>
  <si>
    <t>VN000000AFC9</t>
  </si>
  <si>
    <t>AFX</t>
  </si>
  <si>
    <t>AN GIANG AGRICULTURE &amp; FOODS IMPORT-EXPORT JSC</t>
  </si>
  <si>
    <t>VN000000AFX5</t>
  </si>
  <si>
    <t>AGP</t>
  </si>
  <si>
    <t>AGIMEXPHARM PHARMACEUTICAL JSC</t>
  </si>
  <si>
    <t>VN000000AGP9</t>
  </si>
  <si>
    <t>AGX</t>
  </si>
  <si>
    <t>SAIGON EXPORT FOODSTUFF &amp; AGRICULTURAL PRODUCTS JSC</t>
  </si>
  <si>
    <t>VN000000AGX3</t>
  </si>
  <si>
    <t>AMP</t>
  </si>
  <si>
    <t>ARMEPHACO JSC</t>
  </si>
  <si>
    <t>VN000000AMP7</t>
  </si>
  <si>
    <t>AMS</t>
  </si>
  <si>
    <t>AMECC MECHANICAL CONSTRUCTION JSC</t>
  </si>
  <si>
    <t>VN000000AMS1</t>
  </si>
  <si>
    <t>ANT</t>
  </si>
  <si>
    <t>AN GIANG FRUIT-VEGETABLES &amp; FOODSTUFF JSC</t>
  </si>
  <si>
    <t>VN000000ANT7</t>
  </si>
  <si>
    <t>APF</t>
  </si>
  <si>
    <t>QUANG NGAI AGRICULTURAL PRODUCTS AND FOODSTUFF JSC</t>
  </si>
  <si>
    <t>VN000000APF1</t>
  </si>
  <si>
    <t>APL</t>
  </si>
  <si>
    <t>VVMI MECHANICAL &amp; PRESSURE EQUIPMENT JSC</t>
  </si>
  <si>
    <t>VN000000APL9</t>
  </si>
  <si>
    <t>ART</t>
  </si>
  <si>
    <t>ARTEX SECURITIES JSC</t>
  </si>
  <si>
    <t>VN000000ART8</t>
  </si>
  <si>
    <t>ASD</t>
  </si>
  <si>
    <t>SONG DA HA NOI JSC</t>
  </si>
  <si>
    <t>VN000000ASD0</t>
  </si>
  <si>
    <t>NTACO JSC</t>
  </si>
  <si>
    <t>ATB</t>
  </si>
  <si>
    <t>AN THINH JSC</t>
  </si>
  <si>
    <t>VN000000ATB2</t>
  </si>
  <si>
    <t>AUM</t>
  </si>
  <si>
    <t>VINACAFE SON THANH JSC</t>
  </si>
  <si>
    <t>VN000000AUM7</t>
  </si>
  <si>
    <t>AVF</t>
  </si>
  <si>
    <t>ANVIFISH JSC</t>
  </si>
  <si>
    <t>VN000000AVF9</t>
  </si>
  <si>
    <t>BCP</t>
  </si>
  <si>
    <t>BECAMEX PHARMACEUTICAL JSC</t>
  </si>
  <si>
    <t>VN000000BCP6</t>
  </si>
  <si>
    <t>BDF</t>
  </si>
  <si>
    <t>BINH DINH FOOTWEAR JSC</t>
  </si>
  <si>
    <t>VN000000BDF5</t>
  </si>
  <si>
    <t>BDG</t>
  </si>
  <si>
    <t>PROTRADE GARMENT JSC</t>
  </si>
  <si>
    <t>VN000000BDG3</t>
  </si>
  <si>
    <t>BDP</t>
  </si>
  <si>
    <t>ORIENTAL SEA VILLAS AND HOTEL JSC</t>
  </si>
  <si>
    <t>VN000000BDP4</t>
  </si>
  <si>
    <t>BDT</t>
  </si>
  <si>
    <t>DONGTHAP BUILDING MATERIALS &amp; CONSTRUCTION JSC</t>
  </si>
  <si>
    <t>VN000000BDT6</t>
  </si>
  <si>
    <t>BDW</t>
  </si>
  <si>
    <t>BINH DINH WATER SUPPLY AND SEWERAGE JSC</t>
  </si>
  <si>
    <t>VN000000BDW0</t>
  </si>
  <si>
    <t>BEL</t>
  </si>
  <si>
    <t>VIETTRONICS BIEN HOA JSC</t>
  </si>
  <si>
    <t>VN000000BEL1</t>
  </si>
  <si>
    <t>BHA</t>
  </si>
  <si>
    <t>BAC HA HYDROPOWER JSC</t>
  </si>
  <si>
    <t>VN000000BHA7</t>
  </si>
  <si>
    <t>BHC</t>
  </si>
  <si>
    <t>BIEN HOA CONCRETE JSC</t>
  </si>
  <si>
    <t>VN000000BHC3</t>
  </si>
  <si>
    <t>BHP</t>
  </si>
  <si>
    <t>HANOI HAIPHONG BEER JSC</t>
  </si>
  <si>
    <t>VN000000BHP5</t>
  </si>
  <si>
    <t>BHV</t>
  </si>
  <si>
    <t>VIGLACERA BA HIEN JSC</t>
  </si>
  <si>
    <t>VN000000BHV3</t>
  </si>
  <si>
    <t>BLI</t>
  </si>
  <si>
    <t>BAO LONG INSURANCE CORP</t>
  </si>
  <si>
    <t>VN000000BLI2</t>
  </si>
  <si>
    <t>BLN</t>
  </si>
  <si>
    <t>LIEN NINH TRANSPORT AND SERVICE JSC</t>
  </si>
  <si>
    <t>VN000000BLN2</t>
  </si>
  <si>
    <t>BLT</t>
  </si>
  <si>
    <t>BINH DINH FOOD JSC</t>
  </si>
  <si>
    <t>VN000000BLT9</t>
  </si>
  <si>
    <t>BMD</t>
  </si>
  <si>
    <t>BINH THUAN ENVIRONMENTAL URBAN SERVICE JSC</t>
  </si>
  <si>
    <t>VN000000BMD1</t>
  </si>
  <si>
    <t>BMJ</t>
  </si>
  <si>
    <t>BECAMEX MINERAL JSC</t>
  </si>
  <si>
    <t>VN000000BMJ8</t>
  </si>
  <si>
    <t>BMN</t>
  </si>
  <si>
    <t>715 JSC</t>
  </si>
  <si>
    <t>VN000000BMN0</t>
  </si>
  <si>
    <t>BMV</t>
  </si>
  <si>
    <t>VINAFOOD 1 FLOUR JSC</t>
  </si>
  <si>
    <t>VN000000BMV3</t>
  </si>
  <si>
    <t>BRR</t>
  </si>
  <si>
    <t>BARIA RUBBER JSC</t>
  </si>
  <si>
    <t>VN000000BRR0</t>
  </si>
  <si>
    <t>BRS</t>
  </si>
  <si>
    <t>BA RIA URBAN SERVICE JSC</t>
  </si>
  <si>
    <t>VN000000BRS8</t>
  </si>
  <si>
    <t>BSD</t>
  </si>
  <si>
    <t>SAI GON - DONG XUAN BEER ALCOLHOL JSC</t>
  </si>
  <si>
    <t>VN000000BSD8</t>
  </si>
  <si>
    <t>BSG</t>
  </si>
  <si>
    <t>SAIGON PASSENGER TRANSPORT JSC</t>
  </si>
  <si>
    <t>VN000000BSG1</t>
  </si>
  <si>
    <t>BSL</t>
  </si>
  <si>
    <t>SAIGON-SONGLAM BEER JSC</t>
  </si>
  <si>
    <t>VN000000BSL1</t>
  </si>
  <si>
    <t>BSP</t>
  </si>
  <si>
    <t>SAI GON PHU THO BEER JSC</t>
  </si>
  <si>
    <t>VN000000BSP2</t>
  </si>
  <si>
    <t>BSQ</t>
  </si>
  <si>
    <t>SAI GON QUANG NGAI BEER JSC</t>
  </si>
  <si>
    <t>VN000000BSQ0</t>
  </si>
  <si>
    <t>BT1</t>
  </si>
  <si>
    <t>CENTRAL PLANT PROTECTION JSC NO 1</t>
  </si>
  <si>
    <t>VN000000BT18</t>
  </si>
  <si>
    <t>BT6</t>
  </si>
  <si>
    <t>BETON 6 CORP</t>
  </si>
  <si>
    <t>VN000000BT67</t>
  </si>
  <si>
    <t>BTB</t>
  </si>
  <si>
    <t>HA NOI-THAI BINH BEER JSC</t>
  </si>
  <si>
    <t>VN000000BTB0</t>
  </si>
  <si>
    <t>BTC</t>
  </si>
  <si>
    <t>BINH TRIEU CONSTRUCTION AND ENGINEERING JSC</t>
  </si>
  <si>
    <t>VN000000BTC8</t>
  </si>
  <si>
    <t>BTD</t>
  </si>
  <si>
    <t>THU DUC CENTRIFUGAL CONCRETE JSC NO 1</t>
  </si>
  <si>
    <t>VN000000BTD6</t>
  </si>
  <si>
    <t>BTG</t>
  </si>
  <si>
    <t>TIEN GIANG PACKAGING JSC</t>
  </si>
  <si>
    <t>VN000000BTG9</t>
  </si>
  <si>
    <t>BTH</t>
  </si>
  <si>
    <t>HA NOI TRANSFORMER MANUFACTURING AND ELECTRIC MATERIAL JSC</t>
  </si>
  <si>
    <t>VN000000BTH7</t>
  </si>
  <si>
    <t>BTR</t>
  </si>
  <si>
    <t>BINH TRI THIEN RAILWAY JSC</t>
  </si>
  <si>
    <t>VN000000BTR6</t>
  </si>
  <si>
    <t>BTU</t>
  </si>
  <si>
    <t>BEN TRE URBAN PROJECT JSC</t>
  </si>
  <si>
    <t>VN000000BTU0</t>
  </si>
  <si>
    <t>BTV</t>
  </si>
  <si>
    <t>BEN THANH TOURIST SERVICE CORP</t>
  </si>
  <si>
    <t>VN000000BTV8</t>
  </si>
  <si>
    <t>BVG</t>
  </si>
  <si>
    <t>BACVIET STEEL JSC</t>
  </si>
  <si>
    <t>VN000000BVG5</t>
  </si>
  <si>
    <t>BVN</t>
  </si>
  <si>
    <t>VIETNAM COTTON JSC</t>
  </si>
  <si>
    <t>VN000000BVN1</t>
  </si>
  <si>
    <t>BWA</t>
  </si>
  <si>
    <t>BAO LOC SUPPLY SEWERAGE AND CONSTRUCTION JSC</t>
  </si>
  <si>
    <t>VN000000BWA6</t>
  </si>
  <si>
    <t>C12</t>
  </si>
  <si>
    <t>BRIDGE JSC NO 12-CIENCO 1</t>
  </si>
  <si>
    <t>VN000000C127</t>
  </si>
  <si>
    <t>C21</t>
  </si>
  <si>
    <t>CENTURY 21 JSC</t>
  </si>
  <si>
    <t>VN000000C218</t>
  </si>
  <si>
    <t>C36</t>
  </si>
  <si>
    <t>236 TRAFFIC PROJECT CONSTRUCTION AND MANAGEMENT JSC</t>
  </si>
  <si>
    <t>VN000000C366</t>
  </si>
  <si>
    <t>C71</t>
  </si>
  <si>
    <t>471 JSC</t>
  </si>
  <si>
    <t>VN000000C713</t>
  </si>
  <si>
    <t>CAD</t>
  </si>
  <si>
    <t>CADOVIMEX SEAFOOD IMPORT-EXPORT &amp; PROCESSING JSC</t>
  </si>
  <si>
    <t>VN000000CAD4</t>
  </si>
  <si>
    <t>CBI</t>
  </si>
  <si>
    <t>CAO BANG CAST IRON AND STEEL JSC</t>
  </si>
  <si>
    <t>VN000000CBI1</t>
  </si>
  <si>
    <t>CBS</t>
  </si>
  <si>
    <t>CAO BANG SUGAR JSC</t>
  </si>
  <si>
    <t>VN000000CBS0</t>
  </si>
  <si>
    <t>CC1</t>
  </si>
  <si>
    <t>CONSTRUCTION CORP NO 1 JSC</t>
  </si>
  <si>
    <t>VN000000CC16</t>
  </si>
  <si>
    <t>CC4</t>
  </si>
  <si>
    <t>INVESTMENT &amp; CONSTRUCTION JSC NO 4</t>
  </si>
  <si>
    <t>VN000000CC40</t>
  </si>
  <si>
    <t>CCH</t>
  </si>
  <si>
    <t>HA NOI CONSULTANT AND CONSTRUCTION INVESTMENT JSC</t>
  </si>
  <si>
    <t>VN000000CCH1</t>
  </si>
  <si>
    <t>CCP</t>
  </si>
  <si>
    <t>HAI PHONG CUA CAM PORT JSC</t>
  </si>
  <si>
    <t>VN000000CCP4</t>
  </si>
  <si>
    <t>CCR</t>
  </si>
  <si>
    <t>CAM RANH PORT JSC</t>
  </si>
  <si>
    <t>VN000000CCR0</t>
  </si>
  <si>
    <t>CCT</t>
  </si>
  <si>
    <t>CAN THO PORT JSC</t>
  </si>
  <si>
    <t>VN000000CCT6</t>
  </si>
  <si>
    <t>CCV</t>
  </si>
  <si>
    <t>VCC ENGINEERING CONSULTANTS JSC</t>
  </si>
  <si>
    <t>VN000000CCV2</t>
  </si>
  <si>
    <t>CDG</t>
  </si>
  <si>
    <t>CAU DUONG JSC</t>
  </si>
  <si>
    <t>VN000000CDG1</t>
  </si>
  <si>
    <t>CDH</t>
  </si>
  <si>
    <t>HAI PHONG PUBLIC WORKS &amp; TOURISM SERVICES JSC</t>
  </si>
  <si>
    <t>VN000000CDH9</t>
  </si>
  <si>
    <t>CDR</t>
  </si>
  <si>
    <t>DONG NAI RUBBER CONSTRUCTION JSC</t>
  </si>
  <si>
    <t>VN000000CDR8</t>
  </si>
  <si>
    <t>CE1</t>
  </si>
  <si>
    <t>CONSTRUCTION AND INDUSTRY EQUIPMENT JSC- CIE1</t>
  </si>
  <si>
    <t>VN000000CE14</t>
  </si>
  <si>
    <t>CEC</t>
  </si>
  <si>
    <t>CHEMICAL INDUSTRY ENGINEERING CORP</t>
  </si>
  <si>
    <t>VN000000CEC8</t>
  </si>
  <si>
    <t>CEG</t>
  </si>
  <si>
    <t>CONSTRUCTION AND INDUSTRY EQUIPMENT GROUP CORP</t>
  </si>
  <si>
    <t>VN000000CEG9</t>
  </si>
  <si>
    <t>CFC</t>
  </si>
  <si>
    <t>CAFICO VIETNAM JSC</t>
  </si>
  <si>
    <t>VN000000CFC5</t>
  </si>
  <si>
    <t>CGP</t>
  </si>
  <si>
    <t>CAN GIO PHARMACEUTICAL JSC</t>
  </si>
  <si>
    <t>VN000000CGP5</t>
  </si>
  <si>
    <t>CGV</t>
  </si>
  <si>
    <t>VIETNAM CERAMIC GLASS JSC</t>
  </si>
  <si>
    <t>VN000000CGV3</t>
  </si>
  <si>
    <t>CH5</t>
  </si>
  <si>
    <t>HANOI CONSTRUCTION JSC NO5</t>
  </si>
  <si>
    <t>VN000000CH52</t>
  </si>
  <si>
    <t>CHC</t>
  </si>
  <si>
    <t>CAM HA JSC</t>
  </si>
  <si>
    <t>VN000000CHC1</t>
  </si>
  <si>
    <t>CHS</t>
  </si>
  <si>
    <t>HO CHI MINH CITY PUBLIC LIGHTING JSC</t>
  </si>
  <si>
    <t>VN000000CHS7</t>
  </si>
  <si>
    <t>CI5</t>
  </si>
  <si>
    <t>INVESTMENT CO BUILDING NO 5</t>
  </si>
  <si>
    <t>VN000000CI51</t>
  </si>
  <si>
    <t>CID</t>
  </si>
  <si>
    <t>CONSTRUCTION &amp; INFRASTRUCTURE DEVELOPMENT JSC</t>
  </si>
  <si>
    <t>VN000000CID7</t>
  </si>
  <si>
    <t>CIP</t>
  </si>
  <si>
    <t>CONSTRUCTION AND INDUSTRIAL PRODUCTION JSC</t>
  </si>
  <si>
    <t>VN000000CIP1</t>
  </si>
  <si>
    <t>CKD</t>
  </si>
  <si>
    <t>DONG ANH MECHANICAL JSC</t>
  </si>
  <si>
    <t>VN000000CKD3</t>
  </si>
  <si>
    <t>CKH</t>
  </si>
  <si>
    <t>HAI PHONG MACHINERY MANUFACTURING JSC</t>
  </si>
  <si>
    <t>VN000000CKH4</t>
  </si>
  <si>
    <t>CLX</t>
  </si>
  <si>
    <t>CHO LON INVESTMENT AND IMPORT EXPORT CORP</t>
  </si>
  <si>
    <t>VN000000CLX9</t>
  </si>
  <si>
    <t>CMF</t>
  </si>
  <si>
    <t>CHOLIMEX FOOD JSC</t>
  </si>
  <si>
    <t>VN000000CMF4</t>
  </si>
  <si>
    <t>CMK</t>
  </si>
  <si>
    <t>MAOKHE MECHANICAL JSC</t>
  </si>
  <si>
    <t>VN000000CMK4</t>
  </si>
  <si>
    <t>CMN</t>
  </si>
  <si>
    <t>COLUSA-MILIKET FOODSTUFF JSC</t>
  </si>
  <si>
    <t>VN000000CMN8</t>
  </si>
  <si>
    <t>CMP</t>
  </si>
  <si>
    <t>CHANMAY PORT JSC</t>
  </si>
  <si>
    <t>VN000000CMP3</t>
  </si>
  <si>
    <t>CMW</t>
  </si>
  <si>
    <t>CA MAU WATER SUPPLY JSC</t>
  </si>
  <si>
    <t>VN000000CMW9</t>
  </si>
  <si>
    <t>CNC</t>
  </si>
  <si>
    <t>TRAPHACO HIGH TECH JSC</t>
  </si>
  <si>
    <t>VN000000CNC9</t>
  </si>
  <si>
    <t>CNH</t>
  </si>
  <si>
    <t>NHA TRANG PORT JSC</t>
  </si>
  <si>
    <t>VN000000CNH8</t>
  </si>
  <si>
    <t>CNN</t>
  </si>
  <si>
    <t>CONSULTANT &amp; INSPECTION JSC OF CONSTRUCTION TECHNOLOGY AND EQUIPMENT</t>
  </si>
  <si>
    <t>VN000000CNN6</t>
  </si>
  <si>
    <t>CNT</t>
  </si>
  <si>
    <t>CONSTRUCTION &amp; MATERIALS TRADING JSC</t>
  </si>
  <si>
    <t>VN000000CNT3</t>
  </si>
  <si>
    <t>CPH</t>
  </si>
  <si>
    <t>HAIPHONG FUNERAL SERVICES JSC</t>
  </si>
  <si>
    <t>VN000000CPH3</t>
  </si>
  <si>
    <t>CPI</t>
  </si>
  <si>
    <t>CAILANPORT INVESTMENT JSC</t>
  </si>
  <si>
    <t>VN000000CPI1</t>
  </si>
  <si>
    <t>CQT</t>
  </si>
  <si>
    <t>VVMI QUANTRIEU CEMENT JSC</t>
  </si>
  <si>
    <t>VN000000CQT6</t>
  </si>
  <si>
    <t>CT3</t>
  </si>
  <si>
    <t>PROJECT 3 CONSTRUCTION AND INVESTMENT JSC</t>
  </si>
  <si>
    <t>VN000000CT33</t>
  </si>
  <si>
    <t>CTN</t>
  </si>
  <si>
    <t>UNDERGROUND WORKS CONSTRUCTION JSC</t>
  </si>
  <si>
    <t>VN000000CTN3</t>
  </si>
  <si>
    <t>CTW</t>
  </si>
  <si>
    <t>CAN THO WATER SUPPLY SEWERAGE JSC</t>
  </si>
  <si>
    <t>VN000000CTW4</t>
  </si>
  <si>
    <t>CVC</t>
  </si>
  <si>
    <t>ELECTROMECHANICS MATERIALS JSC</t>
  </si>
  <si>
    <t>VN000000CVC2</t>
  </si>
  <si>
    <t>CVH</t>
  </si>
  <si>
    <t>HAI PHONG GREEN PARK JSC</t>
  </si>
  <si>
    <t>VN000000CVH1</t>
  </si>
  <si>
    <t>CXH</t>
  </si>
  <si>
    <t>HANOI PASSENGER CAR JSC</t>
  </si>
  <si>
    <t>VN000000CXH7</t>
  </si>
  <si>
    <t>CZC</t>
  </si>
  <si>
    <t>CENTRAL ZONE-COAL JSC</t>
  </si>
  <si>
    <t>VN000000CZC3</t>
  </si>
  <si>
    <t>DAC</t>
  </si>
  <si>
    <t>VIGLACERA DONG ANH JSC</t>
  </si>
  <si>
    <t>VN000000DAC4</t>
  </si>
  <si>
    <t>DAP</t>
  </si>
  <si>
    <t>DOPACK JSC</t>
  </si>
  <si>
    <t>VN000000DAP6</t>
  </si>
  <si>
    <t>DAR</t>
  </si>
  <si>
    <t>DIAN TRAIN JSC</t>
  </si>
  <si>
    <t>VN000000DAR2</t>
  </si>
  <si>
    <t>DAS</t>
  </si>
  <si>
    <t>DANANG EQUIPMENT &amp; SPAREPARTS JSC</t>
  </si>
  <si>
    <t>VN000000DAS0</t>
  </si>
  <si>
    <t>DBH</t>
  </si>
  <si>
    <t>HAIPHONG OVERLAND ROAD JSC</t>
  </si>
  <si>
    <t>VN000000DBH1</t>
  </si>
  <si>
    <t>DBM</t>
  </si>
  <si>
    <t>DAKLAK PHARMACEUTICAL MEDICAL EQUIPMENT JSC</t>
  </si>
  <si>
    <t>VN000000DBM1</t>
  </si>
  <si>
    <t>DBW</t>
  </si>
  <si>
    <t>DIEN BIEN WATER SUPPLY JSC</t>
  </si>
  <si>
    <t>VN000000DBW0</t>
  </si>
  <si>
    <t>DC1</t>
  </si>
  <si>
    <t>DEVELOPMENT INVESTMENT CONSTRUCTION NUMBER 1 JSC</t>
  </si>
  <si>
    <t>VN000000DC15</t>
  </si>
  <si>
    <t>DCD</t>
  </si>
  <si>
    <t>DIC TOURIST &amp; TRADE JSC</t>
  </si>
  <si>
    <t>VN000000DCD8</t>
  </si>
  <si>
    <t>DCF</t>
  </si>
  <si>
    <t>DESIGN &amp; CONSTRUCTION JSC NO 1</t>
  </si>
  <si>
    <t>VN000000DCF3</t>
  </si>
  <si>
    <t>DCI</t>
  </si>
  <si>
    <t>DANANG CHEMICAL INDUSTRIES JSC</t>
  </si>
  <si>
    <t>VN000000DCI7</t>
  </si>
  <si>
    <t>DCT</t>
  </si>
  <si>
    <t>DONGNAI ROOFSHEET &amp; CONSTRUCTION MATERIAL JSC</t>
  </si>
  <si>
    <t>VN000000DCT4</t>
  </si>
  <si>
    <t>DDH</t>
  </si>
  <si>
    <t>HAI PHONG WATERWAY TRAFFIC ASSURANCE JSC</t>
  </si>
  <si>
    <t>VN000000DDH7</t>
  </si>
  <si>
    <t>DDM</t>
  </si>
  <si>
    <t>DONG DO MARINE JSC</t>
  </si>
  <si>
    <t>VN000000DDM7</t>
  </si>
  <si>
    <t>DDN</t>
  </si>
  <si>
    <t>DA NANG PHARMACEUTICEL - MEDICAL EQUIPMENT JSC</t>
  </si>
  <si>
    <t>VN000000DDN5</t>
  </si>
  <si>
    <t>DDV</t>
  </si>
  <si>
    <t>DAP VINACHEM CO LTD</t>
  </si>
  <si>
    <t>VN000000DDV8</t>
  </si>
  <si>
    <t>DFC</t>
  </si>
  <si>
    <t>DONG ANH C&amp;F JSC</t>
  </si>
  <si>
    <t>VN000000DFC3</t>
  </si>
  <si>
    <t>DGT</t>
  </si>
  <si>
    <t>DONG NAI TRANSPORTATION WORKS SHAREHOLDING CO</t>
  </si>
  <si>
    <t>VN000000DGT5</t>
  </si>
  <si>
    <t>DHB</t>
  </si>
  <si>
    <t>HA BAC NITROGENOUS FERTILIZER &amp; CHEMICALS JSC</t>
  </si>
  <si>
    <t>VN000000DHB1</t>
  </si>
  <si>
    <t>DHD</t>
  </si>
  <si>
    <t>HAI DUONG PHARMACEUTICAL MEDICAL MATERIAL JSC</t>
  </si>
  <si>
    <t>VN000000DHD7</t>
  </si>
  <si>
    <t>DLD</t>
  </si>
  <si>
    <t>DAK LAK TOURIST JSC</t>
  </si>
  <si>
    <t>VN000000DLD9</t>
  </si>
  <si>
    <t>DLT</t>
  </si>
  <si>
    <t>VINACOMIN TOURISM &amp; TRADING JSC</t>
  </si>
  <si>
    <t>VN000000DLT5</t>
  </si>
  <si>
    <t>DND</t>
  </si>
  <si>
    <t>DONG NAI MATERIAL &amp; BUILDING INVESTMENT JSC</t>
  </si>
  <si>
    <t>VN000000DND5</t>
  </si>
  <si>
    <t>DNE</t>
  </si>
  <si>
    <t>DANANG URBAN ENVIRONMENT JSC</t>
  </si>
  <si>
    <t>VN000000DNE3</t>
  </si>
  <si>
    <t>DNH</t>
  </si>
  <si>
    <t>DA NHIM-HAM THUAN-DA MI HYDRO POWER JSC</t>
  </si>
  <si>
    <t>VN000000DNH6</t>
  </si>
  <si>
    <t>DNL</t>
  </si>
  <si>
    <t>DA NANG PORT LOGISTICS JSC</t>
  </si>
  <si>
    <t>VN000000DNL8</t>
  </si>
  <si>
    <t>DNN</t>
  </si>
  <si>
    <t>DA NANG WATER SUPPLY JSC</t>
  </si>
  <si>
    <t>VN000000DNN4</t>
  </si>
  <si>
    <t>DNR</t>
  </si>
  <si>
    <t>QUANG NAM - DA NANG RAILWAY JSC</t>
  </si>
  <si>
    <t>VN000000DNR5</t>
  </si>
  <si>
    <t>DNS</t>
  </si>
  <si>
    <t>DA NANG STEEL JSC</t>
  </si>
  <si>
    <t>VN000000DNS3</t>
  </si>
  <si>
    <t>DNW</t>
  </si>
  <si>
    <t>DONG NAI WATER JSC</t>
  </si>
  <si>
    <t>VN000000DNW5</t>
  </si>
  <si>
    <t>DOC</t>
  </si>
  <si>
    <t>DONG NAI JSC OF AGRICULTURAL MATERIAL</t>
  </si>
  <si>
    <t>VN000000DOC5</t>
  </si>
  <si>
    <t>DOP</t>
  </si>
  <si>
    <t>DONGTHAP PETROLEUM TRANSPORTATIONS JSC</t>
  </si>
  <si>
    <t>VN000000DOP7</t>
  </si>
  <si>
    <t>DP2</t>
  </si>
  <si>
    <t>CENTRAL PHARMACEUTICAL JSC NO2</t>
  </si>
  <si>
    <t>VN000000DP28</t>
  </si>
  <si>
    <t>DPH</t>
  </si>
  <si>
    <t>HAI PHONG PHARMACEUTICAL JSC</t>
  </si>
  <si>
    <t>VN000000DPH1</t>
  </si>
  <si>
    <t>DPP</t>
  </si>
  <si>
    <t>DONG NAI PHARMECEUTICAL JSC</t>
  </si>
  <si>
    <t>VN000000DPP4</t>
  </si>
  <si>
    <t>DRI</t>
  </si>
  <si>
    <t>DAKLAK RUBBER INVESTMENT JSC</t>
  </si>
  <si>
    <t>VN000000DRI5</t>
  </si>
  <si>
    <t>DSG</t>
  </si>
  <si>
    <t>VIGLACERA DAPCAU SHEET GLASS JSC</t>
  </si>
  <si>
    <t>VN000000DSG7</t>
  </si>
  <si>
    <t>DSS</t>
  </si>
  <si>
    <t>SAI GON RAILWAY JSC</t>
  </si>
  <si>
    <t>VN000000DSS2</t>
  </si>
  <si>
    <t>DSV</t>
  </si>
  <si>
    <t>VINH PHU RAILWAY JSC</t>
  </si>
  <si>
    <t>VN000000DSV6</t>
  </si>
  <si>
    <t>DT4</t>
  </si>
  <si>
    <t>WATERWAYS MANAGEMENT AND MAINTENANCE JSC NO 4</t>
  </si>
  <si>
    <t>VN000000DT40</t>
  </si>
  <si>
    <t>DTC</t>
  </si>
  <si>
    <t>VIGLACERA DONG TRIEU JSC</t>
  </si>
  <si>
    <t>VN000000DTC4</t>
  </si>
  <si>
    <t>DTG</t>
  </si>
  <si>
    <t>TIPHARCO PHARMACEUTICAL JSC</t>
  </si>
  <si>
    <t>VN000000DTG5</t>
  </si>
  <si>
    <t>DTK</t>
  </si>
  <si>
    <t>VINACOMIN - POWER HOLDING CORP</t>
  </si>
  <si>
    <t>VN000000DTK7</t>
  </si>
  <si>
    <t>DTN</t>
  </si>
  <si>
    <t>THONG NHAT MATCH JSC</t>
  </si>
  <si>
    <t>VN000000DTN1</t>
  </si>
  <si>
    <t>DTV</t>
  </si>
  <si>
    <t>TRA VINH RURAL ELECTRIC DEVELOPMENT JSC</t>
  </si>
  <si>
    <t>VN000000DTV4</t>
  </si>
  <si>
    <t>DVC</t>
  </si>
  <si>
    <t>HAIPHONG PORT TRADING &amp; SERVICES JSC</t>
  </si>
  <si>
    <t>VN000000DVC0</t>
  </si>
  <si>
    <t>DVH</t>
  </si>
  <si>
    <t>VIETNAM-HUNGARI ELECTRIC MACHINERY MANUFACTURING JSC</t>
  </si>
  <si>
    <t>VN000000DVH9</t>
  </si>
  <si>
    <t>DVN</t>
  </si>
  <si>
    <t>VIETNAM PHARMACEUTICAL CORP JSC</t>
  </si>
  <si>
    <t>VN000000DVN7</t>
  </si>
  <si>
    <t>DXL</t>
  </si>
  <si>
    <t>LANG SON TOURISM AN IMPORT-EXPORT JSC</t>
  </si>
  <si>
    <t>VN000000DXL7</t>
  </si>
  <si>
    <t>EAD</t>
  </si>
  <si>
    <t>DAK LAK POWER HYDROELECTRIC JSC</t>
  </si>
  <si>
    <t>VN000000EAD0</t>
  </si>
  <si>
    <t>EIC</t>
  </si>
  <si>
    <t>EVN INTERNATIONAL JSC</t>
  </si>
  <si>
    <t>VN000000EIC5</t>
  </si>
  <si>
    <t>EIN</t>
  </si>
  <si>
    <t>POWER INVESTMENT - TRADE - SERVICE JSC</t>
  </si>
  <si>
    <t>VN000000EIN2</t>
  </si>
  <si>
    <t>EME</t>
  </si>
  <si>
    <t>ELECTRO MECHANICAL CO</t>
  </si>
  <si>
    <t>VN000000EME3</t>
  </si>
  <si>
    <t>EMG</t>
  </si>
  <si>
    <t>ELECTRICAL MECHANICAL EQUIPMENT AND SPARE PARTS JSC</t>
  </si>
  <si>
    <t>VN000000EMG8</t>
  </si>
  <si>
    <t>FBA</t>
  </si>
  <si>
    <t>FBA INTERNATIONAL GROUP JSC</t>
  </si>
  <si>
    <t>VN000000FBA1</t>
  </si>
  <si>
    <t>FCC</t>
  </si>
  <si>
    <t>FOODSTUFF COMBINATORIAL JSC</t>
  </si>
  <si>
    <t>VN000000FCC5</t>
  </si>
  <si>
    <t>FCS</t>
  </si>
  <si>
    <t>HO CHI MINH CITY FOOD JSC</t>
  </si>
  <si>
    <t>VN000000FCS1</t>
  </si>
  <si>
    <t>FDG</t>
  </si>
  <si>
    <t>DONGTHAP TRADING CORP</t>
  </si>
  <si>
    <t>VN000000FDG4</t>
  </si>
  <si>
    <t>FOX</t>
  </si>
  <si>
    <t>FPT TELECOM JSC</t>
  </si>
  <si>
    <t>VN000000FOX6</t>
  </si>
  <si>
    <t>FSO</t>
  </si>
  <si>
    <t>VIET NAM FISHERY MECHANICAL SHIPBUILDING JSC</t>
  </si>
  <si>
    <t>VN000000FSO6</t>
  </si>
  <si>
    <t>FT1</t>
  </si>
  <si>
    <t>MACHINERY SPARE PARTS NO 1 JSC</t>
  </si>
  <si>
    <t>VN000000FT14</t>
  </si>
  <si>
    <t>G36</t>
  </si>
  <si>
    <t>36 CORP</t>
  </si>
  <si>
    <t>VN000000G367</t>
  </si>
  <si>
    <t>GCB</t>
  </si>
  <si>
    <t>PETEC BINH DINH JSC</t>
  </si>
  <si>
    <t>VN000000GCB5</t>
  </si>
  <si>
    <t>GDW</t>
  </si>
  <si>
    <t>GIA DINH WATER SUPPLY JSC</t>
  </si>
  <si>
    <t>VN000000GDW9</t>
  </si>
  <si>
    <t>GEG</t>
  </si>
  <si>
    <t>GIA LAI ELECTRICITY JSC</t>
  </si>
  <si>
    <t>VN000000GEG0</t>
  </si>
  <si>
    <t>GER</t>
  </si>
  <si>
    <t>GERU STAR SPORT JSC</t>
  </si>
  <si>
    <t>VN000000GER7</t>
  </si>
  <si>
    <t>GEX</t>
  </si>
  <si>
    <t>VIETNAM ELECTRICAL EQUIPMENT JSC</t>
  </si>
  <si>
    <t>VN000000GEX5</t>
  </si>
  <si>
    <t>GGG</t>
  </si>
  <si>
    <t>GIAIPHONG AUTO JSC</t>
  </si>
  <si>
    <t>VN000000GGG5</t>
  </si>
  <si>
    <t>GGS</t>
  </si>
  <si>
    <t>HANOI LIVESTOCK BREEDING JSC</t>
  </si>
  <si>
    <t>VN000000GGS0</t>
  </si>
  <si>
    <t>GHC</t>
  </si>
  <si>
    <t>GIA LAI HYDROPOWER JSC</t>
  </si>
  <si>
    <t>VN000000GHC2</t>
  </si>
  <si>
    <t>GND</t>
  </si>
  <si>
    <t>DONG NAI BRICK &amp; TILE CORP</t>
  </si>
  <si>
    <t>VN000000GND8</t>
  </si>
  <si>
    <t>GSM</t>
  </si>
  <si>
    <t>HUONG SON HYDRO POWER JSC</t>
  </si>
  <si>
    <t>VN000000GSM8</t>
  </si>
  <si>
    <t>GTC</t>
  </si>
  <si>
    <t>GOLD DRAGON JSC</t>
  </si>
  <si>
    <t>VN000000GTC7</t>
  </si>
  <si>
    <t>GTD</t>
  </si>
  <si>
    <t>THUONGDINH FOOTWEAR JSC</t>
  </si>
  <si>
    <t>VN000000GTD5</t>
  </si>
  <si>
    <t>GTH</t>
  </si>
  <si>
    <t>THUA THIEN HUE CONSTRUCTION TRANSPORTATION JSC</t>
  </si>
  <si>
    <t>VN000000GTH6</t>
  </si>
  <si>
    <t>GTS</t>
  </si>
  <si>
    <t>SAIGON TRAFFIC CONSTRUCTION JSC</t>
  </si>
  <si>
    <t>VN000000GTS3</t>
  </si>
  <si>
    <t>GTT</t>
  </si>
  <si>
    <t>THUAN THAO CORP</t>
  </si>
  <si>
    <t>VN000000GTT1</t>
  </si>
  <si>
    <t>GVT</t>
  </si>
  <si>
    <t>VIET TRI PAPER JSC</t>
  </si>
  <si>
    <t>VN000000GVT7</t>
  </si>
  <si>
    <t>H11</t>
  </si>
  <si>
    <t>HUD101 CONSTRUCTION JSC</t>
  </si>
  <si>
    <t>VN000000H118</t>
  </si>
  <si>
    <t>HAC</t>
  </si>
  <si>
    <t>HAI PHONG SECURITIES JSC</t>
  </si>
  <si>
    <t>VN000000HAC5</t>
  </si>
  <si>
    <t>HAF</t>
  </si>
  <si>
    <t>HANOI FOODSTUFF JSC</t>
  </si>
  <si>
    <t>VN000000HAF8</t>
  </si>
  <si>
    <t>HAM</t>
  </si>
  <si>
    <t>HAU GIANG MATERIALS JSC</t>
  </si>
  <si>
    <t>VN000000HAM4</t>
  </si>
  <si>
    <t>HAN</t>
  </si>
  <si>
    <t>HANOI CONSTRUCTION CORP JSC</t>
  </si>
  <si>
    <t>VN000000HAN2</t>
  </si>
  <si>
    <t>HBD</t>
  </si>
  <si>
    <t>BINH DUONG PP PACK MAKING JSC</t>
  </si>
  <si>
    <t>VN000000HBD1</t>
  </si>
  <si>
    <t>HBH</t>
  </si>
  <si>
    <t>HABECO - HAI PHONG JSC</t>
  </si>
  <si>
    <t>VN000000HBH2</t>
  </si>
  <si>
    <t>HC3</t>
  </si>
  <si>
    <t>HAIPHONG CONSTRUCTION JSC NO 3</t>
  </si>
  <si>
    <t>VN000000HC37</t>
  </si>
  <si>
    <t>HCI</t>
  </si>
  <si>
    <t>HANOI INVESTMENT CONSTRUCTION JSC</t>
  </si>
  <si>
    <t>VN000000HCI8</t>
  </si>
  <si>
    <t>HCS</t>
  </si>
  <si>
    <t>HANOI RAILWAY SIGNAL - TELECOM JSC</t>
  </si>
  <si>
    <t>VN000000HCS7</t>
  </si>
  <si>
    <t>HD2</t>
  </si>
  <si>
    <t>HUD2 HOUSING DEVELOPMENT INVESTMENT JSC</t>
  </si>
  <si>
    <t>VN000000HD28</t>
  </si>
  <si>
    <t>HDM</t>
  </si>
  <si>
    <t>HUE TEXTILE GARMENT JSC</t>
  </si>
  <si>
    <t>VN000000HDM8</t>
  </si>
  <si>
    <t>HDP</t>
  </si>
  <si>
    <t>HA TINH PHARMACEUTICAL JSC</t>
  </si>
  <si>
    <t>VN000000HDP1</t>
  </si>
  <si>
    <t>HEC</t>
  </si>
  <si>
    <t>HYDRAULIC ENGINEERING CONSULTANTS CORP NO II</t>
  </si>
  <si>
    <t>VN000000HEC7</t>
  </si>
  <si>
    <t>HEJ</t>
  </si>
  <si>
    <t>VIETNAM HYDRAULIC ENGINEERING CONSULTANTS CORPORATION-JSC</t>
  </si>
  <si>
    <t>VN000000HEJ2</t>
  </si>
  <si>
    <t>HEM</t>
  </si>
  <si>
    <t>HANOI ELECTROMECHANICAL MANUFACTURING JSC</t>
  </si>
  <si>
    <t>VN000000HEM6</t>
  </si>
  <si>
    <t>HES</t>
  </si>
  <si>
    <t>HANOI ENTERTAINMENT SERVICES CORP</t>
  </si>
  <si>
    <t>VN000000HES3</t>
  </si>
  <si>
    <t>HFB</t>
  </si>
  <si>
    <t>HO CHI MINH CITY FERRY BRIDGE CONSTRUCTION JSC</t>
  </si>
  <si>
    <t>VN000000HFB6</t>
  </si>
  <si>
    <t>HFC</t>
  </si>
  <si>
    <t>VN000000HFC4</t>
  </si>
  <si>
    <t>HFX</t>
  </si>
  <si>
    <t>THANH HA PRODUCTION AND IMPORT - EXPORT JSC</t>
  </si>
  <si>
    <t>VN000000HFX0</t>
  </si>
  <si>
    <t>HGW</t>
  </si>
  <si>
    <t>HAU GIANG WATER SUPPLY AND SEWERAGE-PROJECTS URBAN JSC</t>
  </si>
  <si>
    <t>VN000000HGW0</t>
  </si>
  <si>
    <t>HHA</t>
  </si>
  <si>
    <t>HONG HA STATIONERY JSC</t>
  </si>
  <si>
    <t>VN000000HHA4</t>
  </si>
  <si>
    <t>HHN</t>
  </si>
  <si>
    <t>HA NOI GOODS SERVICES AND TRANSPORT JSC</t>
  </si>
  <si>
    <t>VN000000HHN7</t>
  </si>
  <si>
    <t>HHR</t>
  </si>
  <si>
    <t>HA HAI RAILWAY JSC</t>
  </si>
  <si>
    <t>VN000000HHR8</t>
  </si>
  <si>
    <t>HHV</t>
  </si>
  <si>
    <t>HAI VAN TUNNEL MANAGEMENT AND OPERATION JSC</t>
  </si>
  <si>
    <t>VN000000HHV0</t>
  </si>
  <si>
    <t>HIG</t>
  </si>
  <si>
    <t>HIPT GROUP JSC</t>
  </si>
  <si>
    <t>VN000000HIG9</t>
  </si>
  <si>
    <t>HJC</t>
  </si>
  <si>
    <t>HOAVIET JSC</t>
  </si>
  <si>
    <t>VN000000HJC6</t>
  </si>
  <si>
    <t>HKP</t>
  </si>
  <si>
    <t>HATIEN PACKAGING JSC</t>
  </si>
  <si>
    <t>VN000000HKP6</t>
  </si>
  <si>
    <t>HLA</t>
  </si>
  <si>
    <t>HUU LIEN ASIA CORP</t>
  </si>
  <si>
    <t>VN000000HLA6</t>
  </si>
  <si>
    <t>HLB</t>
  </si>
  <si>
    <t>HALONG BEER AND BEVERAGE JSC</t>
  </si>
  <si>
    <t>VN000000HLB4</t>
  </si>
  <si>
    <t>HLR</t>
  </si>
  <si>
    <t>HALANG RAILWAY JSC</t>
  </si>
  <si>
    <t>VN000000HLR0</t>
  </si>
  <si>
    <t>HMG</t>
  </si>
  <si>
    <t>VNSTEEL - HANOI STEEL CORP</t>
  </si>
  <si>
    <t>VN000000HMG1</t>
  </si>
  <si>
    <t>HMS</t>
  </si>
  <si>
    <t>HOCHIMINH MUSEUM CONSTRUCTION JSC</t>
  </si>
  <si>
    <t>VN000000HMS6</t>
  </si>
  <si>
    <t>HNB</t>
  </si>
  <si>
    <t>HANOI TRANSPORT STATION JSC</t>
  </si>
  <si>
    <t>VN000000HNB0</t>
  </si>
  <si>
    <t>HND</t>
  </si>
  <si>
    <t>HAI PHONG THERMAL POWER JSC</t>
  </si>
  <si>
    <t>VN000000HND6</t>
  </si>
  <si>
    <t>HNF</t>
  </si>
  <si>
    <t>HUU NGHI FOOD JSC</t>
  </si>
  <si>
    <t>VN000000HNF1</t>
  </si>
  <si>
    <t>HNP</t>
  </si>
  <si>
    <t>HANEL PLASTICS JSC</t>
  </si>
  <si>
    <t>VN000000HNP0</t>
  </si>
  <si>
    <t>HNT</t>
  </si>
  <si>
    <t>HA NOI TRAM JSC</t>
  </si>
  <si>
    <t>VN000000HNT2</t>
  </si>
  <si>
    <t>HPB</t>
  </si>
  <si>
    <t>PP PACK MARKING JSC</t>
  </si>
  <si>
    <t>VN000000HPB5</t>
  </si>
  <si>
    <t>HPD</t>
  </si>
  <si>
    <t>DAK DOA HYDROPOWER PROJECT JSC/NEW</t>
  </si>
  <si>
    <t>VN000000HPD1</t>
  </si>
  <si>
    <t>HPP</t>
  </si>
  <si>
    <t>HAI PHONG PAINT JSC</t>
  </si>
  <si>
    <t>VN000000HPP5</t>
  </si>
  <si>
    <t>HPT</t>
  </si>
  <si>
    <t>HPT VIETNAM CORP</t>
  </si>
  <si>
    <t>VN000000HPT7</t>
  </si>
  <si>
    <t>HPW</t>
  </si>
  <si>
    <t>HAI PHONG WATER JSC</t>
  </si>
  <si>
    <t>VN000000HPW1</t>
  </si>
  <si>
    <t>HRG</t>
  </si>
  <si>
    <t>HANOI RUBBER JSC</t>
  </si>
  <si>
    <t>VN000000HRG0</t>
  </si>
  <si>
    <t>HRT</t>
  </si>
  <si>
    <t>HANOI RAILWAY TRANSPORT JSC</t>
  </si>
  <si>
    <t>VN000000HRT3</t>
  </si>
  <si>
    <t>HSA</t>
  </si>
  <si>
    <t>HESTIA JSC</t>
  </si>
  <si>
    <t>VN000000HSA1</t>
  </si>
  <si>
    <t>HSI</t>
  </si>
  <si>
    <t>GENERAL MATERIALS BIOCHEMISTRY FERTILIZER JSC</t>
  </si>
  <si>
    <t>VN000000HSI4</t>
  </si>
  <si>
    <t>HTE</t>
  </si>
  <si>
    <t>HO CHI MINH CITY ELECTRIC POWER TRADING INVESTMENT CORP</t>
  </si>
  <si>
    <t>VN000000HTE1</t>
  </si>
  <si>
    <t>HTG</t>
  </si>
  <si>
    <t>HOA THO TEXTILE-GARMENT JOINT STOCK CORP</t>
  </si>
  <si>
    <t>VN000000HTG6</t>
  </si>
  <si>
    <t>HTR</t>
  </si>
  <si>
    <t>HA THAI RAILWAY JSC</t>
  </si>
  <si>
    <t>VN000000HTR3</t>
  </si>
  <si>
    <t>HTU</t>
  </si>
  <si>
    <t>HA TINH URBAN AND ENVIRONMENT JSC</t>
  </si>
  <si>
    <t>VN000000HTU7</t>
  </si>
  <si>
    <t>HTW</t>
  </si>
  <si>
    <t>HA TINH WATER SUPPLY JSC</t>
  </si>
  <si>
    <t>VN000000HTW3</t>
  </si>
  <si>
    <t>HU4</t>
  </si>
  <si>
    <t>HUD4 INVESTMENT &amp; CONSTRUCTION JSC</t>
  </si>
  <si>
    <t>VN000000HU43</t>
  </si>
  <si>
    <t>HU6</t>
  </si>
  <si>
    <t>HUD6 CITY AND HOUSING DEVELOPMENT INVESTMENT JSC</t>
  </si>
  <si>
    <t>VN000000HU68</t>
  </si>
  <si>
    <t>HVN</t>
  </si>
  <si>
    <t>VIETNAM AIRLINES JSC</t>
  </si>
  <si>
    <t>VN000000HVN8</t>
  </si>
  <si>
    <t>I10</t>
  </si>
  <si>
    <t>CONSTRUCTION INVESTMENT JSC NO 10</t>
  </si>
  <si>
    <t>VN000000I108</t>
  </si>
  <si>
    <t>IBC</t>
  </si>
  <si>
    <t>APAX HOLDINGS JSC</t>
  </si>
  <si>
    <t>VN000000IBC1</t>
  </si>
  <si>
    <t>ICC</t>
  </si>
  <si>
    <t>INDUSTRIAL CONSTRUCTION JSC</t>
  </si>
  <si>
    <t>VN000000ICC9</t>
  </si>
  <si>
    <t>ICI</t>
  </si>
  <si>
    <t>INDUSTRIAL CONSTRUCTION AND INVESTMENT JSC</t>
  </si>
  <si>
    <t>VN000000ICI6</t>
  </si>
  <si>
    <t>ICN</t>
  </si>
  <si>
    <t>IDICO INVESTMENT CONSTRUCTION OIL &amp; NATURAL GAS JSC</t>
  </si>
  <si>
    <t>VN000000ICN6</t>
  </si>
  <si>
    <t>IFC</t>
  </si>
  <si>
    <t>SAIGON INDUSTRIAL FOODSTUFFS JSC</t>
  </si>
  <si>
    <t>VN000000IFC2</t>
  </si>
  <si>
    <t>IFS</t>
  </si>
  <si>
    <t>INTERFOOD SHAREHOLDING CO</t>
  </si>
  <si>
    <t>VN000000IFS8</t>
  </si>
  <si>
    <t>IHK</t>
  </si>
  <si>
    <t>AVIATION PRINTING JSC</t>
  </si>
  <si>
    <t>VN000000IHK1</t>
  </si>
  <si>
    <t>IME</t>
  </si>
  <si>
    <t>MECHANICAL AND INDUSTRIAL CONSTRUCTION JSC</t>
  </si>
  <si>
    <t>VN000000IME4</t>
  </si>
  <si>
    <t>IN4</t>
  </si>
  <si>
    <t>NO 4 PRINTING JSC</t>
  </si>
  <si>
    <t>VN000000IN41</t>
  </si>
  <si>
    <t>IPA</t>
  </si>
  <si>
    <t>IPA INVESTMENTS GROUP JSC</t>
  </si>
  <si>
    <t>VN000000IPA5</t>
  </si>
  <si>
    <t>ISG</t>
  </si>
  <si>
    <t>INTERNATIONAL SHIPPING &amp; LABOUR COOPERATION JSC</t>
  </si>
  <si>
    <t>VN000000ISG6</t>
  </si>
  <si>
    <t>ISH</t>
  </si>
  <si>
    <t>IDICO SROK PHU MIENG HYDROPOWER JSC</t>
  </si>
  <si>
    <t>VN000000ISH4</t>
  </si>
  <si>
    <t>IST</t>
  </si>
  <si>
    <t>TAN CANG SONG THAN ICD JSC</t>
  </si>
  <si>
    <t>VN000000IST9</t>
  </si>
  <si>
    <t>ITS</t>
  </si>
  <si>
    <t>VINACOMIN - INVESTMENT TRADING &amp; SERVICE JSC</t>
  </si>
  <si>
    <t>VN000000ITS9</t>
  </si>
  <si>
    <t>JOS</t>
  </si>
  <si>
    <t>MINH HAI SEAFOOD PROCESSING EXPORT JSC</t>
  </si>
  <si>
    <t>VN000000JOS8</t>
  </si>
  <si>
    <t>KBE</t>
  </si>
  <si>
    <t>KIEN GIANG BOOK AND EQUIPMENT JSC</t>
  </si>
  <si>
    <t>VN000000KBE3</t>
  </si>
  <si>
    <t>KCB</t>
  </si>
  <si>
    <t>CAO BANG MINERALS &amp; METALLURGICAL JSC</t>
  </si>
  <si>
    <t>VN000000KCB7</t>
  </si>
  <si>
    <t>KCE</t>
  </si>
  <si>
    <t>KHANH HOA POWER CENTRIFUGAL CONCRETE JSC</t>
  </si>
  <si>
    <t>VN000000KCE1</t>
  </si>
  <si>
    <t>KDF</t>
  </si>
  <si>
    <t>KIDO FROZEN FOODS JSC</t>
  </si>
  <si>
    <t>VN000000KDF6</t>
  </si>
  <si>
    <t>KGM</t>
  </si>
  <si>
    <t>KIEN GIANG IMPORT &amp; EXPORT JSC</t>
  </si>
  <si>
    <t>VN000000KGM5</t>
  </si>
  <si>
    <t>KGU</t>
  </si>
  <si>
    <t>KIENGIANG URBAN DEVELOPMENT JSC</t>
  </si>
  <si>
    <t>VN000000KGU8</t>
  </si>
  <si>
    <t>KHD</t>
  </si>
  <si>
    <t>HAI DUONG MINERAL EINEAL PROCESSING JSC</t>
  </si>
  <si>
    <t>VN000000KHD2</t>
  </si>
  <si>
    <t>KHW</t>
  </si>
  <si>
    <t>KHANH HOA WATER SUPPLY AND SEWERAGE JSC</t>
  </si>
  <si>
    <t>VN000000KHW2</t>
  </si>
  <si>
    <t>KIP</t>
  </si>
  <si>
    <t>ELECTRICAL DEVICES JSC NO I</t>
  </si>
  <si>
    <t>VN000000KIP4</t>
  </si>
  <si>
    <t>KLB</t>
  </si>
  <si>
    <t>KIEN LONG COMMERCIAL JOINT STOCK BANK</t>
  </si>
  <si>
    <t>VN000000KLB8</t>
  </si>
  <si>
    <t>KSE</t>
  </si>
  <si>
    <t>KHANH HOA SEAFOODS EXPORTING JSC</t>
  </si>
  <si>
    <t>VN000000KSE7</t>
  </si>
  <si>
    <t>KSV</t>
  </si>
  <si>
    <t>VINACOMIN-MINERALS HOLDING CORP</t>
  </si>
  <si>
    <t>VN000000KSV1</t>
  </si>
  <si>
    <t>KTB</t>
  </si>
  <si>
    <t>TAY BAC MINERALS INVESTMENT JSC</t>
  </si>
  <si>
    <t>VN000000KTB1</t>
  </si>
  <si>
    <t>KTL</t>
  </si>
  <si>
    <t>THANG LONG METAL WARES JSC</t>
  </si>
  <si>
    <t>VN000000KTL0</t>
  </si>
  <si>
    <t>L12</t>
  </si>
  <si>
    <t>LICOGI 12 JSC</t>
  </si>
  <si>
    <t>VN000000L128</t>
  </si>
  <si>
    <t>L45</t>
  </si>
  <si>
    <t>LILAMA 45.1 JSC</t>
  </si>
  <si>
    <t>VN000000L458</t>
  </si>
  <si>
    <t>L63</t>
  </si>
  <si>
    <t>LILAMA 69-3 JSC</t>
  </si>
  <si>
    <t>VN000000L631</t>
  </si>
  <si>
    <t>LAI</t>
  </si>
  <si>
    <t>IDICO-LONGAN INVESTMENT CONSTRUCTION JSC</t>
  </si>
  <si>
    <t>VN000000LAI4</t>
  </si>
  <si>
    <t>LAW</t>
  </si>
  <si>
    <t>LONG AN WATER SUPPLY SEWERAGE JSC</t>
  </si>
  <si>
    <t>VN000000LAW5</t>
  </si>
  <si>
    <t>LBC</t>
  </si>
  <si>
    <t>LONG BIEN JSC</t>
  </si>
  <si>
    <t>VN000000LBC5</t>
  </si>
  <si>
    <t>LCC</t>
  </si>
  <si>
    <t>LANG SON CEMENT JSC</t>
  </si>
  <si>
    <t>VN000000LCC3</t>
  </si>
  <si>
    <t>LCW</t>
  </si>
  <si>
    <t>LAI CHAU CLEAN WATER JSC</t>
  </si>
  <si>
    <t>VN000000LCW1</t>
  </si>
  <si>
    <t>LIC</t>
  </si>
  <si>
    <t>LICOGI CORP - JSC</t>
  </si>
  <si>
    <t>VN000000LIC0</t>
  </si>
  <si>
    <t>LKW</t>
  </si>
  <si>
    <t>LONG KHANH WATER SUPPLY JSC</t>
  </si>
  <si>
    <t>VN000000LKW4</t>
  </si>
  <si>
    <t>LLM</t>
  </si>
  <si>
    <t>VIETNAM MACHINERY INSTALLATION CORP JSC</t>
  </si>
  <si>
    <t>VN000000LLM3</t>
  </si>
  <si>
    <t>LM3</t>
  </si>
  <si>
    <t>LILAMA 3 JSC</t>
  </si>
  <si>
    <t>VN000000LM39</t>
  </si>
  <si>
    <t>LMC</t>
  </si>
  <si>
    <t>LATCA MINERAL JSC</t>
  </si>
  <si>
    <t>VN000000LMC2</t>
  </si>
  <si>
    <t>LMI</t>
  </si>
  <si>
    <t>IDICO ELECTRIC &amp; MACHINERY ERECTION CONSTRUCTION INVESTMENT JSC</t>
  </si>
  <si>
    <t>VN000000LMI9</t>
  </si>
  <si>
    <t>LQN</t>
  </si>
  <si>
    <t>LICOGI QUANG NGAI JSC</t>
  </si>
  <si>
    <t>VN000000LQN0</t>
  </si>
  <si>
    <t>LTG</t>
  </si>
  <si>
    <t>LOC TROI GROUP JSC</t>
  </si>
  <si>
    <t>VN000000LTG8</t>
  </si>
  <si>
    <t>MC3</t>
  </si>
  <si>
    <t>MINERALS JSC NO3 - VIMICO</t>
  </si>
  <si>
    <t>VN000000MC30</t>
  </si>
  <si>
    <t>MCH</t>
  </si>
  <si>
    <t>MASAN CONSUMER CORP</t>
  </si>
  <si>
    <t>VN000000MCH0</t>
  </si>
  <si>
    <t>MCI</t>
  </si>
  <si>
    <t>IDICO CONSTRUCTION MATERIALS PRODUCING &amp; TRADING JSC</t>
  </si>
  <si>
    <t>VN000000MCI8</t>
  </si>
  <si>
    <t>MCT</t>
  </si>
  <si>
    <t>MATERIAL TRADING AND CONSTRUCTION JSC</t>
  </si>
  <si>
    <t>VN000000MCT5</t>
  </si>
  <si>
    <t>MDF</t>
  </si>
  <si>
    <t>MDF VRG QUANG TRI WOOD JSC</t>
  </si>
  <si>
    <t>VN000000MDF2</t>
  </si>
  <si>
    <t>MEF</t>
  </si>
  <si>
    <t>MEINFA JSC</t>
  </si>
  <si>
    <t>VN000000MEF0</t>
  </si>
  <si>
    <t>MES</t>
  </si>
  <si>
    <t>MECHANICAL ENGINEERING SERVICE JSC</t>
  </si>
  <si>
    <t>VN000000MES3</t>
  </si>
  <si>
    <t>MGC</t>
  </si>
  <si>
    <t>VINACOMIN - MINING GEOLOGY JSC</t>
  </si>
  <si>
    <t>VN000000MGC2</t>
  </si>
  <si>
    <t>MH3</t>
  </si>
  <si>
    <t>BINH LONG RUBBER INDUSTRIAL PARK CORP</t>
  </si>
  <si>
    <t>VN000000MH35</t>
  </si>
  <si>
    <t>MIC</t>
  </si>
  <si>
    <t>QUANG NAM MINERAL INDUSTRY CORP</t>
  </si>
  <si>
    <t>VN000000MIC8</t>
  </si>
  <si>
    <t>MIG</t>
  </si>
  <si>
    <t>MILITARY INSURANCE CORP</t>
  </si>
  <si>
    <t>VN000000MIG9</t>
  </si>
  <si>
    <t>MLC</t>
  </si>
  <si>
    <t>LAO CAI URBAN ENVIRONMENT JSC</t>
  </si>
  <si>
    <t>VN000000MLC2</t>
  </si>
  <si>
    <t>MND</t>
  </si>
  <si>
    <t>NAM DINH ENVIRONMENT JSC</t>
  </si>
  <si>
    <t>VN000000MND6</t>
  </si>
  <si>
    <t>MPY</t>
  </si>
  <si>
    <t>PHU YEN TOWN ENVIRONMENT JSC</t>
  </si>
  <si>
    <t>VN000000MPY7</t>
  </si>
  <si>
    <t>MSR</t>
  </si>
  <si>
    <t>MASAN RESOURCES JSC</t>
  </si>
  <si>
    <t>VN000000MSR5</t>
  </si>
  <si>
    <t>MTA</t>
  </si>
  <si>
    <t>HA TINH MINERALS &amp; TRADING CORP</t>
  </si>
  <si>
    <t>VN000000MTA9</t>
  </si>
  <si>
    <t>MTC</t>
  </si>
  <si>
    <t>MY TRA HOTEL JSC</t>
  </si>
  <si>
    <t>VN000000MTC5</t>
  </si>
  <si>
    <t>MTG</t>
  </si>
  <si>
    <t>MT GAS JSC</t>
  </si>
  <si>
    <t>VN000000MTG6</t>
  </si>
  <si>
    <t>MTH</t>
  </si>
  <si>
    <t>HA DONG ENVIRONMENT PUBLIC SERVICE JSC</t>
  </si>
  <si>
    <t>VN000000MTH4</t>
  </si>
  <si>
    <t>MTL</t>
  </si>
  <si>
    <t>TU LIEM URBAN ENVIRONMENT SERVICE JSC</t>
  </si>
  <si>
    <t>VN000000MTL6</t>
  </si>
  <si>
    <t>MTM</t>
  </si>
  <si>
    <t>CENTRAL MINING AND MINERAL IMPORT EXPORT JSC</t>
  </si>
  <si>
    <t>VN000000MTM4</t>
  </si>
  <si>
    <t>MTP</t>
  </si>
  <si>
    <t>MEDIPHARCO PHARMACEUTICAL JSC</t>
  </si>
  <si>
    <t>VN000000MTP7</t>
  </si>
  <si>
    <t>MTS</t>
  </si>
  <si>
    <t>VINACOMIN MATERIALS TRADING JSC</t>
  </si>
  <si>
    <t>VN000000MTS1</t>
  </si>
  <si>
    <t>MTV</t>
  </si>
  <si>
    <t>VUNG TAU ENVIRONMENT SERVICES AND URBAN PROJECT JSC</t>
  </si>
  <si>
    <t>VN000000MTV5</t>
  </si>
  <si>
    <t>MVB</t>
  </si>
  <si>
    <t>VINACOMIN - VIET BAC MINING INDUSTRY HOLDING CORP JSC</t>
  </si>
  <si>
    <t>VN000000MVB3</t>
  </si>
  <si>
    <t>MVC</t>
  </si>
  <si>
    <t>BINH DUONG BUILDING MATERIALS &amp; CONSTRUCTION CORP</t>
  </si>
  <si>
    <t>VN000000MVC1</t>
  </si>
  <si>
    <t>MVY</t>
  </si>
  <si>
    <t>VINH YEN ENVIRONMENT AND URBAN SERVICES JSC</t>
  </si>
  <si>
    <t>VN000000MVY5</t>
  </si>
  <si>
    <t>NAC</t>
  </si>
  <si>
    <t>NATIONAL OF GENERAL CONSTRUCTION CONSULTANTS JSC</t>
  </si>
  <si>
    <t>VN000000NAC3</t>
  </si>
  <si>
    <t>NAS</t>
  </si>
  <si>
    <t>NOI BAI AIRPORT SERVICES JSC</t>
  </si>
  <si>
    <t>VN000000NAS9</t>
  </si>
  <si>
    <t>NAW</t>
  </si>
  <si>
    <t>NGHE AN WATER SUPPLY JSC</t>
  </si>
  <si>
    <t>VN000000NAW1</t>
  </si>
  <si>
    <t>NBE</t>
  </si>
  <si>
    <t>NORTH BOOKS &amp; EDUCATIONAL EQUIPMENT JSC</t>
  </si>
  <si>
    <t>VN000000NBE7</t>
  </si>
  <si>
    <t>NBR</t>
  </si>
  <si>
    <t>NGHIA BINH RAIL WAY JSC</t>
  </si>
  <si>
    <t>VN000000NBR9</t>
  </si>
  <si>
    <t>NBT</t>
  </si>
  <si>
    <t>BEN TRE WATER SUPPLY AND SEWERAGE JSC</t>
  </si>
  <si>
    <t>VN000000NBT5</t>
  </si>
  <si>
    <t>NCP</t>
  </si>
  <si>
    <t>TKV - CAMPHA THERMAL POWER JSC</t>
  </si>
  <si>
    <t>VN000000NCP1</t>
  </si>
  <si>
    <t>NCS</t>
  </si>
  <si>
    <t>NOIBAI CATERING SERVICES JSC</t>
  </si>
  <si>
    <t>VN000000NCS5</t>
  </si>
  <si>
    <t>ND2</t>
  </si>
  <si>
    <t>NORTHERN ELECTRICITY DEVELOPMENT &amp; INVESTMENT JSC. NO.2</t>
  </si>
  <si>
    <t>VN000000ND20</t>
  </si>
  <si>
    <t>NDC</t>
  </si>
  <si>
    <t>NAM DUOC JSC</t>
  </si>
  <si>
    <t>VN000000NDC7</t>
  </si>
  <si>
    <t>NDP</t>
  </si>
  <si>
    <t>NATIONAL DAY PHARMACEUTICAL JSC</t>
  </si>
  <si>
    <t>VN000000NDP9</t>
  </si>
  <si>
    <t>NED</t>
  </si>
  <si>
    <t>NORTH-WEST ELECTRIC INVESTMENT &amp; DEVELOPMENT JSC</t>
  </si>
  <si>
    <t>VN000000NED3</t>
  </si>
  <si>
    <t>NHH</t>
  </si>
  <si>
    <t>HANOI PLASTICS JSC</t>
  </si>
  <si>
    <t>VN000000NHH7</t>
  </si>
  <si>
    <t>NHV</t>
  </si>
  <si>
    <t>NAM HA VIET THAI JSC</t>
  </si>
  <si>
    <t>VN000000NHV8</t>
  </si>
  <si>
    <t>NLS</t>
  </si>
  <si>
    <t>LANG SON WATER SUPPLY &amp; DRAINAGE JSC</t>
  </si>
  <si>
    <t>VN000000NLS6</t>
  </si>
  <si>
    <t>NMK</t>
  </si>
  <si>
    <t>CIVIL ENGINEERING CONSTRUCTION JSC NO 510</t>
  </si>
  <si>
    <t>VN000000NMK1</t>
  </si>
  <si>
    <t>NNB</t>
  </si>
  <si>
    <t>NINH BINH CLEAN WATER JSC</t>
  </si>
  <si>
    <t>VN000000NNB8</t>
  </si>
  <si>
    <t>NNG</t>
  </si>
  <si>
    <t>NGOC NGHIA INDUSTRY SERVICE TRADING JSC</t>
  </si>
  <si>
    <t>VN000000NNG7</t>
  </si>
  <si>
    <t>NNT</t>
  </si>
  <si>
    <t>NINH THUAN WATER SUPPLY JSC</t>
  </si>
  <si>
    <t>VN000000NNT0</t>
  </si>
  <si>
    <t>NOS</t>
  </si>
  <si>
    <t>ORIENTAL SHIPPING AND TRADING JSC</t>
  </si>
  <si>
    <t>VN000000NOS0</t>
  </si>
  <si>
    <t>NPH</t>
  </si>
  <si>
    <t>POST HOTEL JSC</t>
  </si>
  <si>
    <t>VN000000NPH0</t>
  </si>
  <si>
    <t>NQB</t>
  </si>
  <si>
    <t>QUANG BINH WATER SUPPLY JSC</t>
  </si>
  <si>
    <t>VN000000NQB1</t>
  </si>
  <si>
    <t>NQT</t>
  </si>
  <si>
    <t>QUANG TRI CLEAN WATER JSC</t>
  </si>
  <si>
    <t>VN000000NQT3</t>
  </si>
  <si>
    <t>NS2</t>
  </si>
  <si>
    <t>HANOI WATER SUPPLY NO 2 JSC</t>
  </si>
  <si>
    <t>VN000000NS23</t>
  </si>
  <si>
    <t>NS3</t>
  </si>
  <si>
    <t>HA NOI WATER MANUFACTURING JSC NO 3</t>
  </si>
  <si>
    <t>VN000000NS31</t>
  </si>
  <si>
    <t>NSG</t>
  </si>
  <si>
    <t>SAI GON PLASTIC JSC</t>
  </si>
  <si>
    <t>VN000000NSG6</t>
  </si>
  <si>
    <t>NTB</t>
  </si>
  <si>
    <t>TRANSPORT ENGINEERING CONSTRUCTION &amp; BUSINESS INVESTMENT STOCK CO 584</t>
  </si>
  <si>
    <t>VN000000NTB5</t>
  </si>
  <si>
    <t>NTC</t>
  </si>
  <si>
    <t>NAM TAN UYEN JSC</t>
  </si>
  <si>
    <t>VN000000NTC3</t>
  </si>
  <si>
    <t>NTR</t>
  </si>
  <si>
    <t>NGHE TINH RAILWAY JSC</t>
  </si>
  <si>
    <t>VN000000NTR1</t>
  </si>
  <si>
    <t>NTW</t>
  </si>
  <si>
    <t>NHON TRACH WATER SUPPLY JSC</t>
  </si>
  <si>
    <t>VN000000NTW1</t>
  </si>
  <si>
    <t>NUE</t>
  </si>
  <si>
    <t>NHA TRANG URBAN ENVIRONMENT JSC</t>
  </si>
  <si>
    <t>VN000000NUE7</t>
  </si>
  <si>
    <t>NVP</t>
  </si>
  <si>
    <t>VINHPHUC WATER SUPPLY JSC</t>
  </si>
  <si>
    <t>VN000000NVP1</t>
  </si>
  <si>
    <t>NWT</t>
  </si>
  <si>
    <t>NEWWAY TRANSPORT JSC</t>
  </si>
  <si>
    <t>VN000000NWT1</t>
  </si>
  <si>
    <t>ONW</t>
  </si>
  <si>
    <t>ONE WORLD SERVICES JSC</t>
  </si>
  <si>
    <t>VN000000ONW2</t>
  </si>
  <si>
    <t>PAI</t>
  </si>
  <si>
    <t>PETROLEUM INFORMATION TECHNOLOGY TELECOM &amp; AUTOMATION JSC</t>
  </si>
  <si>
    <t>VN000000PAI5</t>
  </si>
  <si>
    <t>PCF</t>
  </si>
  <si>
    <t>PETEC COFFEE JSC</t>
  </si>
  <si>
    <t>VN000000PCF7</t>
  </si>
  <si>
    <t>PCM</t>
  </si>
  <si>
    <t>POST AND TELECOMMUNICATIONS CONSTRUCTION MATERIAL JSC</t>
  </si>
  <si>
    <t>VN000000PCM3</t>
  </si>
  <si>
    <t>PDV</t>
  </si>
  <si>
    <t>PHUONG DONG VIET TRANSPORTATION OIL JSC</t>
  </si>
  <si>
    <t>VN000000PDV2</t>
  </si>
  <si>
    <t>PEC</t>
  </si>
  <si>
    <t>POWER ENGINEERING JSC/THE</t>
  </si>
  <si>
    <t>VN000000PEC0</t>
  </si>
  <si>
    <t>PEQ</t>
  </si>
  <si>
    <t>PETROLIMEX EQUIPMENT JSC</t>
  </si>
  <si>
    <t>VN000000PEQ0</t>
  </si>
  <si>
    <t>PFL</t>
  </si>
  <si>
    <t>PETROLEUM DONG DO JSC</t>
  </si>
  <si>
    <t>VN000000PFL8</t>
  </si>
  <si>
    <t>PHH</t>
  </si>
  <si>
    <t>HONG HA VIETNAM JSC</t>
  </si>
  <si>
    <t>VN000000PHH2</t>
  </si>
  <si>
    <t>PIA</t>
  </si>
  <si>
    <t>PETROLIMEX INFORMATION TECHNOLOGY &amp; TELECOMMUNICATION JSC</t>
  </si>
  <si>
    <t>VN000000PIA5</t>
  </si>
  <si>
    <t>PID</t>
  </si>
  <si>
    <t>PETROLEUM INTERIOR DECORATION JSC</t>
  </si>
  <si>
    <t>VN000000PID9</t>
  </si>
  <si>
    <t>PIS</t>
  </si>
  <si>
    <t>PISICO BINH DINH CORP JSC</t>
  </si>
  <si>
    <t>VN000000PIS7</t>
  </si>
  <si>
    <t>PJS</t>
  </si>
  <si>
    <t>PHU HOA TAN WATER SUPPLY JSC</t>
  </si>
  <si>
    <t>VN000000PJS5</t>
  </si>
  <si>
    <t>PKR</t>
  </si>
  <si>
    <t>PHU KHANH RAILWAY JSC</t>
  </si>
  <si>
    <t>VN000000PKR5</t>
  </si>
  <si>
    <t>PMJ</t>
  </si>
  <si>
    <t>POSTS AND TELECOMMUNICATIONS MATERIAL SUPPLY JSC</t>
  </si>
  <si>
    <t>VN000000PMJ8</t>
  </si>
  <si>
    <t>PMT</t>
  </si>
  <si>
    <t>TELVINA VIETNAM COMMUNICATION JSC</t>
  </si>
  <si>
    <t>VN000000PMT7</t>
  </si>
  <si>
    <t>PND</t>
  </si>
  <si>
    <t>PETROVIETNAM OIL NAM DINH JSC</t>
  </si>
  <si>
    <t>VN000000PND9</t>
  </si>
  <si>
    <t>PNG</t>
  </si>
  <si>
    <t>PHU NHUAN TRADING JSC</t>
  </si>
  <si>
    <t>VN000000PNG2</t>
  </si>
  <si>
    <t>PNT</t>
  </si>
  <si>
    <t>PHU NHUAN TECHNICAL CONSTRUCTION JSC</t>
  </si>
  <si>
    <t>VN000000PNT5</t>
  </si>
  <si>
    <t>POB</t>
  </si>
  <si>
    <t>THAI BINH PETROVIETNAM OIL JSC</t>
  </si>
  <si>
    <t>VN000000POB1</t>
  </si>
  <si>
    <t>POS</t>
  </si>
  <si>
    <t>PTSC OFFSHORE SERVICES JSC</t>
  </si>
  <si>
    <t>VN000000POS5</t>
  </si>
  <si>
    <t>POV</t>
  </si>
  <si>
    <t>VUNG ANG PETROLEUM JSC</t>
  </si>
  <si>
    <t>VN000000POV9</t>
  </si>
  <si>
    <t>PPG</t>
  </si>
  <si>
    <t>PHU PHONG CORP</t>
  </si>
  <si>
    <t>VN000000PPG7</t>
  </si>
  <si>
    <t>PPH</t>
  </si>
  <si>
    <t>PHONG PHU CORP</t>
  </si>
  <si>
    <t>VN000000PPH5</t>
  </si>
  <si>
    <t>PRO</t>
  </si>
  <si>
    <t>PROCIMEX VIETNAM JSC</t>
  </si>
  <si>
    <t>VN000000PRO7</t>
  </si>
  <si>
    <t>PSB</t>
  </si>
  <si>
    <t>SAO MAI-BEN DINH PETROLEUM INVESTMENT JSC</t>
  </si>
  <si>
    <t>VN000000PSB2</t>
  </si>
  <si>
    <t>PSG</t>
  </si>
  <si>
    <t>SAIGON PETROLEUM CONSTRUCTION AND INVESTMENT JSC</t>
  </si>
  <si>
    <t>VN000000PSG1</t>
  </si>
  <si>
    <t>PSL</t>
  </si>
  <si>
    <t>PHU SON LIVESTOCK JSC</t>
  </si>
  <si>
    <t>VN000000PSL1</t>
  </si>
  <si>
    <t>PSN</t>
  </si>
  <si>
    <t>PTSC THANH HOA PORT JSC</t>
  </si>
  <si>
    <t>VN000000PSN7</t>
  </si>
  <si>
    <t>PSP</t>
  </si>
  <si>
    <t>DINH VU PETROLEUM SERVICE PORT JSC</t>
  </si>
  <si>
    <t>VN000000PSP2</t>
  </si>
  <si>
    <t>PTE</t>
  </si>
  <si>
    <t>PHU THO CEMENT JSC</t>
  </si>
  <si>
    <t>VN000000PTE4</t>
  </si>
  <si>
    <t>PTG</t>
  </si>
  <si>
    <t>PHAN THIET GARMENT IMPORT-EXPORT JSC</t>
  </si>
  <si>
    <t>VN000000PTG9</t>
  </si>
  <si>
    <t>PTH</t>
  </si>
  <si>
    <t>HA TAY PETROLIMEX TRANSPORTATION AND SERVICE JSC</t>
  </si>
  <si>
    <t>VN000000PTH7</t>
  </si>
  <si>
    <t>PTK</t>
  </si>
  <si>
    <t>PHU THINH METALLURGY JSC</t>
  </si>
  <si>
    <t>VN000000PTK1</t>
  </si>
  <si>
    <t>PTM</t>
  </si>
  <si>
    <t>PTM AUTOMOBILE SERVICE TRADING AND MANUFACTURING JSC</t>
  </si>
  <si>
    <t>VN000000PTM7</t>
  </si>
  <si>
    <t>PTO</t>
  </si>
  <si>
    <t>POST &amp; TELECOMMUNICATION SERVICES CONSTRUCTION WORK JSC</t>
  </si>
  <si>
    <t>VN000000PTO3</t>
  </si>
  <si>
    <t>PTP</t>
  </si>
  <si>
    <t>POST PRINTING AND TELECOMMUNICATION SERVICES JSC</t>
  </si>
  <si>
    <t>VN000000PTP0</t>
  </si>
  <si>
    <t>PTT</t>
  </si>
  <si>
    <t>INDOCHINA PETROLEUM TRANSPORTATION JSC</t>
  </si>
  <si>
    <t>VN000000PTT2</t>
  </si>
  <si>
    <t>PVA</t>
  </si>
  <si>
    <t>PETROVIETNAM NGHE AN CONSTRUCTION JSC</t>
  </si>
  <si>
    <t>VN000000PVA8</t>
  </si>
  <si>
    <t>PVH</t>
  </si>
  <si>
    <t>THANH HOA PETROLEUM CONSTRUCTION JSC</t>
  </si>
  <si>
    <t>VN000000PVH3</t>
  </si>
  <si>
    <t>PVM</t>
  </si>
  <si>
    <t>PETROVIETNAM MACHINERY-TECHNOLOGY JSC</t>
  </si>
  <si>
    <t>VN000000PVM3</t>
  </si>
  <si>
    <t>PVO</t>
  </si>
  <si>
    <t>PV OIL LUBE JSC</t>
  </si>
  <si>
    <t>VN000000PVO9</t>
  </si>
  <si>
    <t>PVP</t>
  </si>
  <si>
    <t>PACIFIC PETROLEUM TRANSPORTATION JSC</t>
  </si>
  <si>
    <t>VN000000PVP6</t>
  </si>
  <si>
    <t>PWS</t>
  </si>
  <si>
    <t>PHU YEN WATER SUPPLY AND SEWERAGE JSC</t>
  </si>
  <si>
    <t>VN000000PWS8</t>
  </si>
  <si>
    <t>PX1</t>
  </si>
  <si>
    <t>PVC 12-9 CEMENT JSC</t>
  </si>
  <si>
    <t>VN000000PX16</t>
  </si>
  <si>
    <t>PXC</t>
  </si>
  <si>
    <t>PETROVIETNAM URBAN DEVELOPMENT JSC</t>
  </si>
  <si>
    <t>VN000000PXC0</t>
  </si>
  <si>
    <t>PXL</t>
  </si>
  <si>
    <t>IDICO-PETROLEUM TRADING CONSTRUCTION INVESTMENT JSC</t>
  </si>
  <si>
    <t>VN000000PXL1</t>
  </si>
  <si>
    <t>PXM</t>
  </si>
  <si>
    <t>MIEN TRUNG PETROLEUM CONSTRUCTION JSC</t>
  </si>
  <si>
    <t>VN000000PXM9</t>
  </si>
  <si>
    <t>PYU</t>
  </si>
  <si>
    <t>PHUCYEN URBAN ENVIRONMENT AND WORKS JSC</t>
  </si>
  <si>
    <t>VN000000PYU0</t>
  </si>
  <si>
    <t>QBR</t>
  </si>
  <si>
    <t>QUANG BINH RAILWAY JSC</t>
  </si>
  <si>
    <t>VN000000QBR2</t>
  </si>
  <si>
    <t>QCC</t>
  </si>
  <si>
    <t>QUANGNAM POST TELECOMS CONSTRUCTION AND SERVICES CORP</t>
  </si>
  <si>
    <t>VN000000QCC2</t>
  </si>
  <si>
    <t>QHW</t>
  </si>
  <si>
    <t>QUANG NINH MINERAL WATER CORP</t>
  </si>
  <si>
    <t>VN000000QHW9</t>
  </si>
  <si>
    <t>QLT</t>
  </si>
  <si>
    <t>LOCAL WATERWAY MAINTENANCE AND MANAGEMENT JSC NO 10</t>
  </si>
  <si>
    <t>VN000000QLT7</t>
  </si>
  <si>
    <t>QNS</t>
  </si>
  <si>
    <t>QUANG NGAI SUGAR JSC</t>
  </si>
  <si>
    <t>VN000000QNS5</t>
  </si>
  <si>
    <t>QNU</t>
  </si>
  <si>
    <t>QUANG NAM URBAN ENVIRONMENT JSC</t>
  </si>
  <si>
    <t>VN000000QNU1</t>
  </si>
  <si>
    <t>QNW</t>
  </si>
  <si>
    <t>QUANG NGAI WATER SUPPLY SEWERAGE AND CONSTRUCTION JSC</t>
  </si>
  <si>
    <t>VN000000QNW7</t>
  </si>
  <si>
    <t>QPH</t>
  </si>
  <si>
    <t>QUE PHONG HYDROELECTRICITY JSC</t>
  </si>
  <si>
    <t>VN000000QPH3</t>
  </si>
  <si>
    <t>QSP</t>
  </si>
  <si>
    <t>QUY NHON NEW PORT JSC</t>
  </si>
  <si>
    <t>VN000000QSP0</t>
  </si>
  <si>
    <t>QTP</t>
  </si>
  <si>
    <t>QUANG NINH THERMAL POWER JSC</t>
  </si>
  <si>
    <t>VN000000QTP8</t>
  </si>
  <si>
    <t>RAT</t>
  </si>
  <si>
    <t>RAILWAY TRANSPORT &amp; TRADE JSC</t>
  </si>
  <si>
    <t>VN000000RAT8</t>
  </si>
  <si>
    <t>RBC</t>
  </si>
  <si>
    <t>VN000000RBC2</t>
  </si>
  <si>
    <t>RCC</t>
  </si>
  <si>
    <t>RAILWAY CONSTRUCTION CORP JSC</t>
  </si>
  <si>
    <t>VN000000RCC0</t>
  </si>
  <si>
    <t>RCD</t>
  </si>
  <si>
    <t>RUBBER REAL ESTATE CONSTRUCTION JSC</t>
  </si>
  <si>
    <t>VN000000RCD8</t>
  </si>
  <si>
    <t>RGC</t>
  </si>
  <si>
    <t>PV - INCONESS INVESTMENT CORP</t>
  </si>
  <si>
    <t>VN000000RGC1</t>
  </si>
  <si>
    <t>RHN</t>
  </si>
  <si>
    <t>HANINH RAILWAY JSC</t>
  </si>
  <si>
    <t>VN000000RHN6</t>
  </si>
  <si>
    <t>RLC</t>
  </si>
  <si>
    <t>LAO CAI ROAD JSC</t>
  </si>
  <si>
    <t>VN000000RLC1</t>
  </si>
  <si>
    <t>RTB</t>
  </si>
  <si>
    <t>TAN BIEN RUBBER JSC</t>
  </si>
  <si>
    <t>VN000000RTB6</t>
  </si>
  <si>
    <t>RTH</t>
  </si>
  <si>
    <t>THANH HOA RAILWAY JSC</t>
  </si>
  <si>
    <t>VN000000RTH3</t>
  </si>
  <si>
    <t>RTS</t>
  </si>
  <si>
    <t>DA NANG RAILWAY TELECOMMUNICATION SIGNALIZATION JSC</t>
  </si>
  <si>
    <t>VN000000RTS0</t>
  </si>
  <si>
    <t>S12</t>
  </si>
  <si>
    <t>SONG DA 12 JSC</t>
  </si>
  <si>
    <t>VN000000S123</t>
  </si>
  <si>
    <t>S27</t>
  </si>
  <si>
    <t>SONG DA 27 JSC</t>
  </si>
  <si>
    <t>VN000000S271</t>
  </si>
  <si>
    <t>S33</t>
  </si>
  <si>
    <t>333 SUGAR JSC/THE</t>
  </si>
  <si>
    <t>VN000000S339</t>
  </si>
  <si>
    <t>S96</t>
  </si>
  <si>
    <t>SONG DA NO 9.06 JSC</t>
  </si>
  <si>
    <t>VN000000S966</t>
  </si>
  <si>
    <t>SAC</t>
  </si>
  <si>
    <t>SAI GON PORT STEVEDORING &amp; SERVICE JSC</t>
  </si>
  <si>
    <t>VN000000SAC2</t>
  </si>
  <si>
    <t>SAS</t>
  </si>
  <si>
    <t>SOUTHERN AIRPORTS SERVICES JSC</t>
  </si>
  <si>
    <t>VN000000SAS8</t>
  </si>
  <si>
    <t>SB1</t>
  </si>
  <si>
    <t>SAIGON- NGHETINH BEER JSC</t>
  </si>
  <si>
    <t>VN000000SB19</t>
  </si>
  <si>
    <t>SBD</t>
  </si>
  <si>
    <t>SAO BAC DAU TECHNOLOGIES GROUP</t>
  </si>
  <si>
    <t>VN000000SBD8</t>
  </si>
  <si>
    <t>SBL</t>
  </si>
  <si>
    <t>SAIGON-BACLIEU BEER JSC</t>
  </si>
  <si>
    <t>VN000000SBL1</t>
  </si>
  <si>
    <t>SBM</t>
  </si>
  <si>
    <t>BAC MINH DEVELOPMENT INVESTMENT JSC</t>
  </si>
  <si>
    <t>VN000000SBM9</t>
  </si>
  <si>
    <t>SBS</t>
  </si>
  <si>
    <t>SACOMBANK SECURITIES JSC</t>
  </si>
  <si>
    <t>VN000000SBS6</t>
  </si>
  <si>
    <t>SCC</t>
  </si>
  <si>
    <t>HOA BINH PROVINCE HUNG LONG TRADING INVESTMENT JSC</t>
  </si>
  <si>
    <t>VN000000SCC8</t>
  </si>
  <si>
    <t>SCO</t>
  </si>
  <si>
    <t>SEAPRODUCTS MECHANICAL SHAREHOLDING CO</t>
  </si>
  <si>
    <t>VN000000SCO3</t>
  </si>
  <si>
    <t>SD1</t>
  </si>
  <si>
    <t>SONG DA 1 JSC</t>
  </si>
  <si>
    <t>VN000000SD17</t>
  </si>
  <si>
    <t>SD3</t>
  </si>
  <si>
    <t>SONG DA 3 JSC</t>
  </si>
  <si>
    <t>VN000000SD33</t>
  </si>
  <si>
    <t>SD8</t>
  </si>
  <si>
    <t>SONG DA 8 JSC</t>
  </si>
  <si>
    <t>VN000000SD82</t>
  </si>
  <si>
    <t>SDB</t>
  </si>
  <si>
    <t>SONG DA 207 JSC</t>
  </si>
  <si>
    <t>VN000000SDB8</t>
  </si>
  <si>
    <t>SDI</t>
  </si>
  <si>
    <t>SAIDONG URBAN DEVELOPMENT &amp; INVESTMENT JSC</t>
  </si>
  <si>
    <t>VN000000SDI3</t>
  </si>
  <si>
    <t>SDJ</t>
  </si>
  <si>
    <t>SONG DA 25 JSC</t>
  </si>
  <si>
    <t>VN000000SDJ1</t>
  </si>
  <si>
    <t>SDK</t>
  </si>
  <si>
    <t>MECHANICAL ENGINEERING AND METALLURGY JSC</t>
  </si>
  <si>
    <t>VN000000SDK9</t>
  </si>
  <si>
    <t>SDV</t>
  </si>
  <si>
    <t>SONADEZI SERVICES JSC</t>
  </si>
  <si>
    <t>VN000000SDV6</t>
  </si>
  <si>
    <t>SDX</t>
  </si>
  <si>
    <t>SONG DA INVESTMENT CONSTRUCTION &amp; FIRE PREVENTION JSC</t>
  </si>
  <si>
    <t>VN000000SDX2</t>
  </si>
  <si>
    <t>SEA</t>
  </si>
  <si>
    <t>VIET NAM SEAPRODUCTS JSC</t>
  </si>
  <si>
    <t>VN000000SEA8</t>
  </si>
  <si>
    <t>SEP</t>
  </si>
  <si>
    <t>QUANG TRI GENERAL TRADING JSC</t>
  </si>
  <si>
    <t>VN000000SEP6</t>
  </si>
  <si>
    <t>SGP</t>
  </si>
  <si>
    <t>SAI GON PORT JSC</t>
  </si>
  <si>
    <t>VN000000SGP1</t>
  </si>
  <si>
    <t>SGS</t>
  </si>
  <si>
    <t>SAI GON SHIP JSC</t>
  </si>
  <si>
    <t>VN000000SGS5</t>
  </si>
  <si>
    <t>SHG</t>
  </si>
  <si>
    <t>SONGHONG CORP</t>
  </si>
  <si>
    <t>VN000000SHG8</t>
  </si>
  <si>
    <t>SHX</t>
  </si>
  <si>
    <t>SAI GON TRAIN JSC</t>
  </si>
  <si>
    <t>VN000000SHX3</t>
  </si>
  <si>
    <t>SID</t>
  </si>
  <si>
    <t>SAIGON COOP INVESTMENT DEVELOPMENT JSC</t>
  </si>
  <si>
    <t>VN000000SID3</t>
  </si>
  <si>
    <t>SIV</t>
  </si>
  <si>
    <t>SIVICO JSC</t>
  </si>
  <si>
    <t>VN000000SIV5</t>
  </si>
  <si>
    <t>SJM</t>
  </si>
  <si>
    <t>SONG DA 19 JSC</t>
  </si>
  <si>
    <t>VN000000SJM2</t>
  </si>
  <si>
    <t>SLC</t>
  </si>
  <si>
    <t>SULECO VIETNAM JSC</t>
  </si>
  <si>
    <t>VN000000SLC9</t>
  </si>
  <si>
    <t>SNC</t>
  </si>
  <si>
    <t>NAM CAN SEAPRODUCT IMPORT EXPORT JSC</t>
  </si>
  <si>
    <t>VN000000SNC5</t>
  </si>
  <si>
    <t>SP2</t>
  </si>
  <si>
    <t>SU PAN 2 HYDROPOWER JSC</t>
  </si>
  <si>
    <t>VN000000SP21</t>
  </si>
  <si>
    <t>SPA</t>
  </si>
  <si>
    <t>SAIGON PACKAGING JSC</t>
  </si>
  <si>
    <t>VN000000SPA4</t>
  </si>
  <si>
    <t>SPB</t>
  </si>
  <si>
    <t>PHU BAI SPINNING JSC</t>
  </si>
  <si>
    <t>VN000000SPB2</t>
  </si>
  <si>
    <t>SPC</t>
  </si>
  <si>
    <t>SAI GON PLANT PROTECTION JSC</t>
  </si>
  <si>
    <t>VN000000SPC0</t>
  </si>
  <si>
    <t>SPD</t>
  </si>
  <si>
    <t>DANANG SEAPRODUCTS IMPORT-EXPORT CORP</t>
  </si>
  <si>
    <t>VN000000SPD8</t>
  </si>
  <si>
    <t>SPH</t>
  </si>
  <si>
    <t>HANOI SEAPRODUCTS IMPORT EXPORT JOINT STOCK CORP</t>
  </si>
  <si>
    <t>VN000000SPH9</t>
  </si>
  <si>
    <t>SPV</t>
  </si>
  <si>
    <t>SPECIAL AQUATIC PRODUCTS JSC</t>
  </si>
  <si>
    <t>VN000000SPV0</t>
  </si>
  <si>
    <t>SQC</t>
  </si>
  <si>
    <t>SAN GON-QUY NHON MINING CORP</t>
  </si>
  <si>
    <t>VN000000SQC8</t>
  </si>
  <si>
    <t>SRB</t>
  </si>
  <si>
    <t>SARA JSC</t>
  </si>
  <si>
    <t>VN000000SRB8</t>
  </si>
  <si>
    <t>SRT</t>
  </si>
  <si>
    <t>SAI GON RAILWAY TRANSPORT JSC</t>
  </si>
  <si>
    <t>VN000000SRT0</t>
  </si>
  <si>
    <t>SSF</t>
  </si>
  <si>
    <t>SAI GON SHOES JSC</t>
  </si>
  <si>
    <t>VN000000SSF7</t>
  </si>
  <si>
    <t>SSG</t>
  </si>
  <si>
    <t>SEAGULL SHIPPING CO</t>
  </si>
  <si>
    <t>VN000000SSG5</t>
  </si>
  <si>
    <t>SSN</t>
  </si>
  <si>
    <t>SAIGON SEAPRODUCTS IMPORT EXPORT JSC</t>
  </si>
  <si>
    <t>VN000000SSN1</t>
  </si>
  <si>
    <t>SSU</t>
  </si>
  <si>
    <t>SOC SON URBAN ENVIRONMENT JSC</t>
  </si>
  <si>
    <t>VN000000SSU6</t>
  </si>
  <si>
    <t>STL</t>
  </si>
  <si>
    <t>SONG DA - THANG LONG JSC</t>
  </si>
  <si>
    <t>VN000000STL3</t>
  </si>
  <si>
    <t>STS</t>
  </si>
  <si>
    <t>SAI GON TRANSPORT AGENCY JSC</t>
  </si>
  <si>
    <t>VN000000STS8</t>
  </si>
  <si>
    <t>STU</t>
  </si>
  <si>
    <t>SON TAY URBAN CONSTRUCTION AND ENVIRONMENT JSC</t>
  </si>
  <si>
    <t>VN000000STU4</t>
  </si>
  <si>
    <t>STV</t>
  </si>
  <si>
    <t>VIETNAM STONE WORK - TOP FABRICATION JSC</t>
  </si>
  <si>
    <t>VN000000STV2</t>
  </si>
  <si>
    <t>SVG</t>
  </si>
  <si>
    <t>INDUSTRIAL GAS &amp; WELDING ELECTRODE JSC</t>
  </si>
  <si>
    <t>VN000000SVG9</t>
  </si>
  <si>
    <t>SVL</t>
  </si>
  <si>
    <t>SOVILACO INTERNATIONAL MANPOWER JSC</t>
  </si>
  <si>
    <t>VN000000SVL9</t>
  </si>
  <si>
    <t>SWC</t>
  </si>
  <si>
    <t>SOWATCO CORP</t>
  </si>
  <si>
    <t>VN000000SWC6</t>
  </si>
  <si>
    <t>SZE</t>
  </si>
  <si>
    <t>SONADEZI ENVIRONMENT JSC</t>
  </si>
  <si>
    <t>VN000000SZE5</t>
  </si>
  <si>
    <t>TAP</t>
  </si>
  <si>
    <t>TAN AN PUBLIC SERVICES JSC</t>
  </si>
  <si>
    <t>VN000000TAP2</t>
  </si>
  <si>
    <t>TAW</t>
  </si>
  <si>
    <t>TRUNG AN WATER SUPPLY JSC</t>
  </si>
  <si>
    <t>VN000000TAW8</t>
  </si>
  <si>
    <t>TB8</t>
  </si>
  <si>
    <t>VVMI-MANUFACTURING AND MATERIALS EQUIPMENT TRADING JSC</t>
  </si>
  <si>
    <t>VN000000TB83</t>
  </si>
  <si>
    <t>TBD</t>
  </si>
  <si>
    <t>DONG ANH ELECTRICAL EQUIPMENT CORP JSC</t>
  </si>
  <si>
    <t>VN000000TBD6</t>
  </si>
  <si>
    <t>TBN</t>
  </si>
  <si>
    <t>BAC NINH WATER SUPPLY AND SEWERAGE CO LTD</t>
  </si>
  <si>
    <t>VN000000TBN5</t>
  </si>
  <si>
    <t>TBT</t>
  </si>
  <si>
    <t>BEN TRE TRANSPORTATION WORKS CONSTRUCTION JSC</t>
  </si>
  <si>
    <t>VN000000TBT2</t>
  </si>
  <si>
    <t>TCW</t>
  </si>
  <si>
    <t>TAN CANG WAREHOUSE JSC</t>
  </si>
  <si>
    <t>VN000000TCW4</t>
  </si>
  <si>
    <t>TDB</t>
  </si>
  <si>
    <t>DINH BINH HYDRO POWER JSC</t>
  </si>
  <si>
    <t>VN000000TDB6</t>
  </si>
  <si>
    <t>TDM</t>
  </si>
  <si>
    <t>THU DAU MOT WATER JSC</t>
  </si>
  <si>
    <t>VN000000TDM3</t>
  </si>
  <si>
    <t>TDS</t>
  </si>
  <si>
    <t>THU DUC STEEL JSC</t>
  </si>
  <si>
    <t>VN000000TDS0</t>
  </si>
  <si>
    <t>TEC</t>
  </si>
  <si>
    <t>TRAENCO JSC</t>
  </si>
  <si>
    <t>VN000000TEC2</t>
  </si>
  <si>
    <t>TEL</t>
  </si>
  <si>
    <t>TELECOMMUNICATION PROJECT CONSTRUCTION DEVELOPMENT JSC</t>
  </si>
  <si>
    <t>VN000000TEL3</t>
  </si>
  <si>
    <t>TGP</t>
  </si>
  <si>
    <t>TRUONG PHU JSC</t>
  </si>
  <si>
    <t>VN000000TGP9</t>
  </si>
  <si>
    <t>THR</t>
  </si>
  <si>
    <t>THUAN HAI RAILWAY JSC</t>
  </si>
  <si>
    <t>VN000000THR3</t>
  </si>
  <si>
    <t>THU</t>
  </si>
  <si>
    <t>THANH HOA URBAN CONSTRUCTION AND ENVIRONMENT JSC</t>
  </si>
  <si>
    <t>VN000000THU7</t>
  </si>
  <si>
    <t>THW</t>
  </si>
  <si>
    <t>TAN HOA WATER SUPPLY JSC</t>
  </si>
  <si>
    <t>VN000000THW3</t>
  </si>
  <si>
    <t>TIS</t>
  </si>
  <si>
    <t>THAI NGUYEN IRON AND STEEL JSC</t>
  </si>
  <si>
    <t>VN000000TIS9</t>
  </si>
  <si>
    <t>TL4</t>
  </si>
  <si>
    <t>HYDRAULICS CONSTRUCTION CORP NO 4 JSC</t>
  </si>
  <si>
    <t>VN000000TL40</t>
  </si>
  <si>
    <t>TLT</t>
  </si>
  <si>
    <t>VIGLACERA THANG LONG CERAMIC TILES JSC</t>
  </si>
  <si>
    <t>VN000000TLT1</t>
  </si>
  <si>
    <t>TMG</t>
  </si>
  <si>
    <t>VIMICO - THAI NGUYEN NON - FERROUS METAL JSC</t>
  </si>
  <si>
    <t>VN000000TMG6</t>
  </si>
  <si>
    <t>TMW</t>
  </si>
  <si>
    <t>TAN MAI GENERAL WOOD JSC</t>
  </si>
  <si>
    <t>VN000000TMW3</t>
  </si>
  <si>
    <t>TNB</t>
  </si>
  <si>
    <t>VNSTEEL - NHA BE STEEL JSC</t>
  </si>
  <si>
    <t>VN000000TNB5</t>
  </si>
  <si>
    <t>TND</t>
  </si>
  <si>
    <t>TAY NAM DA MAI COAL JSC VINACOMIN</t>
  </si>
  <si>
    <t>VN000000TND1</t>
  </si>
  <si>
    <t>TNM</t>
  </si>
  <si>
    <t>TRANIMEXCO TRANSPORTATION IMPORT-EXPORT AND CONSTRUCTION JSC</t>
  </si>
  <si>
    <t>VN000000TNM2</t>
  </si>
  <si>
    <t>TNP</t>
  </si>
  <si>
    <t>THI NAI PORT JSC</t>
  </si>
  <si>
    <t>VN000000TNP5</t>
  </si>
  <si>
    <t>TNS</t>
  </si>
  <si>
    <t>THONG NHAT FLAT STEEL JSC</t>
  </si>
  <si>
    <t>VN000000TNS9</t>
  </si>
  <si>
    <t>TNW</t>
  </si>
  <si>
    <t>THAI NGUYEN WATER JSC</t>
  </si>
  <si>
    <t>VN000000TNW1</t>
  </si>
  <si>
    <t>TOP</t>
  </si>
  <si>
    <t>TOP ONE JSC</t>
  </si>
  <si>
    <t>VN000000TOP3</t>
  </si>
  <si>
    <t>TOT</t>
  </si>
  <si>
    <t>TRANSIMEX TRANSPORTATION JSC</t>
  </si>
  <si>
    <t>VN000000TOT5</t>
  </si>
  <si>
    <t>TPS</t>
  </si>
  <si>
    <t>SAI GON TRANSPORTATION PACKING JSC</t>
  </si>
  <si>
    <t>VN000000TPS4</t>
  </si>
  <si>
    <t>TQN</t>
  </si>
  <si>
    <t>QUANG NINH PINE STOCK CO</t>
  </si>
  <si>
    <t>VN000000TQN3</t>
  </si>
  <si>
    <t>TRS</t>
  </si>
  <si>
    <t>TRACIMEXCO - SUPPLY CHAINS &amp; AGENCY SERVICES JSC</t>
  </si>
  <si>
    <t>VN000000TRS0</t>
  </si>
  <si>
    <t>TRT</t>
  </si>
  <si>
    <t>TRUC THON JSC</t>
  </si>
  <si>
    <t>VN000000TRT8</t>
  </si>
  <si>
    <t>TSG</t>
  </si>
  <si>
    <t>SAI GON RAILWAY OF TELECOMMUNICATION - SIGNALIZATION JSC</t>
  </si>
  <si>
    <t>VN000000TSG3</t>
  </si>
  <si>
    <t>TSJ</t>
  </si>
  <si>
    <t>HA NOI TOURIST SERVICE JSC</t>
  </si>
  <si>
    <t>VN000000TSJ7</t>
  </si>
  <si>
    <t>TTD</t>
  </si>
  <si>
    <t>TAM DUC CARDIOLOGY HOSPITAL JSC</t>
  </si>
  <si>
    <t>VN000000TTD8</t>
  </si>
  <si>
    <t>TTG</t>
  </si>
  <si>
    <t>THANH TRI GARMENT JSC</t>
  </si>
  <si>
    <t>VN000000TTG1</t>
  </si>
  <si>
    <t>TTJ</t>
  </si>
  <si>
    <t>THUY TA JSC</t>
  </si>
  <si>
    <t>VN000000TTJ5</t>
  </si>
  <si>
    <t>TTN</t>
  </si>
  <si>
    <t>VIET NAM TECHNOLOGY &amp; TELECOMMUNICATION JSC</t>
  </si>
  <si>
    <t>VN000000TTN7</t>
  </si>
  <si>
    <t>TTP</t>
  </si>
  <si>
    <t>TAN TIEN PLASTIC PACKAGING JSC</t>
  </si>
  <si>
    <t>VN000000TTP2</t>
  </si>
  <si>
    <t>TTR</t>
  </si>
  <si>
    <t>TOURISM TRADE AND INVESTMENT JSC</t>
  </si>
  <si>
    <t>VN000000TTR8</t>
  </si>
  <si>
    <t>TTS</t>
  </si>
  <si>
    <t>THAI TRUNG ROOLING JSC</t>
  </si>
  <si>
    <t>VN000000TTS6</t>
  </si>
  <si>
    <t>TTV</t>
  </si>
  <si>
    <t>VINH RAILWAY SIGNALLING - TELECOM JSC</t>
  </si>
  <si>
    <t>VN000000TTV0</t>
  </si>
  <si>
    <t>TUG</t>
  </si>
  <si>
    <t>HAIPHONG PORT TUGBOAT AND TRANSPORT JSC</t>
  </si>
  <si>
    <t>VN000000TUG9</t>
  </si>
  <si>
    <t>TVA</t>
  </si>
  <si>
    <t>VIGLACERA THANH TRI SANITARY JSC</t>
  </si>
  <si>
    <t>VN000000TVA0</t>
  </si>
  <si>
    <t>TVB</t>
  </si>
  <si>
    <t>TRI VIET SECURITIES JSC</t>
  </si>
  <si>
    <t>VN000000TVB8</t>
  </si>
  <si>
    <t>TVG</t>
  </si>
  <si>
    <t>TRANSPORT INVESTMENT AND CONSTRUCTION CONSULTANT JSC</t>
  </si>
  <si>
    <t>VN000000TVG7</t>
  </si>
  <si>
    <t>TVM</t>
  </si>
  <si>
    <t>VINACOMIN INDUSTRY INVESTMENT CONSULTING JSC</t>
  </si>
  <si>
    <t>VN000000TVM5</t>
  </si>
  <si>
    <t>TVN</t>
  </si>
  <si>
    <t>VIETNAM STEEL CORP</t>
  </si>
  <si>
    <t>VN000000TVN3</t>
  </si>
  <si>
    <t>TVP</t>
  </si>
  <si>
    <t>TV.PHARM PHARMACEUTICAL JSC</t>
  </si>
  <si>
    <t>VN000000TVP8</t>
  </si>
  <si>
    <t>TVU</t>
  </si>
  <si>
    <t>TRA VINH URBAN PROJECT JSC</t>
  </si>
  <si>
    <t>VN000000TVU8</t>
  </si>
  <si>
    <t>TW3</t>
  </si>
  <si>
    <t>CENTRAL PHARMACEUTICAL JSC NO 3</t>
  </si>
  <si>
    <t>VN000000TW39</t>
  </si>
  <si>
    <t>UCT</t>
  </si>
  <si>
    <t>CAN THO URBAN JSC</t>
  </si>
  <si>
    <t>VN000000UCT8</t>
  </si>
  <si>
    <t>UDJ</t>
  </si>
  <si>
    <t>BECAMEX URBAN DEVELOPMENT JSC</t>
  </si>
  <si>
    <t>VN000000UDJ7</t>
  </si>
  <si>
    <t>UEM</t>
  </si>
  <si>
    <t>VINACOMIN UONG BI ELECTRIC MECHANICAL JSC</t>
  </si>
  <si>
    <t>VN000000UEM9</t>
  </si>
  <si>
    <t>UMC</t>
  </si>
  <si>
    <t>NAM DINH URBAN CONSTRUCTION MANAGEMENT JSC</t>
  </si>
  <si>
    <t>VN000000UMC3</t>
  </si>
  <si>
    <t>UPC</t>
  </si>
  <si>
    <t>VUNG TAU URBAN AND PARKS DEVELOPMENT JSC</t>
  </si>
  <si>
    <t>VN000000UPC6</t>
  </si>
  <si>
    <t>UPH</t>
  </si>
  <si>
    <t>NO 25 CENTRAL PHARMACEUTICAL JSC</t>
  </si>
  <si>
    <t>VN000000UPH5</t>
  </si>
  <si>
    <t>USC</t>
  </si>
  <si>
    <t>UNION OF SURVEY AND CONSTRUCTION JSC</t>
  </si>
  <si>
    <t>VN000000USC0</t>
  </si>
  <si>
    <t>V11</t>
  </si>
  <si>
    <t>CONSTRUCTION JSC NO 11</t>
  </si>
  <si>
    <t>VN000000V119</t>
  </si>
  <si>
    <t>V15</t>
  </si>
  <si>
    <t>VIETNAM CONSTRUCTION JSC NO 15</t>
  </si>
  <si>
    <t>VN000000V150</t>
  </si>
  <si>
    <t>VAV</t>
  </si>
  <si>
    <t>VIWACO JSC</t>
  </si>
  <si>
    <t>VN000000VAV6</t>
  </si>
  <si>
    <t>VBG</t>
  </si>
  <si>
    <t>VINACOMIN-VIET BAC GEOLOGY JSC</t>
  </si>
  <si>
    <t>VN000000VBG5</t>
  </si>
  <si>
    <t>VC5</t>
  </si>
  <si>
    <t>CONSTRUCTION JSC NO 5/THANH HOA</t>
  </si>
  <si>
    <t>VN000000VC54</t>
  </si>
  <si>
    <t>VCA</t>
  </si>
  <si>
    <t>VN000000VCA6</t>
  </si>
  <si>
    <t>VCE</t>
  </si>
  <si>
    <t>VN000000VCE8</t>
  </si>
  <si>
    <t>VCP</t>
  </si>
  <si>
    <t>VINACONEX POWER DEVELOPMENT &amp; CONSTRUCTION INVESTMENT JSC</t>
  </si>
  <si>
    <t>VN000000VCP4</t>
  </si>
  <si>
    <t>VCT</t>
  </si>
  <si>
    <t>VINACONEX CONSTRUCTION CONSULTANT JSC</t>
  </si>
  <si>
    <t>VN000000VCT6</t>
  </si>
  <si>
    <t>VCW</t>
  </si>
  <si>
    <t>VN000000VCW0</t>
  </si>
  <si>
    <t>VCX</t>
  </si>
  <si>
    <t>YEN BINH CEMENT JSC</t>
  </si>
  <si>
    <t>VN000000VCX8</t>
  </si>
  <si>
    <t>VDN</t>
  </si>
  <si>
    <t>VINATEX DANANG JSC</t>
  </si>
  <si>
    <t>VN000000VDN7</t>
  </si>
  <si>
    <t>VDT</t>
  </si>
  <si>
    <t>BINH TAY STEEL WIRE NETTING JSC</t>
  </si>
  <si>
    <t>VN000000VDT4</t>
  </si>
  <si>
    <t>VEC</t>
  </si>
  <si>
    <t>VIETNAM ELECTRONICS &amp; INFORMATICS JSC</t>
  </si>
  <si>
    <t>VN000000VEC8</t>
  </si>
  <si>
    <t>VEE</t>
  </si>
  <si>
    <t>CAMPHA ELECTRICAL EQUIPMENT JSC</t>
  </si>
  <si>
    <t>VN000000VEE4</t>
  </si>
  <si>
    <t>VEF</t>
  </si>
  <si>
    <t>VIETNAM EXHIBITION FAIR CENTER JSC</t>
  </si>
  <si>
    <t>VN000000VEF1</t>
  </si>
  <si>
    <t>VES</t>
  </si>
  <si>
    <t>MECA VNECO INVESTMENT AND ELECTRICITY CONSTRUCTION JSC</t>
  </si>
  <si>
    <t>VN000000VES4</t>
  </si>
  <si>
    <t>VFC</t>
  </si>
  <si>
    <t>VINAFCO JSC</t>
  </si>
  <si>
    <t>VN000000VFC5</t>
  </si>
  <si>
    <t>VGG</t>
  </si>
  <si>
    <t>VIET TIEN GARMENT CORP</t>
  </si>
  <si>
    <t>VN000000VGG4</t>
  </si>
  <si>
    <t>VGL</t>
  </si>
  <si>
    <t>VINGAL-VNSTEEL INDUSTRIES JSC</t>
  </si>
  <si>
    <t>VN000000VGL4</t>
  </si>
  <si>
    <t>VGT</t>
  </si>
  <si>
    <t>VIETNAM NATIONAL TEXTILE &amp; GARMENT GROUP</t>
  </si>
  <si>
    <t>VN000000VGT7</t>
  </si>
  <si>
    <t>VGV</t>
  </si>
  <si>
    <t>VN000000VGV3</t>
  </si>
  <si>
    <t>VHD</t>
  </si>
  <si>
    <t>VINACONEX URBAN AND HOUSING DEVELOPMENT INVESTMENT JSC</t>
  </si>
  <si>
    <t>VN000000VHD9</t>
  </si>
  <si>
    <t>VHF</t>
  </si>
  <si>
    <t>VINH HA FOOD PROCESSING AND CONSTRUCTION JSC</t>
  </si>
  <si>
    <t>VN000000VHF4</t>
  </si>
  <si>
    <t>VHH</t>
  </si>
  <si>
    <t>VIWASEEN-HUE INVESTMENT AND CONSTRUCTION JSC</t>
  </si>
  <si>
    <t>VN000000VHH0</t>
  </si>
  <si>
    <t>VIB</t>
  </si>
  <si>
    <t>VIETNAM INTERNATIONAL COMMERCIAL JSB</t>
  </si>
  <si>
    <t>VN000000VIB1</t>
  </si>
  <si>
    <t>VIF</t>
  </si>
  <si>
    <t>VIET NAM FORESTRY CORP JSC</t>
  </si>
  <si>
    <t>VN000000VIF2</t>
  </si>
  <si>
    <t>VIH</t>
  </si>
  <si>
    <t>VIGLACERA HA NOI JSC</t>
  </si>
  <si>
    <t>VN000000VIH8</t>
  </si>
  <si>
    <t>VIM</t>
  </si>
  <si>
    <t>VIGLACERA MINERAL JSC</t>
  </si>
  <si>
    <t>VN000000VIM8</t>
  </si>
  <si>
    <t>VIN</t>
  </si>
  <si>
    <t>VINATRANS</t>
  </si>
  <si>
    <t>VN000000VIN6</t>
  </si>
  <si>
    <t>VIR</t>
  </si>
  <si>
    <t>VUNG TAU INTOURCO RESORT JSC</t>
  </si>
  <si>
    <t>VN000000VIR7</t>
  </si>
  <si>
    <t>VKD</t>
  </si>
  <si>
    <t>KHANH HOA MINERAL WATER JSC</t>
  </si>
  <si>
    <t>VN000000VKD3</t>
  </si>
  <si>
    <t>VKP</t>
  </si>
  <si>
    <t>TANHOA PLASTIC JSC</t>
  </si>
  <si>
    <t>VN000000VKP7</t>
  </si>
  <si>
    <t>VLB</t>
  </si>
  <si>
    <t>BIEN HOA BUILDING MATERIALS PRODUCTION &amp; CONSTRUCTION JSC</t>
  </si>
  <si>
    <t>VN000000VLB5</t>
  </si>
  <si>
    <t>VLC</t>
  </si>
  <si>
    <t>VIETNAM LIVESTOCK CORP JSC</t>
  </si>
  <si>
    <t>VN000000VLC3</t>
  </si>
  <si>
    <t>VLF</t>
  </si>
  <si>
    <t>VINH LONG CEREAL AND FOOD CORP</t>
  </si>
  <si>
    <t>VN000000VLF6</t>
  </si>
  <si>
    <t>VLG</t>
  </si>
  <si>
    <t>VINALINES LOGISTICS-VIET NAM JSC</t>
  </si>
  <si>
    <t>VN000000VLG4</t>
  </si>
  <si>
    <t>VLP</t>
  </si>
  <si>
    <t>VINH LONG PUBLIC WORKS JSC</t>
  </si>
  <si>
    <t>VN000000VLP5</t>
  </si>
  <si>
    <t>VLW</t>
  </si>
  <si>
    <t>VINH LONG WATER SUPPLY JSC</t>
  </si>
  <si>
    <t>VN000000VLW1</t>
  </si>
  <si>
    <t>VMA</t>
  </si>
  <si>
    <t>VINACOMIN MOTOR INDUSTRY JSC</t>
  </si>
  <si>
    <t>VN000000VMA5</t>
  </si>
  <si>
    <t>VNB</t>
  </si>
  <si>
    <t>VIET NAM BOOKS JSC</t>
  </si>
  <si>
    <t>VN000000VNB1</t>
  </si>
  <si>
    <t>VNI</t>
  </si>
  <si>
    <t>VIETNAM LAND INVESTMENT CORP</t>
  </si>
  <si>
    <t>VN000000VNI6</t>
  </si>
  <si>
    <t>VNP</t>
  </si>
  <si>
    <t>VIETNAM PLASTIC CORP</t>
  </si>
  <si>
    <t>VN000000VNP1</t>
  </si>
  <si>
    <t>VNX</t>
  </si>
  <si>
    <t>VIETNAM NATIONAL TRADE FAIR AND ADVERTISING CO</t>
  </si>
  <si>
    <t>VN000000VNX5</t>
  </si>
  <si>
    <t>VOC</t>
  </si>
  <si>
    <t>VIETNAM VEGETABLE OILS INDUSTRY CORP</t>
  </si>
  <si>
    <t>VPA</t>
  </si>
  <si>
    <t>VP PETROCHEMICAL TRANSPORT JSC</t>
  </si>
  <si>
    <t>VPC</t>
  </si>
  <si>
    <t>V-POWER INVESTMENT AND DEVELOPMENT</t>
  </si>
  <si>
    <t>VPD</t>
  </si>
  <si>
    <t>VIETNAM POWER DEVELOPMENT JSC</t>
  </si>
  <si>
    <t>VPR</t>
  </si>
  <si>
    <t>VINA PRINTING CORP</t>
  </si>
  <si>
    <t>VQC</t>
  </si>
  <si>
    <t>VINACOMIN QUACONTROL JSC</t>
  </si>
  <si>
    <t>VRG</t>
  </si>
  <si>
    <t>VINARUCO</t>
  </si>
  <si>
    <t>VSG</t>
  </si>
  <si>
    <t>SOUTH VIETNAM CONTAINER SHIPPING JSC</t>
  </si>
  <si>
    <t>VSN</t>
  </si>
  <si>
    <t>VISSAN JSC</t>
  </si>
  <si>
    <t>VSP</t>
  </si>
  <si>
    <t>VIET HAI SHIPPING AND REAL PROPERTIES CORP</t>
  </si>
  <si>
    <t>VST</t>
  </si>
  <si>
    <t>VIETNAM SEA TRANSPORT &amp; CHARTERING JSC</t>
  </si>
  <si>
    <t>VT1</t>
  </si>
  <si>
    <t>BEN THANH MATERIAL JSC</t>
  </si>
  <si>
    <t>VT8</t>
  </si>
  <si>
    <t>NO 8 TRANSPORTATION SERVICE JSC</t>
  </si>
  <si>
    <t>VTA</t>
  </si>
  <si>
    <t>VITALY JSC</t>
  </si>
  <si>
    <t>VTG</t>
  </si>
  <si>
    <t>BA RIA - VUNG TAU TOURIST JSC</t>
  </si>
  <si>
    <t>VTI</t>
  </si>
  <si>
    <t>TEXTILE-GARMENT IMPORT-EXPORT AND PRODUCTION JSC</t>
  </si>
  <si>
    <t>VTM</t>
  </si>
  <si>
    <t>VINACOMIN TRANSPORTATION AND MINER COMMUTING SERVICE JSC</t>
  </si>
  <si>
    <t>VTX</t>
  </si>
  <si>
    <t>VIETRANSTIMEX MULTIMODAL TRANSPORT HOLDING CO</t>
  </si>
  <si>
    <t>VWS</t>
  </si>
  <si>
    <t>VIETNAM WATER SANITATION AND ENVIRONMENT JSC</t>
  </si>
  <si>
    <t>WSB</t>
  </si>
  <si>
    <t>SAIGON BEER WESTERN JSC</t>
  </si>
  <si>
    <t>WTC</t>
  </si>
  <si>
    <t>VINACOMIN-WATERWAY TRANSPORT JSC</t>
  </si>
  <si>
    <t>CVT</t>
  </si>
  <si>
    <t>CMC JSC</t>
  </si>
  <si>
    <t>VN000000CVT6</t>
  </si>
  <si>
    <t>HNA</t>
  </si>
  <si>
    <t>HUA NA HYDROPOWER JSC</t>
  </si>
  <si>
    <t>VN000000HNA2</t>
  </si>
  <si>
    <t>HPI</t>
  </si>
  <si>
    <t>HIEP PHUOC INDUSTRIAL PARK JSC</t>
  </si>
  <si>
    <t>VN000000HPI0</t>
  </si>
  <si>
    <t>LPB</t>
  </si>
  <si>
    <t>LIEN VIET POST JOINT STOCK COMMERCIAL BANK</t>
  </si>
  <si>
    <t>VN000000LPB7</t>
  </si>
  <si>
    <t>THN</t>
  </si>
  <si>
    <t>THANH HOA WATER SUPPLY JSC</t>
  </si>
  <si>
    <t>VN000000THN2</t>
  </si>
  <si>
    <t>SHC</t>
  </si>
  <si>
    <t>SAI GON MARITIME JSC LTD</t>
  </si>
  <si>
    <t>VN000000SHC7</t>
  </si>
  <si>
    <t>VMG</t>
  </si>
  <si>
    <t>COMMERCIAL CORP AND PETROLEUM SERVICES VUNG TAU</t>
  </si>
  <si>
    <t>VN000000VMG2</t>
  </si>
  <si>
    <t>DNA</t>
  </si>
  <si>
    <t>AN GIANG POWER AND WATER SUPPLY JSC</t>
  </si>
  <si>
    <t>VN000000DNA1</t>
  </si>
  <si>
    <t>FBC</t>
  </si>
  <si>
    <t>PHO YEN MECHANICAL JSC</t>
  </si>
  <si>
    <t>VN000000FBC7</t>
  </si>
  <si>
    <t>HLS</t>
  </si>
  <si>
    <t>HOANG LIEN SON TECHNICAL CERAMICS JSC</t>
  </si>
  <si>
    <t>VN000000HLS8</t>
  </si>
  <si>
    <t>MPC</t>
  </si>
  <si>
    <t>MINH PHU SEAFOOD CORP</t>
  </si>
  <si>
    <t>VN000000MPC3</t>
  </si>
  <si>
    <t>SAL</t>
  </si>
  <si>
    <t>VIETNAM SALVAGE JSC</t>
  </si>
  <si>
    <t>VN000000SAL3</t>
  </si>
  <si>
    <t>VVN</t>
  </si>
  <si>
    <t>VIET NAM INDUSTRIAL CONSTRUCTION CORP</t>
  </si>
  <si>
    <t>SAM HOLDINGS CORP</t>
  </si>
  <si>
    <t>VRE</t>
  </si>
  <si>
    <t>VINCOM RETAIL JSC</t>
  </si>
  <si>
    <t>VN000000VRE6</t>
  </si>
  <si>
    <t>BGW</t>
  </si>
  <si>
    <t>BAC GIANG CLEAN WATER JSC</t>
  </si>
  <si>
    <t>VN000000BGW3</t>
  </si>
  <si>
    <t>CER</t>
  </si>
  <si>
    <t>CADASTRE &amp; ENVIRONMENTAL RESOURCES JSC</t>
  </si>
  <si>
    <t>VN000000CER6</t>
  </si>
  <si>
    <t>CTR</t>
  </si>
  <si>
    <t>VN000000CTR4</t>
  </si>
  <si>
    <t>FTI</t>
  </si>
  <si>
    <t>FRIENDSHIP TRADING - INDUSTRIAL JSC</t>
  </si>
  <si>
    <t>VN000000FTI6</t>
  </si>
  <si>
    <t>HDW</t>
  </si>
  <si>
    <t>HAI DUONG WATER JSC</t>
  </si>
  <si>
    <t>VN000000HDW7</t>
  </si>
  <si>
    <t>SCY</t>
  </si>
  <si>
    <t>SONG CAM SHIPBUILDING JSC</t>
  </si>
  <si>
    <t>VN000000SCY2</t>
  </si>
  <si>
    <t>SKH</t>
  </si>
  <si>
    <t>KHANH HOA SANEST BEVERAGE ONE MEMBER LLC</t>
  </si>
  <si>
    <t>VN000000SKH0</t>
  </si>
  <si>
    <t>SKV</t>
  </si>
  <si>
    <t>KHANH HOA SALANGANES NEST SOFT DRINK JSC</t>
  </si>
  <si>
    <t>VN000000SKV1</t>
  </si>
  <si>
    <t>TCK</t>
  </si>
  <si>
    <t>VN000000TCK9</t>
  </si>
  <si>
    <t>PME</t>
  </si>
  <si>
    <t>PYMEPHARCO JSC</t>
  </si>
  <si>
    <t>HRB</t>
  </si>
  <si>
    <t>HAREC INVESTMENT AND TRADE JSC</t>
  </si>
  <si>
    <t>VN000000HRB1</t>
  </si>
  <si>
    <t>MGG</t>
  </si>
  <si>
    <t>DUC GIANG CORP</t>
  </si>
  <si>
    <t>VN000000MGG3</t>
  </si>
  <si>
    <t>MQB</t>
  </si>
  <si>
    <t>QUANG BINH ENVIRONMENT &amp; URBAN DEVELOPMENT JSC</t>
  </si>
  <si>
    <t>VN000000MQB3</t>
  </si>
  <si>
    <t>T12</t>
  </si>
  <si>
    <t>TRANG THI COMMERCIAL SERVICE JSC</t>
  </si>
  <si>
    <t>VN000000T121</t>
  </si>
  <si>
    <t>VPW</t>
  </si>
  <si>
    <t>VINH PHUC WATER SUPPLY AND DRAINAGE JSC NO.1</t>
  </si>
  <si>
    <t>BTW</t>
  </si>
  <si>
    <t>BEN THANH WATER SUPPLY JSC</t>
  </si>
  <si>
    <t>VN000000BTW6</t>
  </si>
  <si>
    <t>CIA</t>
  </si>
  <si>
    <t>CAM RANH INTERNATIONAL AIRPORT SERVICES JSC</t>
  </si>
  <si>
    <t>VN000000CIA3</t>
  </si>
  <si>
    <t>DTD</t>
  </si>
  <si>
    <t>THANH DAT INVESTMENT DEVELOPMENT JSC</t>
  </si>
  <si>
    <t>VN000000DTD2</t>
  </si>
  <si>
    <t>NBW</t>
  </si>
  <si>
    <t>NHA BE WATER SUPPLY JSC</t>
  </si>
  <si>
    <t>VN000000NBW9</t>
  </si>
  <si>
    <t>VPI</t>
  </si>
  <si>
    <t>VAN PHU - INVEST INVESTMENT JSC</t>
  </si>
  <si>
    <t>VN000000VPI1</t>
  </si>
  <si>
    <t>BWS</t>
  </si>
  <si>
    <t>BA RIA - VUNG TAU WATER SUPPLY JSC</t>
  </si>
  <si>
    <t>VN000000BWS8</t>
  </si>
  <si>
    <t>FRM</t>
  </si>
  <si>
    <t>SAI GON FORESTRY IMPORT EXPORT JSC</t>
  </si>
  <si>
    <t>VN000000FRM2</t>
  </si>
  <si>
    <t>HAV</t>
  </si>
  <si>
    <t>HAPRO VODKA JSC</t>
  </si>
  <si>
    <t>VN000000HAV5</t>
  </si>
  <si>
    <t>HLE</t>
  </si>
  <si>
    <t>HAI PHONG ELECTRIC LIGHTING JSC</t>
  </si>
  <si>
    <t>VN000000HLE8</t>
  </si>
  <si>
    <t>IDC</t>
  </si>
  <si>
    <t>VIETNAM URBAN &amp; INDUSTRIAL ZONE DEVELOPMENT INVESTMENT CORP CO LTD</t>
  </si>
  <si>
    <t>VN000000IDC7</t>
  </si>
  <si>
    <t>ILA</t>
  </si>
  <si>
    <t>VN000000ILA4</t>
  </si>
  <si>
    <t>NHT</t>
  </si>
  <si>
    <t>NAM HOA TRADING &amp; PRODUCTION CORP</t>
  </si>
  <si>
    <t>VN000000NHT2</t>
  </si>
  <si>
    <t>PBK</t>
  </si>
  <si>
    <t>BAC KAN PETROVIETNAM POWER JSC</t>
  </si>
  <si>
    <t>VN000000PBK9</t>
  </si>
  <si>
    <t>PCC</t>
  </si>
  <si>
    <t>PETROLIMEX CONSTRUCTION JSC NO 1</t>
  </si>
  <si>
    <t>VN000000PCC4</t>
  </si>
  <si>
    <t>PLA</t>
  </si>
  <si>
    <t>PETROLEUM LOGISTIC SERVICE &amp; INVESTMENT JSC</t>
  </si>
  <si>
    <t>VN000000PLA9</t>
  </si>
  <si>
    <t>SNZ</t>
  </si>
  <si>
    <t>SONADEZI CORP</t>
  </si>
  <si>
    <t>VN000000SNZ6</t>
  </si>
  <si>
    <t>TA6</t>
  </si>
  <si>
    <t>THANH AN 665 INVESTMENT INSTALLATION &amp; CONSTRUCTION JSC</t>
  </si>
  <si>
    <t>VN000000TA68</t>
  </si>
  <si>
    <t>TCJ</t>
  </si>
  <si>
    <t>TOCHAU JSC</t>
  </si>
  <si>
    <t>VN000000TCJ1</t>
  </si>
  <si>
    <t>TLD</t>
  </si>
  <si>
    <t>THANG LONG URBAN DEVELOPMENT &amp; CONSTRUCTION INVESTMENT JSC</t>
  </si>
  <si>
    <t>KOS</t>
  </si>
  <si>
    <t>KOSY JSC</t>
  </si>
  <si>
    <t>VN000000KOS6</t>
  </si>
  <si>
    <t>TLP</t>
  </si>
  <si>
    <t>THANH LE GENERAL IMPORT-EXPORT TRADING CORP</t>
  </si>
  <si>
    <t>VN000000TLP9</t>
  </si>
  <si>
    <t>CAG</t>
  </si>
  <si>
    <t>AN GIANG PORT SUPPLY JSC</t>
  </si>
  <si>
    <t>VN000000CAG7</t>
  </si>
  <si>
    <t>BPW</t>
  </si>
  <si>
    <t>BINH PHUOC WATER SUPPLY &amp; SEWERAGE JSC</t>
  </si>
  <si>
    <t>VN000000BPW4</t>
  </si>
  <si>
    <t>EPH</t>
  </si>
  <si>
    <t>HANOI EDUCATION PUBLISHING SERVICES JSC</t>
  </si>
  <si>
    <t>VN000000EPH9</t>
  </si>
  <si>
    <t>HEP</t>
  </si>
  <si>
    <t>HUE URBAN ENVIRONMENT &amp; PUBLIC WORKS JSC</t>
  </si>
  <si>
    <t>VN000000HEP9</t>
  </si>
  <si>
    <t>HNI</t>
  </si>
  <si>
    <t>HUU NGHI GARMENT JSC</t>
  </si>
  <si>
    <t>VN000000HNI5</t>
  </si>
  <si>
    <t>HUG</t>
  </si>
  <si>
    <t>HUNG YEN GARMENT CORP-JSC</t>
  </si>
  <si>
    <t>VN000000HUG4</t>
  </si>
  <si>
    <t>LG9</t>
  </si>
  <si>
    <t>MECHANIZED CONSTRUCTION &amp; INSTALLATION JSC</t>
  </si>
  <si>
    <t>VN000000LG94</t>
  </si>
  <si>
    <t>MIE</t>
  </si>
  <si>
    <t>MACHINES &amp; INDUSTRIAL EQUIPMENT CORP</t>
  </si>
  <si>
    <t>VN000000MIE4</t>
  </si>
  <si>
    <t>MRF</t>
  </si>
  <si>
    <t>MERUFA JSC</t>
  </si>
  <si>
    <t>VN000000MRF2</t>
  </si>
  <si>
    <t>NPS</t>
  </si>
  <si>
    <t>PHU THINH-NHA BE GARMENT JSC</t>
  </si>
  <si>
    <t>VN000000NPS7</t>
  </si>
  <si>
    <t>TVW</t>
  </si>
  <si>
    <t>TRA VINH WATER SUPPLY AND DRAINAGE JSC</t>
  </si>
  <si>
    <t>VN000000TVW4</t>
  </si>
  <si>
    <t>VET</t>
  </si>
  <si>
    <t>NAVETCO NATIONAL VETERINARY JSC</t>
  </si>
  <si>
    <t>VN000000VET2</t>
  </si>
  <si>
    <t>LWS</t>
  </si>
  <si>
    <t>LAO CAI CLEAN WATER SUPPLY JSC</t>
  </si>
  <si>
    <t>VN000000LWS7</t>
  </si>
  <si>
    <t>VIETNAM CONSTRUCTION AND IMPORT-EXPORT JSC</t>
  </si>
  <si>
    <t>KHS</t>
  </si>
  <si>
    <t>KIEN HUNG JSC</t>
  </si>
  <si>
    <t>VN000000KHS0</t>
  </si>
  <si>
    <t>BAB</t>
  </si>
  <si>
    <t>BAC A COMMERCIAL JSC</t>
  </si>
  <si>
    <t>VN000000BAB0</t>
  </si>
  <si>
    <t>HPH</t>
  </si>
  <si>
    <t>HA BAC HUNG PHAT CHEMICAL JSC</t>
  </si>
  <si>
    <t>VN000000HPH2</t>
  </si>
  <si>
    <t>NTT</t>
  </si>
  <si>
    <t>NHA TRANG TEXTILE &amp; GARMENT JSC</t>
  </si>
  <si>
    <t>VN000000NTT7</t>
  </si>
  <si>
    <t>SVH</t>
  </si>
  <si>
    <t>SONG VANG HYDROPOWER JSC</t>
  </si>
  <si>
    <t>VN000000SVH7</t>
  </si>
  <si>
    <t>VN000000VOC7</t>
  </si>
  <si>
    <t>VN000000VPA8</t>
  </si>
  <si>
    <t>VN000000VPC4</t>
  </si>
  <si>
    <t>VN000000VPD2</t>
  </si>
  <si>
    <t>VN000000VPR2</t>
  </si>
  <si>
    <t>VN000000VPW2</t>
  </si>
  <si>
    <t>VN000000VQC2</t>
  </si>
  <si>
    <t>VN000000VRG1</t>
  </si>
  <si>
    <t>VN000000VSG9</t>
  </si>
  <si>
    <t>VN000000VSN5</t>
  </si>
  <si>
    <t>VN000000VSP0</t>
  </si>
  <si>
    <t>VN000000VST2</t>
  </si>
  <si>
    <t>VN000000VT14</t>
  </si>
  <si>
    <t>VN000000VT89</t>
  </si>
  <si>
    <t>VN000000VTA0</t>
  </si>
  <si>
    <t>VN000000VTG7</t>
  </si>
  <si>
    <t>VN000000VTI3</t>
  </si>
  <si>
    <t>VN000000VTM5</t>
  </si>
  <si>
    <t>VN000000VTX2</t>
  </si>
  <si>
    <t>VN000000VVN9</t>
  </si>
  <si>
    <t>VN000000VWS6</t>
  </si>
  <si>
    <t>VN000000WSB8</t>
  </si>
  <si>
    <t>VN000000WTC4</t>
  </si>
  <si>
    <t>AG1</t>
  </si>
  <si>
    <t>28.1 JSC</t>
  </si>
  <si>
    <t>VN000000AG14</t>
  </si>
  <si>
    <t>AVC</t>
  </si>
  <si>
    <t>A VUONG HYDROPOWER JSC</t>
  </si>
  <si>
    <t>VN000000AVC6</t>
  </si>
  <si>
    <t>BBM</t>
  </si>
  <si>
    <t>HANOI - NAM DINH BEER JSC</t>
  </si>
  <si>
    <t>VN000000BBM5</t>
  </si>
  <si>
    <t>BQB</t>
  </si>
  <si>
    <t>HANOI - QUANG BINH BEER JSC</t>
  </si>
  <si>
    <t>VN000000BQB6</t>
  </si>
  <si>
    <t>BTN</t>
  </si>
  <si>
    <t>BINH DINH TUNNEL BRICK JSC</t>
  </si>
  <si>
    <t>VN000000BTN5</t>
  </si>
  <si>
    <t>DSC</t>
  </si>
  <si>
    <t>DA NANG SECURITIES CO</t>
  </si>
  <si>
    <t>VN000000DSC6</t>
  </si>
  <si>
    <t>DTI</t>
  </si>
  <si>
    <t>DUC TRUNG INVESTMENT JSC</t>
  </si>
  <si>
    <t>VN000000DTI1</t>
  </si>
  <si>
    <t>EMS</t>
  </si>
  <si>
    <t>P&amp;T EXPRESS SERVICE JSC</t>
  </si>
  <si>
    <t>VN000000EMS3</t>
  </si>
  <si>
    <t>FHN</t>
  </si>
  <si>
    <t>HANOI FOOD IMPORT EXPORT JSC</t>
  </si>
  <si>
    <t>VN000000FHN1</t>
  </si>
  <si>
    <t>GLW</t>
  </si>
  <si>
    <t>VN000000GLW2</t>
  </si>
  <si>
    <t>HAB</t>
  </si>
  <si>
    <t>HANOI SCHOOL BOOKS AND EQUIPMENT JSC</t>
  </si>
  <si>
    <t>VN000000HAB7</t>
  </si>
  <si>
    <t>HPU</t>
  </si>
  <si>
    <t>28 HUNG PHU JSC</t>
  </si>
  <si>
    <t>VN000000HPU5</t>
  </si>
  <si>
    <t>IKH</t>
  </si>
  <si>
    <t>SCIENTIFIC TECHNICAL PRINTING JSC/THE</t>
  </si>
  <si>
    <t>VN000000IKH1</t>
  </si>
  <si>
    <t>M10</t>
  </si>
  <si>
    <t>GARMENT 10 CORP-JSC</t>
  </si>
  <si>
    <t>VN000000M100</t>
  </si>
  <si>
    <t>MDA</t>
  </si>
  <si>
    <t>DONG ANH URBAN ENVIRONMENT JSC</t>
  </si>
  <si>
    <t>VN000000MDA3</t>
  </si>
  <si>
    <t>PVY</t>
  </si>
  <si>
    <t>PETROVIETNAM MARINE SHIPYARD JSC</t>
  </si>
  <si>
    <t>VN000000PVY8</t>
  </si>
  <si>
    <t>QLD</t>
  </si>
  <si>
    <t>LANG SON ROAD MANAGEMENT AND CONSTRUCTION JSC</t>
  </si>
  <si>
    <t>VN000000QLD1</t>
  </si>
  <si>
    <t>SON</t>
  </si>
  <si>
    <t>INTERNATIONAL MANPOWER SUPPLY AND TRADE JSC</t>
  </si>
  <si>
    <t>VN000000SON0</t>
  </si>
  <si>
    <t>SUM</t>
  </si>
  <si>
    <t>SURVEY &amp; MINERALS JSC</t>
  </si>
  <si>
    <t>VN000000SUM9</t>
  </si>
  <si>
    <t>TA3</t>
  </si>
  <si>
    <t>386 THANH AN CONSTRUCTION AND INVESTMENT JSC</t>
  </si>
  <si>
    <t>VN000000TA35</t>
  </si>
  <si>
    <t>TSD</t>
  </si>
  <si>
    <t>VN000000TSD0</t>
  </si>
  <si>
    <t>VIW</t>
  </si>
  <si>
    <t>VIETNAM WATER &amp; ENVIRONMENT INVESTMENT CORP-JSC</t>
  </si>
  <si>
    <t>VN000000VIW7</t>
  </si>
  <si>
    <t>AST</t>
  </si>
  <si>
    <t>HDB</t>
  </si>
  <si>
    <t>TASECO AIR SERVICES JSC</t>
  </si>
  <si>
    <t>VN000000AST6</t>
  </si>
  <si>
    <t>HO CHI MINH CITY DEVELOPMENT JOINT STOCK COMMERCIAL BANK</t>
  </si>
  <si>
    <t>VN000000HDB1</t>
  </si>
  <si>
    <t>RUBBER INDUSTRY &amp; IMPORT EXPORT JSC</t>
  </si>
  <si>
    <t>FLC AMD MINING AND INVESTMENT JSC</t>
  </si>
  <si>
    <t>SAO THANG LONG INVESTMENT JSC</t>
  </si>
  <si>
    <t>WTN</t>
  </si>
  <si>
    <t>TAY NINH WATER SUPPLY SEWERAGE JSC</t>
  </si>
  <si>
    <t>VN000000WTN1</t>
  </si>
  <si>
    <t>X18</t>
  </si>
  <si>
    <t>X18 CEMENT JSC</t>
  </si>
  <si>
    <t>VN000000X180</t>
  </si>
  <si>
    <t>X77</t>
  </si>
  <si>
    <t>THANH AN 77 JSC</t>
  </si>
  <si>
    <t>VN000000X776</t>
  </si>
  <si>
    <t>XHC</t>
  </si>
  <si>
    <t>XUAN HOA VIET NAM JSC</t>
  </si>
  <si>
    <t>VN000000XHC7</t>
  </si>
  <si>
    <t>XMD</t>
  </si>
  <si>
    <t>XUAN MAI DAO TU JSC</t>
  </si>
  <si>
    <t>VN000000XMD5</t>
  </si>
  <si>
    <t>XPH</t>
  </si>
  <si>
    <t>HANOI SOAP JSC</t>
  </si>
  <si>
    <t>VN000000XPH9</t>
  </si>
  <si>
    <t>YBC</t>
  </si>
  <si>
    <t>YEN BAI CEMENT AND MINERAL JSC</t>
  </si>
  <si>
    <t>VN000000YBC8</t>
  </si>
  <si>
    <t>314</t>
  </si>
  <si>
    <t>260</t>
  </si>
  <si>
    <t>400</t>
  </si>
  <si>
    <t>953</t>
  </si>
  <si>
    <t>176</t>
  </si>
  <si>
    <t>109</t>
  </si>
  <si>
    <t>879</t>
  </si>
  <si>
    <t>-96</t>
  </si>
  <si>
    <t>-69</t>
  </si>
  <si>
    <t>-12</t>
  </si>
  <si>
    <t>739</t>
  </si>
  <si>
    <t>-54</t>
  </si>
  <si>
    <t>305</t>
  </si>
  <si>
    <t>887</t>
  </si>
  <si>
    <t>608</t>
  </si>
  <si>
    <t>114</t>
  </si>
  <si>
    <t>-18</t>
  </si>
  <si>
    <t>-88</t>
  </si>
  <si>
    <t>-11</t>
  </si>
  <si>
    <t>-62</t>
  </si>
  <si>
    <t>-17</t>
  </si>
  <si>
    <t>-85</t>
  </si>
  <si>
    <t>0</t>
  </si>
  <si>
    <t>690</t>
  </si>
  <si>
    <t>-22</t>
  </si>
  <si>
    <t>-20</t>
  </si>
  <si>
    <t>-35</t>
  </si>
  <si>
    <t>-39</t>
  </si>
  <si>
    <t>696</t>
  </si>
  <si>
    <t>447</t>
  </si>
  <si>
    <t>236</t>
  </si>
  <si>
    <t>202</t>
  </si>
  <si>
    <t>288</t>
  </si>
  <si>
    <t>-16</t>
  </si>
  <si>
    <t>937</t>
  </si>
  <si>
    <t>108</t>
  </si>
  <si>
    <t>124</t>
  </si>
  <si>
    <t>365</t>
  </si>
  <si>
    <t>370</t>
  </si>
  <si>
    <t>606</t>
  </si>
  <si>
    <t>249</t>
  </si>
  <si>
    <t>334</t>
  </si>
  <si>
    <t>503</t>
  </si>
  <si>
    <t>556</t>
  </si>
  <si>
    <t>277</t>
  </si>
  <si>
    <t>313</t>
  </si>
  <si>
    <t>143</t>
  </si>
  <si>
    <t>145</t>
  </si>
  <si>
    <t>139</t>
  </si>
  <si>
    <t>837</t>
  </si>
  <si>
    <t>209</t>
  </si>
  <si>
    <t>116</t>
  </si>
  <si>
    <t>103</t>
  </si>
  <si>
    <t>101</t>
  </si>
  <si>
    <t>130</t>
  </si>
  <si>
    <t>186</t>
  </si>
  <si>
    <t>-61</t>
  </si>
  <si>
    <t>-10</t>
  </si>
  <si>
    <t>-78</t>
  </si>
  <si>
    <t>-15</t>
  </si>
  <si>
    <t>440</t>
  </si>
  <si>
    <t>325</t>
  </si>
  <si>
    <t>322</t>
  </si>
  <si>
    <t>861</t>
  </si>
  <si>
    <t>845</t>
  </si>
  <si>
    <t>931</t>
  </si>
  <si>
    <t>980</t>
  </si>
  <si>
    <t>463</t>
  </si>
  <si>
    <t>505</t>
  </si>
  <si>
    <t>170</t>
  </si>
  <si>
    <t>324</t>
  </si>
  <si>
    <t>160</t>
  </si>
  <si>
    <t>691</t>
  </si>
  <si>
    <t>848</t>
  </si>
  <si>
    <t>658</t>
  </si>
  <si>
    <t>-14</t>
  </si>
  <si>
    <t>-41</t>
  </si>
  <si>
    <t>724</t>
  </si>
  <si>
    <t>677</t>
  </si>
  <si>
    <t>663</t>
  </si>
  <si>
    <t>-58</t>
  </si>
  <si>
    <t>-76</t>
  </si>
  <si>
    <t>-91</t>
  </si>
  <si>
    <t>-40</t>
  </si>
  <si>
    <t>-53</t>
  </si>
  <si>
    <t>-63</t>
  </si>
  <si>
    <t>372</t>
  </si>
  <si>
    <t>367</t>
  </si>
  <si>
    <t>118</t>
  </si>
  <si>
    <t>224</t>
  </si>
  <si>
    <t>151</t>
  </si>
  <si>
    <t>132</t>
  </si>
  <si>
    <t>141</t>
  </si>
  <si>
    <t>786</t>
  </si>
  <si>
    <t>593</t>
  </si>
  <si>
    <t>-23</t>
  </si>
  <si>
    <t>-19</t>
  </si>
  <si>
    <t>-26</t>
  </si>
  <si>
    <t>-21</t>
  </si>
  <si>
    <t>-37</t>
  </si>
  <si>
    <t>311</t>
  </si>
  <si>
    <t>509</t>
  </si>
  <si>
    <t>154</t>
  </si>
  <si>
    <t>140</t>
  </si>
  <si>
    <t>286</t>
  </si>
  <si>
    <t>134</t>
  </si>
  <si>
    <t>107</t>
  </si>
  <si>
    <t>478</t>
  </si>
  <si>
    <t>386</t>
  </si>
  <si>
    <t>256</t>
  </si>
  <si>
    <t>383</t>
  </si>
  <si>
    <t>-13</t>
  </si>
  <si>
    <t>300</t>
  </si>
  <si>
    <t>341</t>
  </si>
  <si>
    <t>488</t>
  </si>
  <si>
    <t>427</t>
  </si>
  <si>
    <t>328</t>
  </si>
  <si>
    <t>112</t>
  </si>
  <si>
    <t>157</t>
  </si>
  <si>
    <t>323</t>
  </si>
  <si>
    <t>841</t>
  </si>
  <si>
    <t>670</t>
  </si>
  <si>
    <t>102</t>
  </si>
  <si>
    <t>271</t>
  </si>
  <si>
    <t>266</t>
  </si>
  <si>
    <t>640</t>
  </si>
  <si>
    <t>252</t>
  </si>
  <si>
    <t>430</t>
  </si>
  <si>
    <t>631</t>
  </si>
  <si>
    <t>217</t>
  </si>
  <si>
    <t>131</t>
  </si>
  <si>
    <t>231</t>
  </si>
  <si>
    <t>-59</t>
  </si>
  <si>
    <t>-92</t>
  </si>
  <si>
    <t>-46</t>
  </si>
  <si>
    <t>136</t>
  </si>
  <si>
    <t>534</t>
  </si>
  <si>
    <t>PMG</t>
  </si>
  <si>
    <t>PETRO CENTER CORP</t>
  </si>
  <si>
    <t>VN000000PMG4</t>
  </si>
  <si>
    <t>SGR</t>
  </si>
  <si>
    <t>SAI GON REAL ESTATE CORP</t>
  </si>
  <si>
    <t>VN000000SGR7</t>
  </si>
  <si>
    <t>VPG</t>
  </si>
  <si>
    <t>VIET PHAT IMPORT EXPORT TRADING INVESTMENT JSC</t>
  </si>
  <si>
    <t>VN000000VPG5</t>
  </si>
  <si>
    <t>BAL</t>
  </si>
  <si>
    <t>BEER ALCOHOL BEVERAGE PACKAGING JSC</t>
  </si>
  <si>
    <t>VN000000BAL9</t>
  </si>
  <si>
    <t>BCM</t>
  </si>
  <si>
    <t>INVESTMENT &amp; INDUSTRIAL DEVELOPMENT CORP</t>
  </si>
  <si>
    <t>VN000000BCM3</t>
  </si>
  <si>
    <t>HFS</t>
  </si>
  <si>
    <t>HA NOI TRADING SERVICE FASHION JSC</t>
  </si>
  <si>
    <t>VN000000HFS0</t>
  </si>
  <si>
    <t>HFT</t>
  </si>
  <si>
    <t>HFT SECURITIES CORP</t>
  </si>
  <si>
    <t>VN000000HFT8</t>
  </si>
  <si>
    <t>IDN</t>
  </si>
  <si>
    <t>DANANG PRINTING &amp; SERVICE JSC</t>
  </si>
  <si>
    <t>VN000000IDN4</t>
  </si>
  <si>
    <t>IRC</t>
  </si>
  <si>
    <t>INDUSTRIAL RUBBER CO LTD/VIETNAM</t>
  </si>
  <si>
    <t>VN000000IRC7</t>
  </si>
  <si>
    <t>KTU</t>
  </si>
  <si>
    <t>KON TUM URBAN ENVIRONMENT JSC</t>
  </si>
  <si>
    <t>VN000000KTU1</t>
  </si>
  <si>
    <t>MKP</t>
  </si>
  <si>
    <t>MEKOPHAR CHEMICAL PHARMACEUTICAL JSC</t>
  </si>
  <si>
    <t>VN000000MKP6</t>
  </si>
  <si>
    <t>SJG</t>
  </si>
  <si>
    <t>SONG DA CORP</t>
  </si>
  <si>
    <t>VN000000SJG4</t>
  </si>
  <si>
    <t>TS3</t>
  </si>
  <si>
    <t>532 ONE MEMBER LLC</t>
  </si>
  <si>
    <t>VN000000TS35</t>
  </si>
  <si>
    <t>TS5</t>
  </si>
  <si>
    <t>145 ONE MEMBER LLC</t>
  </si>
  <si>
    <t>VN000000TS50</t>
  </si>
  <si>
    <t>TRUONGSON TOURISM JSC COECCO</t>
  </si>
  <si>
    <t>166</t>
  </si>
  <si>
    <t>444</t>
  </si>
  <si>
    <t>479</t>
  </si>
  <si>
    <t>568</t>
  </si>
  <si>
    <t>637</t>
  </si>
  <si>
    <t>191</t>
  </si>
  <si>
    <t>465</t>
  </si>
  <si>
    <t>971</t>
  </si>
  <si>
    <t>952</t>
  </si>
  <si>
    <t>106</t>
  </si>
  <si>
    <t>110</t>
  </si>
  <si>
    <t>738</t>
  </si>
  <si>
    <t>149</t>
  </si>
  <si>
    <t>150</t>
  </si>
  <si>
    <t>409</t>
  </si>
  <si>
    <t>607</t>
  </si>
  <si>
    <t>105</t>
  </si>
  <si>
    <t>272</t>
  </si>
  <si>
    <t>248</t>
  </si>
  <si>
    <t>173</t>
  </si>
  <si>
    <t>123</t>
  </si>
  <si>
    <t>184</t>
  </si>
  <si>
    <t>-29</t>
  </si>
  <si>
    <t>924</t>
  </si>
  <si>
    <t>507</t>
  </si>
  <si>
    <t>821</t>
  </si>
  <si>
    <t>758</t>
  </si>
  <si>
    <t>812</t>
  </si>
  <si>
    <t>797</t>
  </si>
  <si>
    <t>401</t>
  </si>
  <si>
    <t>196</t>
  </si>
  <si>
    <t>564</t>
  </si>
  <si>
    <t>379</t>
  </si>
  <si>
    <t>129</t>
  </si>
  <si>
    <t>347</t>
  </si>
  <si>
    <t>791</t>
  </si>
  <si>
    <t>793</t>
  </si>
  <si>
    <t>119</t>
  </si>
  <si>
    <t>199</t>
  </si>
  <si>
    <t>213</t>
  </si>
  <si>
    <t>218</t>
  </si>
  <si>
    <t>587</t>
  </si>
  <si>
    <t>181</t>
  </si>
  <si>
    <t>279</t>
  </si>
  <si>
    <t>358</t>
  </si>
  <si>
    <t>402</t>
  </si>
  <si>
    <t>522</t>
  </si>
  <si>
    <t>354</t>
  </si>
  <si>
    <t>178</t>
  </si>
  <si>
    <t>757</t>
  </si>
  <si>
    <t>356</t>
  </si>
  <si>
    <t>321</t>
  </si>
  <si>
    <t>326</t>
  </si>
  <si>
    <t>343</t>
  </si>
  <si>
    <t>622</t>
  </si>
  <si>
    <t>320</t>
  </si>
  <si>
    <t>205</t>
  </si>
  <si>
    <t>689</t>
  </si>
  <si>
    <t>203</t>
  </si>
  <si>
    <t>250</t>
  </si>
  <si>
    <t>208</t>
  </si>
  <si>
    <t>439</t>
  </si>
  <si>
    <t>384</t>
  </si>
  <si>
    <t>443</t>
  </si>
  <si>
    <t>628</t>
  </si>
  <si>
    <t>269</t>
  </si>
  <si>
    <t>880</t>
  </si>
  <si>
    <t>413</t>
  </si>
  <si>
    <t>302</t>
  </si>
  <si>
    <t>332</t>
  </si>
  <si>
    <t>764</t>
  </si>
  <si>
    <t>117</t>
  </si>
  <si>
    <t>392</t>
  </si>
  <si>
    <t>520</t>
  </si>
  <si>
    <t>550</t>
  </si>
  <si>
    <t>-36</t>
  </si>
  <si>
    <t>-97</t>
  </si>
  <si>
    <t>-60</t>
  </si>
  <si>
    <t>511</t>
  </si>
  <si>
    <t>907</t>
  </si>
  <si>
    <t>261</t>
  </si>
  <si>
    <t>212</t>
  </si>
  <si>
    <t>100</t>
  </si>
  <si>
    <t>957</t>
  </si>
  <si>
    <t>895</t>
  </si>
  <si>
    <t>997</t>
  </si>
  <si>
    <t>233</t>
  </si>
  <si>
    <t>-49</t>
  </si>
  <si>
    <t>-56</t>
  </si>
  <si>
    <t>-67</t>
  </si>
  <si>
    <t>806</t>
  </si>
  <si>
    <t>31</t>
  </si>
  <si>
    <t>293</t>
  </si>
  <si>
    <t>174</t>
  </si>
  <si>
    <t>122</t>
  </si>
  <si>
    <t>746</t>
  </si>
  <si>
    <t>353</t>
  </si>
  <si>
    <t>163</t>
  </si>
  <si>
    <t>304</t>
  </si>
  <si>
    <t>58</t>
  </si>
  <si>
    <t>180</t>
  </si>
  <si>
    <t>403</t>
  </si>
  <si>
    <t>947</t>
  </si>
  <si>
    <t>-48</t>
  </si>
  <si>
    <t>245</t>
  </si>
  <si>
    <t>-44</t>
  </si>
  <si>
    <t>-57</t>
  </si>
  <si>
    <t>407</t>
  </si>
  <si>
    <t>147</t>
  </si>
  <si>
    <t>161</t>
  </si>
  <si>
    <t>629</t>
  </si>
  <si>
    <t>667</t>
  </si>
  <si>
    <t>630</t>
  </si>
  <si>
    <t>664</t>
  </si>
  <si>
    <t>-75</t>
  </si>
  <si>
    <t>239</t>
  </si>
  <si>
    <t>15</t>
  </si>
  <si>
    <t>455</t>
  </si>
  <si>
    <t>651</t>
  </si>
  <si>
    <t>190</t>
  </si>
  <si>
    <t>530</t>
  </si>
  <si>
    <t>960</t>
  </si>
  <si>
    <t>996</t>
  </si>
  <si>
    <t>896</t>
  </si>
  <si>
    <t>934</t>
  </si>
  <si>
    <t>349</t>
  </si>
  <si>
    <t>104</t>
  </si>
  <si>
    <t>227</t>
  </si>
  <si>
    <t>701</t>
  </si>
  <si>
    <t>194</t>
  </si>
  <si>
    <t>138</t>
  </si>
  <si>
    <t>553</t>
  </si>
  <si>
    <t>697</t>
  </si>
  <si>
    <t>741</t>
  </si>
  <si>
    <t>-72</t>
  </si>
  <si>
    <t>713</t>
  </si>
  <si>
    <t>480</t>
  </si>
  <si>
    <t>113</t>
  </si>
  <si>
    <t>278</t>
  </si>
  <si>
    <t>572</t>
  </si>
  <si>
    <t>8</t>
  </si>
  <si>
    <t>431</t>
  </si>
  <si>
    <t>225</t>
  </si>
  <si>
    <t>363</t>
  </si>
  <si>
    <t>263</t>
  </si>
  <si>
    <t>849</t>
  </si>
  <si>
    <t>566</t>
  </si>
  <si>
    <t>678</t>
  </si>
  <si>
    <t>548</t>
  </si>
  <si>
    <t>752</t>
  </si>
  <si>
    <t>376</t>
  </si>
  <si>
    <t>846</t>
  </si>
  <si>
    <t>251</t>
  </si>
  <si>
    <t>389</t>
  </si>
  <si>
    <t>900</t>
  </si>
  <si>
    <t>380</t>
  </si>
  <si>
    <t>728</t>
  </si>
  <si>
    <t>659</t>
  </si>
  <si>
    <t>524</t>
  </si>
  <si>
    <t>933</t>
  </si>
  <si>
    <t>-68</t>
  </si>
  <si>
    <t>549</t>
  </si>
  <si>
    <t>623</t>
  </si>
  <si>
    <t>521</t>
  </si>
  <si>
    <t>561</t>
  </si>
  <si>
    <t>290</t>
  </si>
  <si>
    <t>817</t>
  </si>
  <si>
    <t>621</t>
  </si>
  <si>
    <t>246</t>
  </si>
  <si>
    <t>527</t>
  </si>
  <si>
    <t>397</t>
  </si>
  <si>
    <t>620</t>
  </si>
  <si>
    <t>595</t>
  </si>
  <si>
    <t>855</t>
  </si>
  <si>
    <t>794</t>
  </si>
  <si>
    <t>188</t>
  </si>
  <si>
    <t>291</t>
  </si>
  <si>
    <t>264</t>
  </si>
  <si>
    <t>802</t>
  </si>
  <si>
    <t>257</t>
  </si>
  <si>
    <t>-74</t>
  </si>
  <si>
    <t>635</t>
  </si>
  <si>
    <t>226</t>
  </si>
  <si>
    <t>560</t>
  </si>
  <si>
    <t>787</t>
  </si>
  <si>
    <t>990</t>
  </si>
  <si>
    <t>204</t>
  </si>
  <si>
    <t>438</t>
  </si>
  <si>
    <t>398</t>
  </si>
  <si>
    <t>761</t>
  </si>
  <si>
    <t>695</t>
  </si>
  <si>
    <t>532</t>
  </si>
  <si>
    <t>-28</t>
  </si>
  <si>
    <t>-98</t>
  </si>
  <si>
    <t>HALCOM VIETNAM JSC</t>
  </si>
  <si>
    <t>BSR</t>
  </si>
  <si>
    <t>BINH SON REFINING AND PETROCHEMICAL CO LTD</t>
  </si>
  <si>
    <t>VN000000BSR8</t>
  </si>
  <si>
    <t>OIL</t>
  </si>
  <si>
    <t>PETROVIETNAM OIL CORP</t>
  </si>
  <si>
    <t>VN000000OIL5</t>
  </si>
  <si>
    <t>POW</t>
  </si>
  <si>
    <t>PETROVIETNAM POWER CORP</t>
  </si>
  <si>
    <t>VN000000POW7</t>
  </si>
  <si>
    <t>468</t>
  </si>
  <si>
    <t>330</t>
  </si>
  <si>
    <t>729</t>
  </si>
  <si>
    <t>VN000000HNG9</t>
  </si>
  <si>
    <t>VN000000HOT0</t>
  </si>
  <si>
    <t>VN000000KMR2</t>
  </si>
  <si>
    <t>VN000000NNC6</t>
  </si>
  <si>
    <t>VN000000PLP7</t>
  </si>
  <si>
    <t>VN000000PLX1</t>
  </si>
  <si>
    <t>VN000000PME9</t>
  </si>
  <si>
    <t>VN000000TLD5</t>
  </si>
  <si>
    <t>VN000000TLG8</t>
  </si>
  <si>
    <t>VN000000TNT7</t>
  </si>
  <si>
    <t>VN000000VNG0</t>
  </si>
  <si>
    <t>VN000000VNL0</t>
  </si>
  <si>
    <t>VN000000VNM8</t>
  </si>
  <si>
    <t>VN000000D117</t>
  </si>
  <si>
    <t>VN000000DNY1</t>
  </si>
  <si>
    <t>VN000000HLC2</t>
  </si>
  <si>
    <t>VN000000HLD0</t>
  </si>
  <si>
    <t>VN000000LO52</t>
  </si>
  <si>
    <t>VN000000ONE0</t>
  </si>
  <si>
    <t>VN000000PMS9</t>
  </si>
  <si>
    <t>VN000000POT3</t>
  </si>
  <si>
    <t>VN000000SMT1</t>
  </si>
  <si>
    <t>VN000000VNC9</t>
  </si>
  <si>
    <t>VN000000VNF2</t>
  </si>
  <si>
    <t>VN000000VNR7</t>
  </si>
  <si>
    <t>HP VIETNAM INVESTMENT JSC</t>
  </si>
  <si>
    <t>TECGROUP JSC</t>
  </si>
  <si>
    <t>SONG DA WATER INVESTMENT JSC</t>
  </si>
  <si>
    <t>THANH THANH CONG - BIEN HOA JSC</t>
  </si>
  <si>
    <t>ILA JSC</t>
  </si>
  <si>
    <t>ILS</t>
  </si>
  <si>
    <t>INTERNATIONAL INVESTMENT TRADE &amp; SERVICE JSC</t>
  </si>
  <si>
    <t>VN000000ILS6</t>
  </si>
  <si>
    <t>LDW</t>
  </si>
  <si>
    <t>LAM DONG WATER SUPPLY &amp; SEWERAGE CO LTD</t>
  </si>
  <si>
    <t>VN000000LDW9</t>
  </si>
  <si>
    <t>SPI JSC</t>
  </si>
  <si>
    <t>BHK</t>
  </si>
  <si>
    <t>HANOI - KIMBAI BEER JSC</t>
  </si>
  <si>
    <t>VN000000BHK6</t>
  </si>
  <si>
    <t>BUD</t>
  </si>
  <si>
    <t>BA RIA - VUNG TAU URBAN SEWERAGE AND DEVELOPMENT ONE MEMBER LTD CO</t>
  </si>
  <si>
    <t>VN000000BUD4</t>
  </si>
  <si>
    <t>CAT</t>
  </si>
  <si>
    <t>SEAPRIMEXCO-VIETNAM</t>
  </si>
  <si>
    <t>VN000000CAT0</t>
  </si>
  <si>
    <t>GVR</t>
  </si>
  <si>
    <t>VIETNAM RUBBER GROUP LTD</t>
  </si>
  <si>
    <t>VN000000GVR1</t>
  </si>
  <si>
    <t>PGV</t>
  </si>
  <si>
    <t>POWER GENERATION CORP 3 CO LTD</t>
  </si>
  <si>
    <t>VN000000PGV5</t>
  </si>
  <si>
    <t>YRC</t>
  </si>
  <si>
    <t>YENLAO RAILWAY JSC</t>
  </si>
  <si>
    <t>VN000000YRC4</t>
  </si>
  <si>
    <t>YTC</t>
  </si>
  <si>
    <t>HO CHI MINH CITY MEDICAL IMPORT EXPORT JSC</t>
  </si>
  <si>
    <t>VN000000YTC0</t>
  </si>
  <si>
    <t>KSH INVESTMENT AND DEVELOPMENT JSC</t>
  </si>
  <si>
    <t>ASA CONSUMER PRODUCT JSC</t>
  </si>
  <si>
    <t>FRT</t>
  </si>
  <si>
    <t>FPT DIGITAL RETAIL JSC</t>
  </si>
  <si>
    <t>VN000000FRT7</t>
  </si>
  <si>
    <t>TPB</t>
  </si>
  <si>
    <t>TIEN PHONG COMMERCIAL JOINT STOCK BANK</t>
  </si>
  <si>
    <t>VN000000TPB0</t>
  </si>
  <si>
    <t>BMF</t>
  </si>
  <si>
    <t>DONG NAI BUILDING MATERIAL &amp; FUEL JSC</t>
  </si>
  <si>
    <t>VN000000BMF6</t>
  </si>
  <si>
    <t>DCH</t>
  </si>
  <si>
    <t>HANOI CADASTRAL SURVEY JSC</t>
  </si>
  <si>
    <t>VN000000DCH9</t>
  </si>
  <si>
    <t>DHN</t>
  </si>
  <si>
    <t>HANOI PHARMAR JSC</t>
  </si>
  <si>
    <t>VN000000DHN6</t>
  </si>
  <si>
    <t>HSM</t>
  </si>
  <si>
    <t>HANOI TEXTILE AND GARMENT JSC</t>
  </si>
  <si>
    <t>VN000000HSM6</t>
  </si>
  <si>
    <t>HTM</t>
  </si>
  <si>
    <t>HANOI TRADE CORP</t>
  </si>
  <si>
    <t>VN000000HTM4</t>
  </si>
  <si>
    <t>MNB</t>
  </si>
  <si>
    <t>NHA BE GARMENT CORP-JSC</t>
  </si>
  <si>
    <t>VN000000MNB0</t>
  </si>
  <si>
    <t>VDM</t>
  </si>
  <si>
    <t>VIETNAM TEXTILE RESEARCH INSTITUTE</t>
  </si>
  <si>
    <t>VN000000VDM9</t>
  </si>
  <si>
    <t>VGR</t>
  </si>
  <si>
    <t>VIP GREENPORT JSC</t>
  </si>
  <si>
    <t>VN000000VGR1</t>
  </si>
  <si>
    <t>VSF</t>
  </si>
  <si>
    <t>VIETNAM SOUTHERN FOOD CORP</t>
  </si>
  <si>
    <t>VN000000VSF1</t>
  </si>
  <si>
    <t>HSL</t>
  </si>
  <si>
    <t>HONG HA SON LA PROCESSING AGRICUTURAL PRODUCT JSC</t>
  </si>
  <si>
    <t>VN000000HSL8</t>
  </si>
  <si>
    <t>VISICONS CONSTRUCTION AND INVESTMENT JSC</t>
  </si>
  <si>
    <t>KHA</t>
  </si>
  <si>
    <t>KHANH HOI INVESMENT &amp; SERVICES CORP</t>
  </si>
  <si>
    <t>VN000000KHA8</t>
  </si>
  <si>
    <t>PRT</t>
  </si>
  <si>
    <t>BINH DUONG PRODUCING &amp; TRADING GOODS CORP</t>
  </si>
  <si>
    <t>VN000000PRT6</t>
  </si>
  <si>
    <t>DAT XANH GROUP JSC</t>
  </si>
  <si>
    <t>N/A</t>
  </si>
  <si>
    <t>VHM</t>
  </si>
  <si>
    <t>VINHOMES JSC</t>
  </si>
  <si>
    <t>VN000000VHM0</t>
  </si>
  <si>
    <t>834</t>
  </si>
  <si>
    <t>289</t>
  </si>
  <si>
    <t>760</t>
  </si>
  <si>
    <t>387</t>
  </si>
  <si>
    <t>470</t>
  </si>
  <si>
    <t>504</t>
  </si>
  <si>
    <t>921</t>
  </si>
  <si>
    <t>193</t>
  </si>
  <si>
    <t>40</t>
  </si>
  <si>
    <t>992</t>
  </si>
  <si>
    <t>333</t>
  </si>
  <si>
    <t>158</t>
  </si>
  <si>
    <t>552</t>
  </si>
  <si>
    <t>459</t>
  </si>
  <si>
    <t>929</t>
  </si>
  <si>
    <t>469</t>
  </si>
  <si>
    <t>462</t>
  </si>
  <si>
    <t>72.</t>
  </si>
  <si>
    <t>340</t>
  </si>
  <si>
    <t>495</t>
  </si>
  <si>
    <t>683</t>
  </si>
  <si>
    <t>743</t>
  </si>
  <si>
    <t>232</t>
  </si>
  <si>
    <t>214</t>
  </si>
  <si>
    <t>228</t>
  </si>
  <si>
    <t>162</t>
  </si>
  <si>
    <t>DPG</t>
  </si>
  <si>
    <t>DAT PHUONG JSC</t>
  </si>
  <si>
    <t>VN000000DPG3</t>
  </si>
  <si>
    <t>S72</t>
  </si>
  <si>
    <t>SONG DA 7.02 HYDROELECTRIC JSC</t>
  </si>
  <si>
    <t>VN000000S727</t>
  </si>
  <si>
    <t>XLV</t>
  </si>
  <si>
    <t>SONG DA CONSTRUCTION &amp; SERVICES JSC</t>
  </si>
  <si>
    <t>VN000000XLV9</t>
  </si>
  <si>
    <t>TGG</t>
  </si>
  <si>
    <t>TRUONG GIANG INVESTMENT AND TRADING JSC</t>
  </si>
  <si>
    <t>VN000000TGG8</t>
  </si>
  <si>
    <t>C22</t>
  </si>
  <si>
    <t>22 JSC</t>
  </si>
  <si>
    <t>VN000000C226</t>
  </si>
  <si>
    <t>HUNG LONG MINERAL &amp; BUILDING MATERIAL JSC</t>
  </si>
  <si>
    <t>LILAMA 45.4 JSC</t>
  </si>
  <si>
    <t>GIA LAI WATER SUPPLY SEWERAGE JSC</t>
  </si>
  <si>
    <t>HFC PETROLEUM CORP</t>
  </si>
  <si>
    <t>TCB</t>
  </si>
  <si>
    <t>VIETNAM TECHNOLOGICAL &amp; COMMERCIAL JOINT STOCK BANK</t>
  </si>
  <si>
    <t>VN000000TCB8</t>
  </si>
  <si>
    <t>DVW</t>
  </si>
  <si>
    <t>DONG NAI WATER SUPPLY CONSTRUCTION &amp; SERVICES JSC</t>
  </si>
  <si>
    <t>VN000000DVW8</t>
  </si>
  <si>
    <t>HNR</t>
  </si>
  <si>
    <t>HANOI LIQUOR JSC</t>
  </si>
  <si>
    <t>VN000000HNR6</t>
  </si>
  <si>
    <t>SBH</t>
  </si>
  <si>
    <t>SONG BA HA HYDRO POWER JSC</t>
  </si>
  <si>
    <t>VN000000SBH9</t>
  </si>
  <si>
    <t>VTE</t>
  </si>
  <si>
    <t>VINACAP TELECOM ELECTRONICS JSC</t>
  </si>
  <si>
    <t>VN000000VTE2</t>
  </si>
  <si>
    <t>ABR</t>
  </si>
  <si>
    <t>VIET BRAND INVEST JSC</t>
  </si>
  <si>
    <t>VN000000ABR6</t>
  </si>
  <si>
    <t>BBT</t>
  </si>
  <si>
    <t>BACH TUYET COTTON CORP</t>
  </si>
  <si>
    <t>VN000000BBT0</t>
  </si>
  <si>
    <t>DP1</t>
  </si>
  <si>
    <t>CENTRAL PHARMACEUTICAL CPC1. JSC</t>
  </si>
  <si>
    <t>VN000000DP10</t>
  </si>
  <si>
    <t>DRH HOLDINGS JSC</t>
  </si>
  <si>
    <t>DBD</t>
  </si>
  <si>
    <t>BINH DINH PHARMACEUTICAL &amp; MEDICAL EQUIPMENT JSC</t>
  </si>
  <si>
    <t>VN000000DBD0</t>
  </si>
  <si>
    <t>CEN</t>
  </si>
  <si>
    <t>CENCON VIETNAM JSC</t>
  </si>
  <si>
    <t>VN000000CEN5</t>
  </si>
  <si>
    <t>NQN</t>
  </si>
  <si>
    <t>QUANG NINH CLEAN WATER JSC</t>
  </si>
  <si>
    <t>VN000000NQN6</t>
  </si>
  <si>
    <t>YEG</t>
  </si>
  <si>
    <t>YEAH1 GROUP CORP</t>
  </si>
  <si>
    <t>VN000000YEG3</t>
  </si>
  <si>
    <t>BSH</t>
  </si>
  <si>
    <t>SAIGON HANOI BEER CORP</t>
  </si>
  <si>
    <t>VN000000BSH9</t>
  </si>
  <si>
    <t>DX2</t>
  </si>
  <si>
    <t>319.2 INVESTMENT &amp; CONSTRUCTION JSC</t>
  </si>
  <si>
    <t>VN000000DX28</t>
  </si>
  <si>
    <t>KTC</t>
  </si>
  <si>
    <t>KIEN GIANG TRADING JSC</t>
  </si>
  <si>
    <t>VN000000KTC9</t>
  </si>
  <si>
    <t>MQN</t>
  </si>
  <si>
    <t>QUANG NGAI URBAN ENVIRONMENT JSC</t>
  </si>
  <si>
    <t>VN000000MQN8</t>
  </si>
  <si>
    <t>NAU</t>
  </si>
  <si>
    <t>NGHE AN URBAN WORKS &amp; ENVIRONMENT JSC</t>
  </si>
  <si>
    <t>VN000000NAU5</t>
  </si>
  <si>
    <t>TV1</t>
  </si>
  <si>
    <t>POWER ENGINEERING CONSULTING JSC 1</t>
  </si>
  <si>
    <t>VN000000TV14</t>
  </si>
  <si>
    <t>VEA</t>
  </si>
  <si>
    <t>VIETNAM ENGINE &amp; AGRICULTURAL MACHINERY CORP</t>
  </si>
  <si>
    <t>VN000000VEA2</t>
  </si>
  <si>
    <t>HPX</t>
  </si>
  <si>
    <t>HAI PHAT INVESTMENT JSC</t>
  </si>
  <si>
    <t>VN000000HPX9</t>
  </si>
  <si>
    <t>CDP</t>
  </si>
  <si>
    <t>CODUPHA CENTRAL PHARMACEUTICAL JSC</t>
  </si>
  <si>
    <t>VN000000CDP2</t>
  </si>
  <si>
    <t>HBW</t>
  </si>
  <si>
    <t>HOA BINH CLEAR WATER JSC</t>
  </si>
  <si>
    <t>VN000000HBW1</t>
  </si>
  <si>
    <t>STW</t>
  </si>
  <si>
    <t>SOC TRANG WATER SUPPLY JSC</t>
  </si>
  <si>
    <t>VN000000STW0</t>
  </si>
  <si>
    <t>X26</t>
  </si>
  <si>
    <t>26 JSC</t>
  </si>
  <si>
    <t>VN000000X263</t>
  </si>
  <si>
    <t>VIETTEL CONSTRUCTION JOINT STOCK CORP</t>
  </si>
  <si>
    <t>EVS</t>
  </si>
  <si>
    <t>EVEREST SECURITIES JSC</t>
  </si>
  <si>
    <t>VN000000EVS4</t>
  </si>
  <si>
    <t>FIC</t>
  </si>
  <si>
    <t>FICO CORP - JSC</t>
  </si>
  <si>
    <t>VN000000FIC2</t>
  </si>
  <si>
    <t>FRC</t>
  </si>
  <si>
    <t>FOREST PRODUCTS EXPORT JSC OF QUANG NAM</t>
  </si>
  <si>
    <t>VN000000FRC3</t>
  </si>
  <si>
    <t>HIZ</t>
  </si>
  <si>
    <t>HO NAI INDUSTRIAL ZONE JSC</t>
  </si>
  <si>
    <t>VN000000HIZ9</t>
  </si>
  <si>
    <t>HWS</t>
  </si>
  <si>
    <t>THUA THIEN HUE WATER SUPPLY JSC</t>
  </si>
  <si>
    <t>VN000000HWS5</t>
  </si>
  <si>
    <t>PTX</t>
  </si>
  <si>
    <t>PETROLIMEX NGHE TINH TRANSPORTATION &amp; SERVICE JSC</t>
  </si>
  <si>
    <t>VN000000PTX4</t>
  </si>
  <si>
    <t>VNY</t>
  </si>
  <si>
    <t>VIETNAM VETERINARY PRODUCTS JSC</t>
  </si>
  <si>
    <t>VN000000VNY3</t>
  </si>
  <si>
    <t>SCS</t>
  </si>
  <si>
    <t>SAI GON CARGO SERVICE CORP</t>
  </si>
  <si>
    <t>VN000000SCS4</t>
  </si>
  <si>
    <t>SGN</t>
  </si>
  <si>
    <t>SAI GON GROUND SERVICES JSC</t>
  </si>
  <si>
    <t>VN000000SGN6</t>
  </si>
  <si>
    <t>SMB</t>
  </si>
  <si>
    <t>SAI GON - MIEN TRUNG BEER JSC</t>
  </si>
  <si>
    <t>VN000000SMB9</t>
  </si>
  <si>
    <t>BMS</t>
  </si>
  <si>
    <t>BAOMINH SECURITIES CO</t>
  </si>
  <si>
    <t>VN000000BMS9</t>
  </si>
  <si>
    <t>EVF</t>
  </si>
  <si>
    <t>EVN FINANCE JSC</t>
  </si>
  <si>
    <t>VN000000EVF1</t>
  </si>
  <si>
    <t>SAMETEL JSC</t>
  </si>
  <si>
    <t>N/AA Field Not Applicable</t>
  </si>
  <si>
    <t>AGRIBANK SECURITIES CORP</t>
  </si>
  <si>
    <t>Acting Trading Manager</t>
  </si>
  <si>
    <t>FY2017</t>
  </si>
  <si>
    <t>219</t>
  </si>
  <si>
    <t>878</t>
  </si>
  <si>
    <t>FY17</t>
  </si>
  <si>
    <t>CRC</t>
  </si>
  <si>
    <t>CREATE CAPITAL VIETNAM JSC</t>
  </si>
  <si>
    <t>VN000000CRC0</t>
  </si>
  <si>
    <t>YBM</t>
  </si>
  <si>
    <t>YEN BAI INDUSTRY MINERAL JSC</t>
  </si>
  <si>
    <t>VN000000YBM7</t>
  </si>
  <si>
    <t>HHP</t>
  </si>
  <si>
    <t>HAI PHONG HOANG HA PAPER JSC</t>
  </si>
  <si>
    <t>VN000000HHP2</t>
  </si>
  <si>
    <t>NAP</t>
  </si>
  <si>
    <t>NGHE TINH PORT JSC</t>
  </si>
  <si>
    <t>VN000000NAP5</t>
  </si>
  <si>
    <t>NRC</t>
  </si>
  <si>
    <t>NETLAND REAL ESTATE JSC</t>
  </si>
  <si>
    <t>VN000000NRC7</t>
  </si>
  <si>
    <t>TDT</t>
  </si>
  <si>
    <t>TDT INVESTMENT &amp; DEVELOPMENT JSC</t>
  </si>
  <si>
    <t>VN000000TDT8</t>
  </si>
  <si>
    <t>X20</t>
  </si>
  <si>
    <t>X20 JSC</t>
  </si>
  <si>
    <t>VN000000X206</t>
  </si>
  <si>
    <t>BSA</t>
  </si>
  <si>
    <t>BUON DON HYDROPOWER JSC</t>
  </si>
  <si>
    <t>VN000000BSA4</t>
  </si>
  <si>
    <t>ILC</t>
  </si>
  <si>
    <t>INTERNATIONAL LABOUR &amp; SERVICES JSC</t>
  </si>
  <si>
    <t>VN000000ILC0</t>
  </si>
  <si>
    <t>#N/A N/A</t>
  </si>
  <si>
    <t>CRE</t>
  </si>
  <si>
    <t>CENTURY LAND JSC</t>
  </si>
  <si>
    <t>VN000000CRE6</t>
  </si>
  <si>
    <t>AN TIEN INDUSTRIES JSC</t>
  </si>
  <si>
    <t>B82</t>
  </si>
  <si>
    <t>JSC NO 482</t>
  </si>
  <si>
    <t>VN000000B822</t>
  </si>
  <si>
    <t>BDC</t>
  </si>
  <si>
    <t>BACH DANG CONSTRUCTION CORP JSC</t>
  </si>
  <si>
    <t>VN000000BDC2</t>
  </si>
  <si>
    <t>BIO</t>
  </si>
  <si>
    <t>NHA TRANG VACCINES AND BIOLOGICAL PRODUCTS JSC</t>
  </si>
  <si>
    <t>VN000000BIO6</t>
  </si>
  <si>
    <t>FGL</t>
  </si>
  <si>
    <t>GIA LAI COFFEE JSC</t>
  </si>
  <si>
    <t>VN000000FGL7</t>
  </si>
  <si>
    <t>HTK</t>
  </si>
  <si>
    <t>HAI DUONG MOTOR TRANSPORT VEHICLE REGISTRATION</t>
  </si>
  <si>
    <t>VN000000HTK8</t>
  </si>
  <si>
    <t>NDT</t>
  </si>
  <si>
    <t>NAM DINH TEXTILE GARMENT JSC</t>
  </si>
  <si>
    <t>VN000000NDT1</t>
  </si>
  <si>
    <t>HA NOI PVR INVESTMENT JSC</t>
  </si>
  <si>
    <t>TCI</t>
  </si>
  <si>
    <t>THANH CONG SECURITIES CO</t>
  </si>
  <si>
    <t>VN000000TCI3</t>
  </si>
  <si>
    <t>VGI</t>
  </si>
  <si>
    <t>VIETTEL GLOBAL INVESTMENT JSC</t>
  </si>
  <si>
    <t>VN000000VGI0</t>
  </si>
  <si>
    <t>FIR</t>
  </si>
  <si>
    <t>FIRST REAL JSC</t>
  </si>
  <si>
    <t>VN000000FIR0</t>
  </si>
  <si>
    <t>LMH</t>
  </si>
  <si>
    <t>LANDMARK HOLDING JSC</t>
  </si>
  <si>
    <t>VN000000LMH1</t>
  </si>
  <si>
    <t>PHC</t>
  </si>
  <si>
    <t>PHUC HUNG HOLDINGS CONSTRUCTION JSC</t>
  </si>
  <si>
    <t>VN000000PHC3</t>
  </si>
  <si>
    <t>CNC CAPITAL VIETNAM JSC</t>
  </si>
  <si>
    <t>A32</t>
  </si>
  <si>
    <t>32 JSC</t>
  </si>
  <si>
    <t>VN000000A329</t>
  </si>
  <si>
    <t>BCB</t>
  </si>
  <si>
    <t>397 JSC</t>
  </si>
  <si>
    <t>VN000000BCB6</t>
  </si>
  <si>
    <t>BHG</t>
  </si>
  <si>
    <t>BIEN HO TEA JSC</t>
  </si>
  <si>
    <t>VN000000BHG4</t>
  </si>
  <si>
    <t>BLW</t>
  </si>
  <si>
    <t>BACLIEU WATER SUPPLY JSC</t>
  </si>
  <si>
    <t>VN000000BLW3</t>
  </si>
  <si>
    <t>CDO</t>
  </si>
  <si>
    <t>CONSULTANCY DESIGN &amp; URBAN DEVELOPMENT JSC</t>
  </si>
  <si>
    <t>VN000000CDO5</t>
  </si>
  <si>
    <t>CKA</t>
  </si>
  <si>
    <t>AN GIANG MECHANICAL JSC</t>
  </si>
  <si>
    <t>VN000000CKA9</t>
  </si>
  <si>
    <t>DCR</t>
  </si>
  <si>
    <t>COSEVCO CERAMIC TILES JSC</t>
  </si>
  <si>
    <t>DKP</t>
  </si>
  <si>
    <t>DUOC KHOA PHARMACEUTICAL JSC</t>
  </si>
  <si>
    <t>VN000000DKP5</t>
  </si>
  <si>
    <t>DM7</t>
  </si>
  <si>
    <t>DET MAY 7 JSC</t>
  </si>
  <si>
    <t>VN000000DM70</t>
  </si>
  <si>
    <t>DSP</t>
  </si>
  <si>
    <t>PHU THO TOURIST SERVICE JSC</t>
  </si>
  <si>
    <t>VN000000DSP8</t>
  </si>
  <si>
    <t>EPC</t>
  </si>
  <si>
    <t>EAPOK COFFEE JSC</t>
  </si>
  <si>
    <t>VN000000EPC0</t>
  </si>
  <si>
    <t>FHS</t>
  </si>
  <si>
    <t>HO CHI MINH CITY BOOK DISTRIBUTION CORP</t>
  </si>
  <si>
    <t>VN000000FHS0</t>
  </si>
  <si>
    <t>MBN</t>
  </si>
  <si>
    <t>BAC NINH URBAN ENVIRONMENT &amp; PUBLIC WORKS JSC</t>
  </si>
  <si>
    <t>VN000000MBN0</t>
  </si>
  <si>
    <t>MVN</t>
  </si>
  <si>
    <t>VIETNAM NATIONAL SHIPPING LINES</t>
  </si>
  <si>
    <t>NSS</t>
  </si>
  <si>
    <t>DONG NAI AGRICULTURAL LIVESTOCK PRODUCT JSC</t>
  </si>
  <si>
    <t>VN000000NSS1</t>
  </si>
  <si>
    <t>PEG</t>
  </si>
  <si>
    <t>PETEC TRADING &amp; INVESTMENT CORP</t>
  </si>
  <si>
    <t>VN000000PEG1</t>
  </si>
  <si>
    <t>SKN</t>
  </si>
  <si>
    <t>SANNA KHANH HOA BEVERAGE JSC</t>
  </si>
  <si>
    <t>VN000000SKN8</t>
  </si>
  <si>
    <t>CONSTRUCTION MACHINERY CORP JSC</t>
  </si>
  <si>
    <t>VIETNAM NATIONAL CONSTRUCTION CONSULTANT CORP JSC</t>
  </si>
  <si>
    <t>VSE</t>
  </si>
  <si>
    <t>VIETNAM EXPRESSWAY SERVICES JSC</t>
  </si>
  <si>
    <t>VN000000VSE4</t>
  </si>
  <si>
    <t>XDH</t>
  </si>
  <si>
    <t>HANOI CIVIL INVESTMENT CONSTRUCTION JSC</t>
  </si>
  <si>
    <t>VN000000XDH5</t>
  </si>
  <si>
    <t>USDTHB</t>
  </si>
  <si>
    <t>COTANA GROUP JSC</t>
  </si>
  <si>
    <t>CLOSING PRICE</t>
  </si>
  <si>
    <t>OPENING PRICE</t>
  </si>
  <si>
    <t>HIGH PRICE</t>
  </si>
  <si>
    <t>LOW PRICE</t>
  </si>
  <si>
    <t>VWAP</t>
  </si>
  <si>
    <t>DATE</t>
  </si>
  <si>
    <t>SSI SECURITIES CORP</t>
  </si>
  <si>
    <t>VN000000DCR8</t>
  </si>
  <si>
    <t>VN000000MVN8</t>
  </si>
  <si>
    <t>VNSTEEL-VICASA JSC</t>
  </si>
  <si>
    <t>VIETNAM NATIONAL SEED GROUP JSC</t>
  </si>
  <si>
    <t>DUONG HIEU TRADING AND MINING JSC</t>
  </si>
  <si>
    <t>SDP JSC</t>
  </si>
  <si>
    <t>VN000000SDP8</t>
  </si>
  <si>
    <t>KKC METAL JSC</t>
  </si>
  <si>
    <t>CONSTRUCTION ENVIRONMENT JSC</t>
  </si>
  <si>
    <t>Trang Nguyen (Mr.)</t>
  </si>
  <si>
    <t>T: +84 2873 000 688 (Ext: 21101)</t>
  </si>
  <si>
    <t>E: trang.nguyenthu4@vndirect.com.vn</t>
  </si>
  <si>
    <t>Lawrence Heavey  Peter (Mr.)</t>
  </si>
  <si>
    <t>Head of Sale Department</t>
  </si>
  <si>
    <t>E: lawrence.heavey@vndirect.com.vn</t>
  </si>
  <si>
    <t>DUC GIANG CHEMICALS JSC</t>
  </si>
  <si>
    <t>INFORMATION &amp; NETWORKING TECHNOLOGY JSC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</si>
</sst>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#,##0.0"/>
    <numFmt numFmtId="167" formatCode="0.0%"/>
    <numFmt numFmtId="168" formatCode="0.0"/>
    <numFmt numFmtId="169" formatCode="[$-409]m/d/yy\ h:mm\ AM/PM;@"/>
    <numFmt numFmtId="170" formatCode="[$-409]d\-mmm\-yy;@"/>
    <numFmt numFmtId="171" formatCode="#,##0.00##_);[Red]\(#,##0.00##\)"/>
    <numFmt numFmtId="172" formatCode="_(* #,##0.0000_);_(* \(#,##0.0000\);_(* &quot;-&quot;??_);_(@_)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charset val="163"/>
    </font>
    <font>
      <sz val="11"/>
      <color theme="1"/>
      <name val="Calibri"/>
      <family val="2"/>
      <charset val="163"/>
    </font>
    <font>
      <sz val="11"/>
      <name val="Calibri"/>
      <family val="2"/>
      <charset val="163"/>
    </font>
    <font>
      <b/>
      <i/>
      <sz val="11"/>
      <color theme="0"/>
      <name val="Calibri"/>
      <family val="2"/>
      <charset val="163"/>
    </font>
    <font>
      <b/>
      <sz val="11"/>
      <color theme="1"/>
      <name val="Calibri"/>
      <family val="2"/>
      <charset val="163"/>
    </font>
    <font>
      <b/>
      <sz val="12"/>
      <color theme="1"/>
      <name val="Calibri"/>
      <family val="2"/>
      <charset val="163"/>
    </font>
    <font>
      <b/>
      <sz val="12"/>
      <color theme="0"/>
      <name val="Calibri"/>
      <family val="2"/>
      <charset val="163"/>
    </font>
    <font>
      <b/>
      <sz val="14"/>
      <color theme="1"/>
      <name val="Calibri"/>
      <family val="2"/>
      <charset val="163"/>
    </font>
    <font>
      <b/>
      <sz val="14"/>
      <name val="Calibri"/>
      <family val="2"/>
      <charset val="163"/>
    </font>
    <font>
      <sz val="12"/>
      <color theme="1"/>
      <name val="Calibri"/>
      <family val="2"/>
      <charset val="163"/>
    </font>
    <font>
      <b/>
      <i/>
      <sz val="11"/>
      <color theme="1"/>
      <name val="Calibri"/>
      <family val="2"/>
      <charset val="163"/>
    </font>
    <font>
      <b/>
      <i/>
      <sz val="10"/>
      <color theme="1"/>
      <name val="Calibri"/>
      <family val="2"/>
      <charset val="163"/>
    </font>
    <font>
      <b/>
      <sz val="11"/>
      <color rgb="FF002060"/>
      <name val="Calibri"/>
      <family val="2"/>
      <charset val="163"/>
    </font>
    <font>
      <b/>
      <sz val="12"/>
      <color rgb="FFFF0000"/>
      <name val="Calibri"/>
      <family val="2"/>
      <charset val="163"/>
    </font>
    <font>
      <b/>
      <sz val="13"/>
      <color theme="0"/>
      <name val="Calibri"/>
      <family val="2"/>
      <charset val="163"/>
    </font>
    <font>
      <sz val="13"/>
      <color theme="1"/>
      <name val="Calibri"/>
      <family val="2"/>
      <charset val="163"/>
    </font>
    <font>
      <b/>
      <sz val="11"/>
      <color theme="1"/>
      <name val="Calibri"/>
      <family val="2"/>
    </font>
    <font>
      <b/>
      <sz val="10"/>
      <color theme="0"/>
      <name val="Calibri"/>
      <family val="2"/>
      <charset val="163"/>
    </font>
    <font>
      <b/>
      <sz val="10"/>
      <color theme="1"/>
      <name val="Calibri"/>
      <family val="2"/>
      <charset val="163"/>
    </font>
    <font>
      <sz val="10"/>
      <color theme="1"/>
      <name val="Calibri"/>
      <family val="2"/>
      <charset val="163"/>
    </font>
    <font>
      <b/>
      <i/>
      <sz val="11"/>
      <color theme="1"/>
      <name val="Calibri"/>
      <family val="2"/>
    </font>
    <font>
      <b/>
      <i/>
      <sz val="10.5"/>
      <color theme="1"/>
      <name val="Calibri"/>
      <family val="2"/>
      <charset val="163"/>
    </font>
    <font>
      <b/>
      <sz val="14"/>
      <color rgb="FFFF0000"/>
      <name val="Calibri"/>
      <family val="2"/>
      <charset val="163"/>
    </font>
    <font>
      <b/>
      <sz val="12"/>
      <name val="Calibri"/>
      <family val="2"/>
      <charset val="163"/>
    </font>
    <font>
      <b/>
      <i/>
      <sz val="10"/>
      <name val="Calibri"/>
      <family val="2"/>
      <charset val="163"/>
    </font>
    <font>
      <b/>
      <i/>
      <sz val="11"/>
      <name val="Calibri"/>
      <family val="2"/>
      <charset val="163"/>
    </font>
    <font>
      <b/>
      <sz val="11"/>
      <name val="Calibri"/>
      <family val="2"/>
      <charset val="163"/>
    </font>
    <font>
      <b/>
      <i/>
      <sz val="10.5"/>
      <name val="Calibri"/>
      <family val="2"/>
      <charset val="163"/>
    </font>
    <font>
      <sz val="12"/>
      <name val="Calibri"/>
      <family val="2"/>
      <charset val="163"/>
    </font>
    <font>
      <b/>
      <sz val="14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9" tint="0.59999389629810485"/>
      <name val="Calibri"/>
      <family val="2"/>
      <charset val="163"/>
    </font>
  </fonts>
  <fills count="6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2">
    <border>
      <left/>
      <right/>
      <top/>
      <bottom/>
      <diagonal/>
    </border>
    <border>
      <left style="thick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 style="thick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ck">
        <color theme="0"/>
      </right>
      <top/>
      <bottom style="medium">
        <color theme="0"/>
      </bottom>
      <diagonal/>
    </border>
    <border>
      <left/>
      <right/>
      <top/>
      <bottom style="medium">
        <color theme="9" tint="-0.24997711111789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000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33" fillId="0" borderId="24" applyNumberFormat="0" applyFill="0" applyAlignment="0" applyProtection="0"/>
    <xf numFmtId="0" fontId="34" fillId="0" borderId="25" applyNumberFormat="0" applyFill="0" applyAlignment="0" applyProtection="0"/>
    <xf numFmtId="0" fontId="35" fillId="0" borderId="26" applyNumberFormat="0" applyFill="0" applyAlignment="0" applyProtection="0"/>
    <xf numFmtId="0" fontId="35" fillId="0" borderId="0" applyNumberFormat="0" applyFill="0" applyBorder="0" applyAlignment="0" applyProtection="0"/>
    <xf numFmtId="0" fontId="36" fillId="7" borderId="0" applyNumberFormat="0" applyBorder="0" applyAlignment="0" applyProtection="0"/>
    <xf numFmtId="0" fontId="37" fillId="8" borderId="0" applyNumberFormat="0" applyBorder="0" applyAlignment="0" applyProtection="0"/>
    <xf numFmtId="0" fontId="38" fillId="9" borderId="0" applyNumberFormat="0" applyBorder="0" applyAlignment="0" applyProtection="0"/>
    <xf numFmtId="0" fontId="39" fillId="10" borderId="27" applyNumberFormat="0" applyAlignment="0" applyProtection="0"/>
    <xf numFmtId="0" fontId="40" fillId="11" borderId="28" applyNumberFormat="0" applyAlignment="0" applyProtection="0"/>
    <xf numFmtId="0" fontId="41" fillId="11" borderId="27" applyNumberFormat="0" applyAlignment="0" applyProtection="0"/>
    <xf numFmtId="0" fontId="42" fillId="0" borderId="29" applyNumberFormat="0" applyFill="0" applyAlignment="0" applyProtection="0"/>
    <xf numFmtId="0" fontId="43" fillId="12" borderId="30" applyNumberFormat="0" applyAlignment="0" applyProtection="0"/>
    <xf numFmtId="0" fontId="44" fillId="0" borderId="0" applyNumberFormat="0" applyFill="0" applyBorder="0" applyAlignment="0" applyProtection="0"/>
    <xf numFmtId="0" fontId="1" fillId="13" borderId="31" applyNumberFormat="0" applyFont="0" applyAlignment="0" applyProtection="0"/>
    <xf numFmtId="0" fontId="45" fillId="0" borderId="0" applyNumberFormat="0" applyFill="0" applyBorder="0" applyAlignment="0" applyProtection="0"/>
    <xf numFmtId="0" fontId="46" fillId="0" borderId="32" applyNumberFormat="0" applyFill="0" applyAlignment="0" applyProtection="0"/>
    <xf numFmtId="0" fontId="4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7" fillId="33" borderId="0" applyNumberFormat="0" applyBorder="0" applyAlignment="0" applyProtection="0"/>
    <xf numFmtId="0" fontId="4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47" fillId="37" borderId="0" applyNumberFormat="0" applyBorder="0" applyAlignment="0" applyProtection="0"/>
    <xf numFmtId="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1" fillId="0" borderId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2" fillId="0" borderId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48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34" fillId="0" borderId="25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9" fillId="57" borderId="34" applyNumberFormat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2" fillId="0" borderId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57" fillId="0" borderId="36" applyNumberFormat="0" applyFill="0" applyAlignment="0" applyProtection="0"/>
    <xf numFmtId="170" fontId="40" fillId="11" borderId="28" applyNumberFormat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64" fillId="0" borderId="41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39" fillId="10" borderId="27" applyNumberFormat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50" fillId="47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6" fillId="0" borderId="32" applyNumberFormat="0" applyFill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40" fillId="11" borderId="28" applyNumberFormat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13" borderId="31" applyNumberFormat="0" applyFont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47" fillId="37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3" borderId="31" applyNumberFormat="0" applyFont="0" applyAlignment="0" applyProtection="0"/>
    <xf numFmtId="170" fontId="52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1" fillId="36" borderId="0" applyNumberFormat="0" applyBorder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0" fontId="1" fillId="0" borderId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2" fillId="59" borderId="39" applyNumberFormat="0" applyFont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2" fillId="0" borderId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46" fillId="0" borderId="32" applyNumberFormat="0" applyFill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13" borderId="31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35" fillId="0" borderId="26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38" fillId="9" borderId="0" applyNumberFormat="0" applyBorder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2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2" fillId="0" borderId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7" borderId="0" applyNumberFormat="0" applyBorder="0" applyAlignment="0" applyProtection="0"/>
    <xf numFmtId="170" fontId="58" fillId="0" borderId="37" applyNumberFormat="0" applyFill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46" fillId="0" borderId="32" applyNumberFormat="0" applyFill="0" applyAlignment="0" applyProtection="0"/>
    <xf numFmtId="170" fontId="42" fillId="0" borderId="29" applyNumberFormat="0" applyFill="0" applyAlignment="0" applyProtection="0"/>
    <xf numFmtId="170" fontId="39" fillId="10" borderId="27" applyNumberFormat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2" fillId="39" borderId="0" applyNumberFormat="0" applyBorder="0" applyAlignment="0" applyProtection="0"/>
    <xf numFmtId="170" fontId="2" fillId="59" borderId="39" applyNumberFormat="0" applyFont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0" fillId="0" borderId="38" applyNumberFormat="0" applyFill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1" fillId="13" borderId="31" applyNumberFormat="0" applyFont="0" applyAlignment="0" applyProtection="0"/>
    <xf numFmtId="170" fontId="1" fillId="19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1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2" fillId="0" borderId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0" fillId="11" borderId="28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6" fillId="0" borderId="32" applyNumberFormat="0" applyFill="0" applyAlignment="0" applyProtection="0"/>
    <xf numFmtId="170" fontId="2" fillId="0" borderId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2" fillId="0" borderId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4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2" fillId="0" borderId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62" fillId="56" borderId="4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2" fillId="39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1" fillId="51" borderId="0" applyNumberFormat="0" applyBorder="0" applyAlignment="0" applyProtection="0"/>
    <xf numFmtId="170" fontId="2" fillId="0" borderId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1" fillId="32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2" fillId="0" borderId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3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40" fillId="11" borderId="28" applyNumberFormat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47" fillId="2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0" fillId="11" borderId="28" applyNumberFormat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2" fillId="0" borderId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4" fillId="0" borderId="41" applyNumberFormat="0" applyFill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39" fillId="10" borderId="27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1" fillId="13" borderId="31" applyNumberFormat="0" applyFont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1" fillId="11" borderId="27" applyNumberFormat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6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1" fillId="24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40" fillId="11" borderId="28" applyNumberFormat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1" fillId="15" borderId="0" applyNumberFormat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0" fillId="11" borderId="28" applyNumberForma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16" borderId="0" applyNumberFormat="0" applyBorder="0" applyAlignment="0" applyProtection="0"/>
    <xf numFmtId="170" fontId="1" fillId="24" borderId="0" applyNumberFormat="0" applyBorder="0" applyAlignment="0" applyProtection="0"/>
    <xf numFmtId="170" fontId="62" fillId="56" borderId="40" applyNumberFormat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35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2" fillId="0" borderId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26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64" fillId="0" borderId="41" applyNumberFormat="0" applyFill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0" fillId="11" borderId="28" applyNumberFormat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0" fillId="3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50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62" fillId="56" borderId="40" applyNumberFormat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37" applyNumberFormat="0" applyFill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1" fillId="1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2" fillId="0" borderId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2" fillId="56" borderId="40" applyNumberForma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1" fillId="23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6" fillId="0" borderId="32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1" fillId="13" borderId="31" applyNumberFormat="0" applyFont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2" fillId="0" borderId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1" fillId="11" borderId="27" applyNumberFormat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1" fillId="11" borderId="27" applyNumberFormat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2" fillId="0" borderId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1" fillId="27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2" fillId="0" borderId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9" fillId="43" borderId="33" applyNumberFormat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3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4" fillId="0" borderId="41" applyNumberFormat="0" applyFill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1" fillId="11" borderId="27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62" fillId="56" borderId="40" applyNumberFormat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2" fillId="0" borderId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1" fillId="11" borderId="27" applyNumberFormat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0" fillId="41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1" fillId="15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1" fillId="45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37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4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1" fillId="24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21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59" fillId="43" borderId="33" applyNumberFormat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0" borderId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59" fillId="43" borderId="33" applyNumberFormat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1" fillId="0" borderId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0" fillId="39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2" fillId="59" borderId="39" applyNumberFormat="0" applyFont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1" fillId="13" borderId="31" applyNumberFormat="0" applyFont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2" fillId="0" borderId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37" fillId="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0" borderId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29" borderId="0" applyNumberFormat="0" applyBorder="0" applyAlignment="0" applyProtection="0"/>
    <xf numFmtId="170" fontId="47" fillId="14" borderId="0" applyNumberFormat="0" applyBorder="0" applyAlignment="0" applyProtection="0"/>
    <xf numFmtId="170" fontId="1" fillId="0" borderId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1" fillId="13" borderId="31" applyNumberFormat="0" applyFon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2" fillId="0" borderId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53" fillId="56" borderId="33" applyNumberFormat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9" fillId="57" borderId="34" applyNumberFormat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33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2" fillId="59" borderId="39" applyNumberFormat="0" applyFont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46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0" borderId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0" borderId="0"/>
    <xf numFmtId="170" fontId="1" fillId="28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50" fillId="40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1" fillId="31" borderId="0" applyNumberFormat="0" applyBorder="0" applyAlignment="0" applyProtection="0"/>
    <xf numFmtId="170" fontId="47" fillId="29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13" borderId="31" applyNumberFormat="0" applyFont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1" fillId="11" borderId="27" applyNumberFormat="0" applyAlignment="0" applyProtection="0"/>
    <xf numFmtId="170" fontId="41" fillId="11" borderId="27" applyNumberFormat="0" applyAlignment="0" applyProtection="0"/>
    <xf numFmtId="170" fontId="50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46" fillId="0" borderId="32" applyNumberFormat="0" applyFill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63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64" fillId="0" borderId="41" applyNumberFormat="0" applyFill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50" fillId="43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36" fillId="7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3" fillId="56" borderId="33" applyNumberFormat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39" fillId="10" borderId="27" applyNumberFormat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5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34" fillId="0" borderId="25" applyNumberFormat="0" applyFill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38" fillId="9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33" fillId="0" borderId="24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39" fillId="10" borderId="27" applyNumberFormat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47" fillId="37" borderId="0" applyNumberFormat="0" applyBorder="0" applyAlignment="0" applyProtection="0"/>
    <xf numFmtId="170" fontId="42" fillId="0" borderId="29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59" fillId="43" borderId="33" applyNumberFormat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46" fillId="0" borderId="32" applyNumberFormat="0" applyFill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30" borderId="0" applyNumberFormat="0" applyBorder="0" applyAlignment="0" applyProtection="0"/>
    <xf numFmtId="170" fontId="38" fillId="9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1" fillId="54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9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40" fillId="11" borderId="28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53" fillId="56" borderId="33" applyNumberFormat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9" fillId="10" borderId="27" applyNumberFormat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7" borderId="0" applyNumberFormat="0" applyBorder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7" fillId="0" borderId="36" applyNumberFormat="0" applyFill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51" fillId="4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1" fillId="11" borderId="27" applyNumberFormat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40" fillId="11" borderId="28" applyNumberFormat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62" fillId="56" borderId="40" applyNumberFormat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8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2" fillId="0" borderId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3" fillId="56" borderId="33" applyNumberFormat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7" fillId="25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41" fillId="11" borderId="27" applyNumberFormat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3" fillId="56" borderId="33" applyNumberFormat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9" fillId="43" borderId="33" applyNumberFormat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37" fillId="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3" fillId="56" borderId="33" applyNumberFormat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62" fillId="56" borderId="40" applyNumberFormat="0" applyAlignment="0" applyProtection="0"/>
    <xf numFmtId="170" fontId="50" fillId="46" borderId="0" applyNumberFormat="0" applyBorder="0" applyAlignment="0" applyProtection="0"/>
    <xf numFmtId="170" fontId="53" fillId="56" borderId="33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38" fillId="9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64" fillId="0" borderId="41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9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1" fontId="50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33" borderId="0" applyNumberFormat="0" applyBorder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6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0" fillId="38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3" fillId="56" borderId="33" applyNumberFormat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</cellStyleXfs>
  <cellXfs count="212">
    <xf numFmtId="0" fontId="0" fillId="0" borderId="0" xfId="0"/>
    <xf numFmtId="0" fontId="4" fillId="2" borderId="0" xfId="0" applyFont="1" applyFill="1"/>
    <xf numFmtId="0" fontId="4" fillId="2" borderId="10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/>
    <xf numFmtId="0" fontId="4" fillId="2" borderId="0" xfId="0" applyFont="1" applyFill="1" applyAlignment="1">
      <alignment horizontal="left"/>
    </xf>
    <xf numFmtId="164" fontId="4" fillId="2" borderId="0" xfId="1" applyNumberFormat="1" applyFont="1" applyFill="1" applyAlignment="1">
      <alignment horizontal="right"/>
    </xf>
    <xf numFmtId="43" fontId="4" fillId="2" borderId="0" xfId="1" applyFont="1" applyFill="1" applyAlignment="1"/>
    <xf numFmtId="0" fontId="3" fillId="3" borderId="5" xfId="2" applyFont="1" applyFill="1" applyBorder="1" applyAlignment="1">
      <alignment vertical="center" wrapText="1"/>
    </xf>
    <xf numFmtId="0" fontId="3" fillId="3" borderId="6" xfId="2" applyFont="1" applyFill="1" applyBorder="1" applyAlignment="1">
      <alignment vertical="center" wrapText="1"/>
    </xf>
    <xf numFmtId="0" fontId="3" fillId="3" borderId="1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164" fontId="3" fillId="3" borderId="0" xfId="1" applyNumberFormat="1" applyFont="1" applyFill="1" applyAlignment="1">
      <alignment horizontal="right"/>
    </xf>
    <xf numFmtId="43" fontId="3" fillId="3" borderId="0" xfId="1" applyFont="1" applyFill="1" applyAlignment="1">
      <alignment horizontal="right"/>
    </xf>
    <xf numFmtId="0" fontId="4" fillId="3" borderId="0" xfId="0" applyFont="1" applyFill="1"/>
    <xf numFmtId="164" fontId="6" fillId="3" borderId="0" xfId="1" applyNumberFormat="1" applyFont="1" applyFill="1" applyAlignment="1">
      <alignment horizontal="right"/>
    </xf>
    <xf numFmtId="43" fontId="6" fillId="3" borderId="0" xfId="1" applyFont="1" applyFill="1" applyAlignment="1">
      <alignment horizontal="right"/>
    </xf>
    <xf numFmtId="0" fontId="3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4" fillId="0" borderId="0" xfId="0" applyFont="1"/>
    <xf numFmtId="0" fontId="7" fillId="2" borderId="0" xfId="0" applyFont="1" applyFill="1"/>
    <xf numFmtId="0" fontId="12" fillId="2" borderId="0" xfId="0" applyFont="1" applyFill="1"/>
    <xf numFmtId="0" fontId="18" fillId="2" borderId="0" xfId="0" applyFont="1" applyFill="1"/>
    <xf numFmtId="0" fontId="13" fillId="2" borderId="0" xfId="0" applyFont="1" applyFill="1" applyAlignment="1">
      <alignment horizontal="right"/>
    </xf>
    <xf numFmtId="4" fontId="6" fillId="3" borderId="0" xfId="1" applyNumberFormat="1" applyFont="1" applyFill="1" applyAlignment="1">
      <alignment horizontal="right"/>
    </xf>
    <xf numFmtId="4" fontId="4" fillId="2" borderId="0" xfId="0" applyNumberFormat="1" applyFont="1" applyFill="1"/>
    <xf numFmtId="164" fontId="4" fillId="0" borderId="0" xfId="1" applyNumberFormat="1" applyFont="1"/>
    <xf numFmtId="167" fontId="4" fillId="2" borderId="0" xfId="4" applyNumberFormat="1" applyFont="1" applyFill="1"/>
    <xf numFmtId="164" fontId="4" fillId="2" borderId="0" xfId="1" applyNumberFormat="1" applyFont="1" applyFill="1"/>
    <xf numFmtId="3" fontId="6" fillId="3" borderId="0" xfId="1" applyNumberFormat="1" applyFont="1" applyFill="1" applyAlignment="1">
      <alignment horizontal="right"/>
    </xf>
    <xf numFmtId="3" fontId="4" fillId="2" borderId="0" xfId="0" applyNumberFormat="1" applyFont="1" applyFill="1"/>
    <xf numFmtId="167" fontId="6" fillId="3" borderId="0" xfId="1" applyNumberFormat="1" applyFont="1" applyFill="1" applyAlignment="1">
      <alignment horizontal="right"/>
    </xf>
    <xf numFmtId="167" fontId="4" fillId="2" borderId="0" xfId="0" applyNumberFormat="1" applyFont="1" applyFill="1"/>
    <xf numFmtId="0" fontId="5" fillId="2" borderId="0" xfId="2" applyFont="1" applyFill="1" applyBorder="1" applyAlignment="1">
      <alignment horizontal="left" vertical="center"/>
    </xf>
    <xf numFmtId="0" fontId="3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22" fillId="2" borderId="0" xfId="0" applyFont="1" applyFill="1"/>
    <xf numFmtId="164" fontId="22" fillId="2" borderId="0" xfId="1" applyNumberFormat="1" applyFont="1" applyFill="1"/>
    <xf numFmtId="0" fontId="22" fillId="2" borderId="0" xfId="0" applyFont="1" applyFill="1" applyBorder="1"/>
    <xf numFmtId="0" fontId="20" fillId="2" borderId="0" xfId="0" applyFont="1" applyFill="1" applyAlignment="1">
      <alignment horizontal="left" indent="7"/>
    </xf>
    <xf numFmtId="0" fontId="22" fillId="2" borderId="0" xfId="0" applyFont="1" applyFill="1" applyAlignment="1">
      <alignment horizontal="right"/>
    </xf>
    <xf numFmtId="0" fontId="7" fillId="2" borderId="0" xfId="0" applyFont="1" applyFill="1" applyAlignment="1">
      <alignment horizontal="right"/>
    </xf>
    <xf numFmtId="169" fontId="23" fillId="2" borderId="0" xfId="0" applyNumberFormat="1" applyFont="1" applyFill="1"/>
    <xf numFmtId="167" fontId="6" fillId="3" borderId="12" xfId="1" applyNumberFormat="1" applyFont="1" applyFill="1" applyBorder="1" applyAlignment="1">
      <alignment horizontal="right"/>
    </xf>
    <xf numFmtId="43" fontId="3" fillId="3" borderId="12" xfId="1" applyFont="1" applyFill="1" applyBorder="1" applyAlignment="1">
      <alignment horizontal="right"/>
    </xf>
    <xf numFmtId="0" fontId="3" fillId="3" borderId="6" xfId="2" applyFont="1" applyFill="1" applyBorder="1" applyAlignment="1">
      <alignment horizontal="center" vertical="center" wrapText="1"/>
    </xf>
    <xf numFmtId="0" fontId="5" fillId="2" borderId="0" xfId="2" applyFont="1" applyFill="1" applyBorder="1" applyAlignment="1">
      <alignment horizontal="center" vertical="center"/>
    </xf>
    <xf numFmtId="0" fontId="3" fillId="3" borderId="2" xfId="2" applyFont="1" applyFill="1" applyBorder="1" applyAlignment="1">
      <alignment vertical="center" wrapText="1"/>
    </xf>
    <xf numFmtId="0" fontId="4" fillId="4" borderId="0" xfId="0" applyFont="1" applyFill="1"/>
    <xf numFmtId="2" fontId="4" fillId="2" borderId="0" xfId="0" applyNumberFormat="1" applyFont="1" applyFill="1"/>
    <xf numFmtId="0" fontId="4" fillId="0" borderId="0" xfId="0" applyFont="1" applyFill="1"/>
    <xf numFmtId="43" fontId="4" fillId="2" borderId="0" xfId="1" applyFont="1" applyFill="1"/>
    <xf numFmtId="0" fontId="9" fillId="5" borderId="15" xfId="0" applyFont="1" applyFill="1" applyBorder="1" applyAlignment="1">
      <alignment horizontal="center"/>
    </xf>
    <xf numFmtId="0" fontId="9" fillId="5" borderId="16" xfId="0" applyFont="1" applyFill="1" applyBorder="1" applyAlignment="1">
      <alignment horizontal="center"/>
    </xf>
    <xf numFmtId="0" fontId="9" fillId="5" borderId="17" xfId="0" applyFont="1" applyFill="1" applyBorder="1" applyAlignment="1">
      <alignment horizontal="center"/>
    </xf>
    <xf numFmtId="0" fontId="4" fillId="5" borderId="12" xfId="0" applyFont="1" applyFill="1" applyBorder="1"/>
    <xf numFmtId="0" fontId="14" fillId="5" borderId="0" xfId="0" applyFont="1" applyFill="1" applyBorder="1" applyAlignment="1">
      <alignment horizontal="right"/>
    </xf>
    <xf numFmtId="0" fontId="7" fillId="5" borderId="13" xfId="0" applyFont="1" applyFill="1" applyBorder="1"/>
    <xf numFmtId="0" fontId="7" fillId="5" borderId="9" xfId="0" applyFont="1" applyFill="1" applyBorder="1"/>
    <xf numFmtId="0" fontId="7" fillId="5" borderId="14" xfId="0" applyFont="1" applyFill="1" applyBorder="1"/>
    <xf numFmtId="0" fontId="7" fillId="5" borderId="15" xfId="0" applyFont="1" applyFill="1" applyBorder="1"/>
    <xf numFmtId="0" fontId="7" fillId="5" borderId="16" xfId="0" applyFont="1" applyFill="1" applyBorder="1"/>
    <xf numFmtId="0" fontId="7" fillId="5" borderId="17" xfId="0" applyFont="1" applyFill="1" applyBorder="1"/>
    <xf numFmtId="9" fontId="16" fillId="5" borderId="0" xfId="0" applyNumberFormat="1" applyFont="1" applyFill="1" applyBorder="1"/>
    <xf numFmtId="164" fontId="16" fillId="5" borderId="0" xfId="1" applyNumberFormat="1" applyFont="1" applyFill="1" applyBorder="1" applyAlignment="1">
      <alignment horizontal="right"/>
    </xf>
    <xf numFmtId="9" fontId="16" fillId="5" borderId="12" xfId="0" applyNumberFormat="1" applyFont="1" applyFill="1" applyBorder="1" applyAlignment="1">
      <alignment horizontal="right"/>
    </xf>
    <xf numFmtId="0" fontId="14" fillId="5" borderId="11" xfId="0" applyFont="1" applyFill="1" applyBorder="1"/>
    <xf numFmtId="43" fontId="7" fillId="5" borderId="0" xfId="1" applyFont="1" applyFill="1" applyBorder="1" applyAlignment="1">
      <alignment horizontal="right"/>
    </xf>
    <xf numFmtId="9" fontId="14" fillId="5" borderId="12" xfId="0" applyNumberFormat="1" applyFont="1" applyFill="1" applyBorder="1" applyAlignment="1">
      <alignment horizontal="right"/>
    </xf>
    <xf numFmtId="0" fontId="4" fillId="5" borderId="11" xfId="0" applyFont="1" applyFill="1" applyBorder="1"/>
    <xf numFmtId="164" fontId="7" fillId="5" borderId="0" xfId="1" applyNumberFormat="1" applyFont="1" applyFill="1" applyBorder="1" applyAlignment="1">
      <alignment horizontal="right"/>
    </xf>
    <xf numFmtId="164" fontId="4" fillId="5" borderId="12" xfId="1" applyNumberFormat="1" applyFont="1" applyFill="1" applyBorder="1" applyAlignment="1">
      <alignment horizontal="right"/>
    </xf>
    <xf numFmtId="0" fontId="4" fillId="5" borderId="13" xfId="0" applyFont="1" applyFill="1" applyBorder="1"/>
    <xf numFmtId="164" fontId="4" fillId="5" borderId="9" xfId="1" applyNumberFormat="1" applyFont="1" applyFill="1" applyBorder="1"/>
    <xf numFmtId="0" fontId="7" fillId="5" borderId="9" xfId="0" applyFont="1" applyFill="1" applyBorder="1" applyAlignment="1">
      <alignment horizontal="right"/>
    </xf>
    <xf numFmtId="0" fontId="4" fillId="5" borderId="14" xfId="0" applyFont="1" applyFill="1" applyBorder="1"/>
    <xf numFmtId="0" fontId="4" fillId="5" borderId="15" xfId="0" applyFont="1" applyFill="1" applyBorder="1"/>
    <xf numFmtId="164" fontId="4" fillId="5" borderId="16" xfId="1" applyNumberFormat="1" applyFont="1" applyFill="1" applyBorder="1"/>
    <xf numFmtId="0" fontId="7" fillId="5" borderId="16" xfId="0" applyFont="1" applyFill="1" applyBorder="1" applyAlignment="1">
      <alignment horizontal="right"/>
    </xf>
    <xf numFmtId="0" fontId="4" fillId="5" borderId="17" xfId="0" applyFont="1" applyFill="1" applyBorder="1"/>
    <xf numFmtId="43" fontId="8" fillId="5" borderId="0" xfId="1" applyNumberFormat="1" applyFont="1" applyFill="1" applyBorder="1" applyAlignment="1">
      <alignment vertical="center"/>
    </xf>
    <xf numFmtId="4" fontId="19" fillId="5" borderId="0" xfId="1" applyNumberFormat="1" applyFont="1" applyFill="1" applyBorder="1" applyAlignment="1">
      <alignment vertical="center"/>
    </xf>
    <xf numFmtId="3" fontId="19" fillId="5" borderId="0" xfId="1" applyNumberFormat="1" applyFont="1" applyFill="1" applyBorder="1" applyAlignment="1">
      <alignment vertical="center"/>
    </xf>
    <xf numFmtId="0" fontId="14" fillId="5" borderId="9" xfId="0" applyFont="1" applyFill="1" applyBorder="1" applyAlignment="1">
      <alignment horizontal="right"/>
    </xf>
    <xf numFmtId="0" fontId="8" fillId="5" borderId="15" xfId="0" applyFont="1" applyFill="1" applyBorder="1"/>
    <xf numFmtId="0" fontId="4" fillId="5" borderId="16" xfId="0" applyFont="1" applyFill="1" applyBorder="1"/>
    <xf numFmtId="0" fontId="13" fillId="5" borderId="12" xfId="0" applyFont="1" applyFill="1" applyBorder="1" applyAlignment="1">
      <alignment horizontal="right"/>
    </xf>
    <xf numFmtId="0" fontId="15" fillId="5" borderId="11" xfId="0" applyFont="1" applyFill="1" applyBorder="1" applyAlignment="1">
      <alignment horizontal="left" indent="1"/>
    </xf>
    <xf numFmtId="166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horizontal="right"/>
    </xf>
    <xf numFmtId="0" fontId="7" fillId="5" borderId="12" xfId="0" applyFont="1" applyFill="1" applyBorder="1"/>
    <xf numFmtId="4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vertical="center"/>
    </xf>
    <xf numFmtId="0" fontId="7" fillId="5" borderId="13" xfId="0" applyFont="1" applyFill="1" applyBorder="1" applyAlignment="1">
      <alignment horizontal="left" indent="1"/>
    </xf>
    <xf numFmtId="0" fontId="7" fillId="5" borderId="15" xfId="0" applyFont="1" applyFill="1" applyBorder="1" applyAlignment="1">
      <alignment horizontal="left" indent="1"/>
    </xf>
    <xf numFmtId="168" fontId="7" fillId="5" borderId="0" xfId="0" applyNumberFormat="1" applyFont="1" applyFill="1" applyBorder="1"/>
    <xf numFmtId="0" fontId="7" fillId="5" borderId="0" xfId="0" applyFont="1" applyFill="1" applyBorder="1"/>
    <xf numFmtId="0" fontId="25" fillId="5" borderId="18" xfId="0" applyFont="1" applyFill="1" applyBorder="1" applyAlignment="1">
      <alignment horizontal="center" vertical="center" wrapText="1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right"/>
    </xf>
    <xf numFmtId="0" fontId="5" fillId="5" borderId="12" xfId="0" applyFont="1" applyFill="1" applyBorder="1"/>
    <xf numFmtId="0" fontId="5" fillId="2" borderId="0" xfId="0" applyFont="1" applyFill="1"/>
    <xf numFmtId="0" fontId="5" fillId="5" borderId="11" xfId="0" applyFont="1" applyFill="1" applyBorder="1"/>
    <xf numFmtId="0" fontId="27" fillId="5" borderId="0" xfId="0" applyFont="1" applyFill="1" applyBorder="1" applyAlignment="1">
      <alignment horizontal="right"/>
    </xf>
    <xf numFmtId="0" fontId="27" fillId="5" borderId="12" xfId="0" applyFont="1" applyFill="1" applyBorder="1" applyAlignment="1">
      <alignment horizontal="right"/>
    </xf>
    <xf numFmtId="0" fontId="29" fillId="5" borderId="11" xfId="0" applyFont="1" applyFill="1" applyBorder="1" applyAlignment="1">
      <alignment horizontal="left" indent="1"/>
    </xf>
    <xf numFmtId="9" fontId="27" fillId="5" borderId="0" xfId="0" applyNumberFormat="1" applyFont="1" applyFill="1" applyBorder="1" applyAlignment="1">
      <alignment horizontal="right"/>
    </xf>
    <xf numFmtId="9" fontId="27" fillId="5" borderId="12" xfId="0" applyNumberFormat="1" applyFont="1" applyFill="1" applyBorder="1"/>
    <xf numFmtId="0" fontId="30" fillId="5" borderId="11" xfId="0" applyFont="1" applyFill="1" applyBorder="1" applyAlignment="1">
      <alignment horizontal="left" indent="3"/>
    </xf>
    <xf numFmtId="0" fontId="5" fillId="5" borderId="13" xfId="0" applyFont="1" applyFill="1" applyBorder="1"/>
    <xf numFmtId="9" fontId="27" fillId="5" borderId="9" xfId="0" applyNumberFormat="1" applyFont="1" applyFill="1" applyBorder="1" applyAlignment="1">
      <alignment horizontal="right"/>
    </xf>
    <xf numFmtId="9" fontId="27" fillId="5" borderId="14" xfId="0" applyNumberFormat="1" applyFont="1" applyFill="1" applyBorder="1"/>
    <xf numFmtId="0" fontId="29" fillId="5" borderId="15" xfId="0" applyFont="1" applyFill="1" applyBorder="1" applyAlignment="1">
      <alignment horizontal="center" vertical="center"/>
    </xf>
    <xf numFmtId="0" fontId="29" fillId="5" borderId="16" xfId="0" applyFont="1" applyFill="1" applyBorder="1" applyAlignment="1">
      <alignment horizontal="center" vertical="center"/>
    </xf>
    <xf numFmtId="0" fontId="5" fillId="5" borderId="17" xfId="0" applyFont="1" applyFill="1" applyBorder="1" applyAlignment="1">
      <alignment vertical="center"/>
    </xf>
    <xf numFmtId="0" fontId="30" fillId="5" borderId="11" xfId="0" applyFont="1" applyFill="1" applyBorder="1" applyAlignment="1">
      <alignment horizontal="left" vertical="center" indent="3"/>
    </xf>
    <xf numFmtId="0" fontId="26" fillId="5" borderId="11" xfId="0" applyFont="1" applyFill="1" applyBorder="1" applyAlignment="1">
      <alignment horizontal="center" vertical="center"/>
    </xf>
    <xf numFmtId="0" fontId="26" fillId="5" borderId="0" xfId="0" applyFont="1" applyFill="1" applyBorder="1" applyAlignment="1">
      <alignment horizontal="center" vertical="center"/>
    </xf>
    <xf numFmtId="0" fontId="31" fillId="5" borderId="12" xfId="0" applyFont="1" applyFill="1" applyBorder="1" applyAlignment="1">
      <alignment vertical="center"/>
    </xf>
    <xf numFmtId="166" fontId="29" fillId="5" borderId="0" xfId="1" applyNumberFormat="1" applyFont="1" applyFill="1" applyBorder="1" applyAlignment="1">
      <alignment horizontal="center"/>
    </xf>
    <xf numFmtId="0" fontId="5" fillId="2" borderId="0" xfId="0" applyFont="1" applyFill="1" applyAlignment="1">
      <alignment vertical="center"/>
    </xf>
    <xf numFmtId="0" fontId="29" fillId="5" borderId="13" xfId="0" applyFont="1" applyFill="1" applyBorder="1" applyAlignment="1">
      <alignment horizontal="left" indent="1"/>
    </xf>
    <xf numFmtId="0" fontId="29" fillId="5" borderId="15" xfId="0" applyFont="1" applyFill="1" applyBorder="1" applyAlignment="1">
      <alignment horizontal="left" indent="1"/>
    </xf>
    <xf numFmtId="168" fontId="29" fillId="5" borderId="0" xfId="0" applyNumberFormat="1" applyFont="1" applyFill="1" applyBorder="1" applyAlignment="1">
      <alignment horizontal="right"/>
    </xf>
    <xf numFmtId="4" fontId="29" fillId="5" borderId="0" xfId="0" applyNumberFormat="1" applyFont="1" applyFill="1" applyBorder="1" applyAlignment="1">
      <alignment horizontal="right"/>
    </xf>
    <xf numFmtId="0" fontId="27" fillId="5" borderId="11" xfId="0" applyFont="1" applyFill="1" applyBorder="1" applyAlignment="1">
      <alignment horizontal="right"/>
    </xf>
    <xf numFmtId="4" fontId="28" fillId="5" borderId="0" xfId="0" applyNumberFormat="1" applyFont="1" applyFill="1" applyBorder="1" applyAlignment="1">
      <alignment horizontal="right"/>
    </xf>
    <xf numFmtId="0" fontId="4" fillId="2" borderId="0" xfId="0" applyFont="1" applyFill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19" xfId="0" applyFont="1" applyFill="1" applyBorder="1" applyAlignment="1">
      <alignment horizontal="center"/>
    </xf>
    <xf numFmtId="0" fontId="21" fillId="5" borderId="0" xfId="0" applyFont="1" applyFill="1"/>
    <xf numFmtId="0" fontId="22" fillId="5" borderId="0" xfId="0" applyFont="1" applyFill="1"/>
    <xf numFmtId="0" fontId="4" fillId="5" borderId="0" xfId="0" applyFont="1" applyFill="1"/>
    <xf numFmtId="0" fontId="14" fillId="5" borderId="0" xfId="0" applyFont="1" applyFill="1" applyBorder="1"/>
    <xf numFmtId="0" fontId="22" fillId="5" borderId="0" xfId="0" applyFont="1" applyFill="1" applyBorder="1"/>
    <xf numFmtId="0" fontId="22" fillId="5" borderId="22" xfId="0" applyFont="1" applyFill="1" applyBorder="1"/>
    <xf numFmtId="164" fontId="22" fillId="5" borderId="0" xfId="1" applyNumberFormat="1" applyFont="1" applyFill="1"/>
    <xf numFmtId="0" fontId="22" fillId="5" borderId="22" xfId="0" applyFont="1" applyFill="1" applyBorder="1" applyAlignment="1">
      <alignment horizontal="left" indent="1"/>
    </xf>
    <xf numFmtId="0" fontId="20" fillId="3" borderId="0" xfId="0" applyFont="1" applyFill="1" applyAlignment="1">
      <alignment vertical="center"/>
    </xf>
    <xf numFmtId="0" fontId="20" fillId="3" borderId="0" xfId="0" applyFont="1" applyFill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4" fillId="2" borderId="9" xfId="0" applyFont="1" applyFill="1" applyBorder="1"/>
    <xf numFmtId="0" fontId="10" fillId="5" borderId="23" xfId="0" applyFont="1" applyFill="1" applyBorder="1" applyAlignment="1">
      <alignment horizontal="center" vertical="center" wrapText="1"/>
    </xf>
    <xf numFmtId="0" fontId="19" fillId="5" borderId="9" xfId="0" applyFont="1" applyFill="1" applyBorder="1" applyAlignment="1">
      <alignment horizontal="right"/>
    </xf>
    <xf numFmtId="0" fontId="16" fillId="5" borderId="11" xfId="0" applyFont="1" applyFill="1" applyBorder="1" applyAlignment="1">
      <alignment horizontal="left" indent="1"/>
    </xf>
    <xf numFmtId="0" fontId="22" fillId="5" borderId="22" xfId="0" applyFont="1" applyFill="1" applyBorder="1"/>
    <xf numFmtId="0" fontId="4" fillId="5" borderId="0" xfId="0" applyFont="1" applyFill="1"/>
    <xf numFmtId="0" fontId="22" fillId="5" borderId="0" xfId="0" applyFont="1" applyFill="1"/>
    <xf numFmtId="167" fontId="24" fillId="5" borderId="0" xfId="1" applyNumberFormat="1" applyFont="1" applyFill="1" applyBorder="1" applyAlignment="1">
      <alignment horizontal="right"/>
    </xf>
    <xf numFmtId="43" fontId="26" fillId="5" borderId="0" xfId="1" applyNumberFormat="1" applyFont="1" applyFill="1" applyBorder="1" applyAlignment="1">
      <alignment horizontal="right" vertical="center"/>
    </xf>
    <xf numFmtId="4" fontId="28" fillId="5" borderId="0" xfId="1" applyNumberFormat="1" applyFont="1" applyFill="1" applyBorder="1" applyAlignment="1">
      <alignment horizontal="right"/>
    </xf>
    <xf numFmtId="0" fontId="29" fillId="5" borderId="9" xfId="0" applyFont="1" applyFill="1" applyBorder="1" applyAlignment="1">
      <alignment horizontal="right"/>
    </xf>
    <xf numFmtId="0" fontId="29" fillId="5" borderId="16" xfId="0" applyFont="1" applyFill="1" applyBorder="1" applyAlignment="1">
      <alignment horizontal="right"/>
    </xf>
    <xf numFmtId="43" fontId="5" fillId="2" borderId="0" xfId="1" applyFont="1" applyFill="1" applyAlignment="1">
      <alignment horizontal="right" vertical="center"/>
    </xf>
    <xf numFmtId="43" fontId="4" fillId="2" borderId="0" xfId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43" fontId="6" fillId="3" borderId="12" xfId="1" applyFont="1" applyFill="1" applyBorder="1" applyAlignment="1">
      <alignment horizontal="right"/>
    </xf>
    <xf numFmtId="164" fontId="4" fillId="2" borderId="0" xfId="1" applyNumberFormat="1" applyFont="1" applyFill="1" applyAlignment="1"/>
    <xf numFmtId="165" fontId="3" fillId="3" borderId="7" xfId="1" applyNumberFormat="1" applyFont="1" applyFill="1" applyBorder="1" applyAlignment="1">
      <alignment vertical="center"/>
    </xf>
    <xf numFmtId="164" fontId="3" fillId="3" borderId="8" xfId="1" applyNumberFormat="1" applyFont="1" applyFill="1" applyBorder="1" applyAlignment="1">
      <alignment vertical="center"/>
    </xf>
    <xf numFmtId="165" fontId="4" fillId="2" borderId="0" xfId="1" applyNumberFormat="1" applyFont="1" applyFill="1" applyAlignment="1"/>
    <xf numFmtId="165" fontId="4" fillId="2" borderId="0" xfId="1" applyNumberFormat="1" applyFont="1" applyFill="1" applyAlignment="1">
      <alignment horizontal="right"/>
    </xf>
    <xf numFmtId="0" fontId="4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64" fontId="4" fillId="2" borderId="0" xfId="1" applyNumberFormat="1" applyFont="1" applyFill="1" applyAlignment="1">
      <alignment horizontal="center"/>
    </xf>
    <xf numFmtId="4" fontId="4" fillId="2" borderId="0" xfId="1" applyNumberFormat="1" applyFont="1" applyFill="1" applyAlignment="1">
      <alignment horizontal="right"/>
    </xf>
    <xf numFmtId="3" fontId="4" fillId="2" borderId="0" xfId="1" applyNumberFormat="1" applyFont="1" applyFill="1" applyAlignment="1">
      <alignment horizontal="right"/>
    </xf>
    <xf numFmtId="167" fontId="4" fillId="2" borderId="0" xfId="4" applyNumberFormat="1" applyFont="1" applyFill="1" applyAlignment="1">
      <alignment horizontal="right"/>
    </xf>
    <xf numFmtId="167" fontId="4" fillId="2" borderId="0" xfId="1" applyNumberFormat="1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4" fontId="4" fillId="2" borderId="0" xfId="0" applyNumberFormat="1" applyFont="1" applyFill="1" applyAlignment="1">
      <alignment horizontal="right"/>
    </xf>
    <xf numFmtId="3" fontId="4" fillId="2" borderId="0" xfId="0" applyNumberFormat="1" applyFont="1" applyFill="1" applyAlignment="1">
      <alignment horizontal="right"/>
    </xf>
    <xf numFmtId="167" fontId="4" fillId="2" borderId="0" xfId="0" applyNumberFormat="1" applyFont="1" applyFill="1" applyAlignment="1">
      <alignment horizontal="right"/>
    </xf>
    <xf numFmtId="0" fontId="66" fillId="5" borderId="11" xfId="0" applyFont="1" applyFill="1" applyBorder="1"/>
    <xf numFmtId="14" fontId="0" fillId="5" borderId="0" xfId="0" applyNumberFormat="1" applyFont="1" applyFill="1"/>
    <xf numFmtId="172" fontId="0" fillId="5" borderId="0" xfId="1" applyNumberFormat="1" applyFont="1" applyFill="1"/>
    <xf numFmtId="164" fontId="0" fillId="5" borderId="0" xfId="1" applyNumberFormat="1" applyFont="1" applyFill="1"/>
    <xf numFmtId="0" fontId="9" fillId="3" borderId="15" xfId="0" applyFont="1" applyFill="1" applyBorder="1" applyAlignment="1">
      <alignment horizontal="center" vertical="center" wrapText="1"/>
    </xf>
    <xf numFmtId="0" fontId="0" fillId="5" borderId="0" xfId="0" applyFill="1"/>
    <xf numFmtId="0" fontId="0" fillId="3" borderId="0" xfId="0" applyFill="1"/>
    <xf numFmtId="164" fontId="0" fillId="5" borderId="0" xfId="1" applyNumberFormat="1" applyFont="1" applyFill="1" applyAlignment="1">
      <alignment horizontal="right"/>
    </xf>
    <xf numFmtId="172" fontId="0" fillId="5" borderId="0" xfId="0" applyNumberFormat="1" applyFill="1"/>
    <xf numFmtId="164" fontId="0" fillId="5" borderId="0" xfId="0" applyNumberFormat="1" applyFill="1"/>
    <xf numFmtId="43" fontId="4" fillId="2" borderId="0" xfId="1" applyFont="1" applyFill="1" applyBorder="1"/>
    <xf numFmtId="167" fontId="4" fillId="2" borderId="0" xfId="4" applyNumberFormat="1" applyFont="1" applyFill="1" applyBorder="1"/>
    <xf numFmtId="167" fontId="4" fillId="2" borderId="0" xfId="0" applyNumberFormat="1" applyFont="1" applyFill="1" applyBorder="1"/>
    <xf numFmtId="0" fontId="32" fillId="2" borderId="0" xfId="0" applyFont="1" applyFill="1" applyAlignment="1">
      <alignment horizontal="center"/>
    </xf>
    <xf numFmtId="0" fontId="17" fillId="3" borderId="18" xfId="0" applyFont="1" applyFill="1" applyBorder="1" applyAlignment="1">
      <alignment horizontal="center"/>
    </xf>
    <xf numFmtId="0" fontId="17" fillId="3" borderId="19" xfId="0" applyFont="1" applyFill="1" applyBorder="1" applyAlignment="1">
      <alignment horizontal="center"/>
    </xf>
    <xf numFmtId="0" fontId="17" fillId="3" borderId="20" xfId="0" applyFont="1" applyFill="1" applyBorder="1" applyAlignment="1">
      <alignment horizontal="center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20" xfId="0" applyFont="1" applyFill="1" applyBorder="1" applyAlignment="1">
      <alignment horizontal="center"/>
    </xf>
    <xf numFmtId="0" fontId="11" fillId="5" borderId="18" xfId="0" applyFont="1" applyFill="1" applyBorder="1" applyAlignment="1">
      <alignment horizontal="center" vertical="center" wrapText="1"/>
    </xf>
    <xf numFmtId="0" fontId="11" fillId="5" borderId="19" xfId="0" applyFont="1" applyFill="1" applyBorder="1" applyAlignment="1">
      <alignment horizontal="center" vertical="center" wrapText="1"/>
    </xf>
    <xf numFmtId="0" fontId="11" fillId="5" borderId="20" xfId="0" applyFont="1" applyFill="1" applyBorder="1" applyAlignment="1">
      <alignment horizontal="center" vertical="center" wrapText="1"/>
    </xf>
    <xf numFmtId="0" fontId="9" fillId="6" borderId="19" xfId="0" applyFont="1" applyFill="1" applyBorder="1" applyAlignment="1">
      <alignment horizontal="center"/>
    </xf>
    <xf numFmtId="169" fontId="23" fillId="2" borderId="9" xfId="0" applyNumberFormat="1" applyFont="1" applyFill="1" applyBorder="1" applyAlignment="1">
      <alignment horizontal="left"/>
    </xf>
    <xf numFmtId="0" fontId="10" fillId="5" borderId="18" xfId="0" applyFont="1" applyFill="1" applyBorder="1" applyAlignment="1">
      <alignment horizontal="center" vertical="center" wrapText="1"/>
    </xf>
    <xf numFmtId="0" fontId="10" fillId="5" borderId="19" xfId="0" applyFont="1" applyFill="1" applyBorder="1" applyAlignment="1">
      <alignment horizontal="center" vertical="center" wrapText="1"/>
    </xf>
    <xf numFmtId="0" fontId="3" fillId="3" borderId="3" xfId="2" applyFont="1" applyFill="1" applyBorder="1" applyAlignment="1">
      <alignment vertical="center" wrapText="1"/>
    </xf>
    <xf numFmtId="0" fontId="3" fillId="3" borderId="4" xfId="2" applyFont="1" applyFill="1" applyBorder="1" applyAlignment="1">
      <alignment vertical="center" wrapText="1"/>
    </xf>
    <xf numFmtId="2" fontId="3" fillId="3" borderId="9" xfId="1" applyNumberFormat="1" applyFont="1" applyFill="1" applyBorder="1" applyAlignment="1">
      <alignment horizontal="right"/>
    </xf>
    <xf numFmtId="2" fontId="3" fillId="3" borderId="14" xfId="1" applyNumberFormat="1" applyFont="1" applyFill="1" applyBorder="1" applyAlignment="1">
      <alignment horizontal="right"/>
    </xf>
    <xf numFmtId="164" fontId="3" fillId="3" borderId="9" xfId="1" applyNumberFormat="1" applyFont="1" applyFill="1" applyBorder="1" applyAlignment="1">
      <alignment horizontal="right"/>
    </xf>
    <xf numFmtId="4" fontId="3" fillId="3" borderId="9" xfId="1" applyNumberFormat="1" applyFont="1" applyFill="1" applyBorder="1" applyAlignment="1">
      <alignment horizontal="right"/>
    </xf>
    <xf numFmtId="4" fontId="3" fillId="3" borderId="14" xfId="1" applyNumberFormat="1" applyFont="1" applyFill="1" applyBorder="1" applyAlignment="1">
      <alignment horizontal="right"/>
    </xf>
    <xf numFmtId="166" fontId="3" fillId="3" borderId="9" xfId="0" applyNumberFormat="1" applyFont="1" applyFill="1" applyBorder="1" applyAlignment="1">
      <alignment horizontal="right"/>
    </xf>
    <xf numFmtId="166" fontId="3" fillId="3" borderId="14" xfId="0" applyNumberFormat="1" applyFont="1" applyFill="1" applyBorder="1" applyAlignment="1">
      <alignment horizontal="right"/>
    </xf>
    <xf numFmtId="4" fontId="3" fillId="3" borderId="21" xfId="1" applyNumberFormat="1" applyFont="1" applyFill="1" applyBorder="1" applyAlignment="1">
      <alignment horizontal="right"/>
    </xf>
  </cellXfs>
  <cellStyles count="30005">
    <cellStyle name="20% - Accent1" xfId="22" builtinId="30" customBuiltin="1"/>
    <cellStyle name="20% - Accent1 10" xfId="12578"/>
    <cellStyle name="20% - Accent1 11" xfId="12099"/>
    <cellStyle name="20% - Accent1 12" xfId="12640"/>
    <cellStyle name="20% - Accent1 13" xfId="12181"/>
    <cellStyle name="20% - Accent1 14" xfId="12154"/>
    <cellStyle name="20% - Accent1 15" xfId="12544"/>
    <cellStyle name="20% - Accent1 16" xfId="12623"/>
    <cellStyle name="20% - Accent1 17" xfId="12807"/>
    <cellStyle name="20% - Accent1 18" xfId="12824"/>
    <cellStyle name="20% - Accent1 19" xfId="13424"/>
    <cellStyle name="20% - Accent1 2" xfId="2354"/>
    <cellStyle name="20% - Accent1 2 10" xfId="12088"/>
    <cellStyle name="20% - Accent1 2 11" xfId="12265"/>
    <cellStyle name="20% - Accent1 2 12" xfId="12644"/>
    <cellStyle name="20% - Accent1 2 13" xfId="12802"/>
    <cellStyle name="20% - Accent1 2 14" xfId="13709"/>
    <cellStyle name="20% - Accent1 2 14 10" xfId="25294"/>
    <cellStyle name="20% - Accent1 2 14 11" xfId="23567"/>
    <cellStyle name="20% - Accent1 2 14 12" xfId="24380"/>
    <cellStyle name="20% - Accent1 2 14 13" xfId="24187"/>
    <cellStyle name="20% - Accent1 2 14 14" xfId="24160"/>
    <cellStyle name="20% - Accent1 2 14 15" xfId="23282"/>
    <cellStyle name="20% - Accent1 2 14 16" xfId="26046"/>
    <cellStyle name="20% - Accent1 2 14 17" xfId="25661"/>
    <cellStyle name="20% - Accent1 2 14 18" xfId="27634"/>
    <cellStyle name="20% - Accent1 2 14 19" xfId="26845"/>
    <cellStyle name="20% - Accent1 2 14 2" xfId="13730"/>
    <cellStyle name="20% - Accent1 2 14 2 10" xfId="23086"/>
    <cellStyle name="20% - Accent1 2 14 2 11" xfId="23590"/>
    <cellStyle name="20% - Accent1 2 14 2 12" xfId="25447"/>
    <cellStyle name="20% - Accent1 2 14 2 13" xfId="24766"/>
    <cellStyle name="20% - Accent1 2 14 2 14" xfId="22722"/>
    <cellStyle name="20% - Accent1 2 14 2 15" xfId="26041"/>
    <cellStyle name="20% - Accent1 2 14 2 16" xfId="25662"/>
    <cellStyle name="20% - Accent1 2 14 2 17" xfId="28394"/>
    <cellStyle name="20% - Accent1 2 14 2 18" xfId="28134"/>
    <cellStyle name="20% - Accent1 2 14 2 19" xfId="28498"/>
    <cellStyle name="20% - Accent1 2 14 2 2" xfId="25020"/>
    <cellStyle name="20% - Accent1 2 14 2 2 10" xfId="24807"/>
    <cellStyle name="20% - Accent1 2 14 2 2 11" xfId="23030"/>
    <cellStyle name="20% - Accent1 2 14 2 2 12" xfId="22941"/>
    <cellStyle name="20% - Accent1 2 14 2 2 13" xfId="22977"/>
    <cellStyle name="20% - Accent1 2 14 2 2 14" xfId="24888"/>
    <cellStyle name="20% - Accent1 2 14 2 2 15" xfId="25695"/>
    <cellStyle name="20% - Accent1 2 14 2 2 16" xfId="26064"/>
    <cellStyle name="20% - Accent1 2 14 2 2 17" xfId="28414"/>
    <cellStyle name="20% - Accent1 2 14 2 2 18" xfId="27714"/>
    <cellStyle name="20% - Accent1 2 14 2 2 19" xfId="27580"/>
    <cellStyle name="20% - Accent1 2 14 2 2 2" xfId="25040"/>
    <cellStyle name="20% - Accent1 2 14 2 2 20" xfId="26706"/>
    <cellStyle name="20% - Accent1 2 14 2 2 21" xfId="27026"/>
    <cellStyle name="20% - Accent1 2 14 2 2 22" xfId="27216"/>
    <cellStyle name="20% - Accent1 2 14 2 2 23" xfId="27472"/>
    <cellStyle name="20% - Accent1 2 14 2 2 24" xfId="28819"/>
    <cellStyle name="20% - Accent1 2 14 2 2 25" xfId="28040"/>
    <cellStyle name="20% - Accent1 2 14 2 2 26" xfId="27069"/>
    <cellStyle name="20% - Accent1 2 14 2 2 27" xfId="29799"/>
    <cellStyle name="20% - Accent1 2 14 2 2 28" xfId="29374"/>
    <cellStyle name="20% - Accent1 2 14 2 2 29" xfId="29309"/>
    <cellStyle name="20% - Accent1 2 14 2 2 3" xfId="24162"/>
    <cellStyle name="20% - Accent1 2 14 2 2 30" xfId="28963"/>
    <cellStyle name="20% - Accent1 2 14 2 2 31" xfId="29105"/>
    <cellStyle name="20% - Accent1 2 14 2 2 4" xfId="23996"/>
    <cellStyle name="20% - Accent1 2 14 2 2 5" xfId="22827"/>
    <cellStyle name="20% - Accent1 2 14 2 2 6" xfId="23238"/>
    <cellStyle name="20% - Accent1 2 14 2 2 7" xfId="23495"/>
    <cellStyle name="20% - Accent1 2 14 2 2 8" xfId="23337"/>
    <cellStyle name="20% - Accent1 2 14 2 2 9" xfId="23580"/>
    <cellStyle name="20% - Accent1 2 14 2 20" xfId="26713"/>
    <cellStyle name="20% - Accent1 2 14 2 21" xfId="27498"/>
    <cellStyle name="20% - Accent1 2 14 2 22" xfId="28479"/>
    <cellStyle name="20% - Accent1 2 14 2 23" xfId="27676"/>
    <cellStyle name="20% - Accent1 2 14 2 24" xfId="27499"/>
    <cellStyle name="20% - Accent1 2 14 2 25" xfId="27270"/>
    <cellStyle name="20% - Accent1 2 14 2 26" xfId="27888"/>
    <cellStyle name="20% - Accent1 2 14 2 27" xfId="29779"/>
    <cellStyle name="20% - Accent1 2 14 2 28" xfId="29588"/>
    <cellStyle name="20% - Accent1 2 14 2 29" xfId="29862"/>
    <cellStyle name="20% - Accent1 2 14 2 3" xfId="24712"/>
    <cellStyle name="20% - Accent1 2 14 2 30" xfId="28966"/>
    <cellStyle name="20% - Accent1 2 14 2 31" xfId="29276"/>
    <cellStyle name="20% - Accent1 2 14 2 4" xfId="25134"/>
    <cellStyle name="20% - Accent1 2 14 2 5" xfId="22832"/>
    <cellStyle name="20% - Accent1 2 14 2 6" xfId="23884"/>
    <cellStyle name="20% - Accent1 2 14 2 7" xfId="25104"/>
    <cellStyle name="20% - Accent1 2 14 2 8" xfId="23206"/>
    <cellStyle name="20% - Accent1 2 14 2 9" xfId="23861"/>
    <cellStyle name="20% - Accent1 2 14 20" xfId="27872"/>
    <cellStyle name="20% - Accent1 2 14 21" xfId="27854"/>
    <cellStyle name="20% - Accent1 2 14 22" xfId="27685"/>
    <cellStyle name="20% - Accent1 2 14 23" xfId="27340"/>
    <cellStyle name="20% - Accent1 2 14 24" xfId="27380"/>
    <cellStyle name="20% - Accent1 2 14 25" xfId="26799"/>
    <cellStyle name="20% - Accent1 2 14 26" xfId="27745"/>
    <cellStyle name="20% - Accent1 2 14 27" xfId="27301"/>
    <cellStyle name="20% - Accent1 2 14 28" xfId="29329"/>
    <cellStyle name="20% - Accent1 2 14 29" xfId="29023"/>
    <cellStyle name="20% - Accent1 2 14 3" xfId="24065"/>
    <cellStyle name="20% - Accent1 2 14 30" xfId="29448"/>
    <cellStyle name="20% - Accent1 2 14 31" xfId="29444"/>
    <cellStyle name="20% - Accent1 2 14 32" xfId="29359"/>
    <cellStyle name="20% - Accent1 2 14 4" xfId="22991"/>
    <cellStyle name="20% - Accent1 2 14 5" xfId="24376"/>
    <cellStyle name="20% - Accent1 2 14 6" xfId="24355"/>
    <cellStyle name="20% - Accent1 2 14 7" xfId="24124"/>
    <cellStyle name="20% - Accent1 2 14 8" xfId="23664"/>
    <cellStyle name="20% - Accent1 2 14 9" xfId="23516"/>
    <cellStyle name="20% - Accent1 2 15" xfId="13553"/>
    <cellStyle name="20% - Accent1 2 16" xfId="13528"/>
    <cellStyle name="20% - Accent1 2 17" xfId="13008"/>
    <cellStyle name="20% - Accent1 2 18" xfId="13893"/>
    <cellStyle name="20% - Accent1 2 19" xfId="12960"/>
    <cellStyle name="20% - Accent1 2 2" xfId="47"/>
    <cellStyle name="20% - Accent1 2 2 10" xfId="17047"/>
    <cellStyle name="20% - Accent1 2 2 11" xfId="17575"/>
    <cellStyle name="20% - Accent1 2 2 12" xfId="17080"/>
    <cellStyle name="20% - Accent1 2 2 13" xfId="15287"/>
    <cellStyle name="20% - Accent1 2 2 14" xfId="16562"/>
    <cellStyle name="20% - Accent1 2 2 15" xfId="17148"/>
    <cellStyle name="20% - Accent1 2 2 16" xfId="18231"/>
    <cellStyle name="20% - Accent1 2 2 17" xfId="16269"/>
    <cellStyle name="20% - Accent1 2 2 18" xfId="15653"/>
    <cellStyle name="20% - Accent1 2 2 19" xfId="16575"/>
    <cellStyle name="20% - Accent1 2 2 2" xfId="8346"/>
    <cellStyle name="20% - Accent1 2 2 2 10" xfId="16244"/>
    <cellStyle name="20% - Accent1 2 2 2 11" xfId="17557"/>
    <cellStyle name="20% - Accent1 2 2 2 12" xfId="15180"/>
    <cellStyle name="20% - Accent1 2 2 2 13" xfId="16532"/>
    <cellStyle name="20% - Accent1 2 2 2 14" xfId="16408"/>
    <cellStyle name="20% - Accent1 2 2 2 15" xfId="17467"/>
    <cellStyle name="20% - Accent1 2 2 2 16" xfId="18504"/>
    <cellStyle name="20% - Accent1 2 2 2 17" xfId="18577"/>
    <cellStyle name="20% - Accent1 2 2 2 18" xfId="14689"/>
    <cellStyle name="20% - Accent1 2 2 2 19" xfId="18858"/>
    <cellStyle name="20% - Accent1 2 2 2 2" xfId="6037"/>
    <cellStyle name="20% - Accent1 2 2 2 2 10" xfId="21766"/>
    <cellStyle name="20% - Accent1 2 2 2 2 11" xfId="22498"/>
    <cellStyle name="20% - Accent1 2 2 2 2 12" xfId="21423"/>
    <cellStyle name="20% - Accent1 2 2 2 2 13" xfId="21581"/>
    <cellStyle name="20% - Accent1 2 2 2 2 14" xfId="26414"/>
    <cellStyle name="20% - Accent1 2 2 2 2 15" xfId="26366"/>
    <cellStyle name="20% - Accent1 2 2 2 2 2" xfId="13637"/>
    <cellStyle name="20% - Accent1 2 2 2 2 2 10" xfId="20243"/>
    <cellStyle name="20% - Accent1 2 2 2 2 2 11" xfId="20810"/>
    <cellStyle name="20% - Accent1 2 2 2 2 2 12" xfId="21079"/>
    <cellStyle name="20% - Accent1 2 2 2 2 2 13" xfId="20628"/>
    <cellStyle name="20% - Accent1 2 2 2 2 2 14" xfId="26463"/>
    <cellStyle name="20% - Accent1 2 2 2 2 2 15" xfId="26200"/>
    <cellStyle name="20% - Accent1 2 2 2 2 2 2" xfId="13686"/>
    <cellStyle name="20% - Accent1 2 2 2 2 2 3" xfId="21909"/>
    <cellStyle name="20% - Accent1 2 2 2 2 2 4" xfId="22435"/>
    <cellStyle name="20% - Accent1 2 2 2 2 2 5" xfId="21030"/>
    <cellStyle name="20% - Accent1 2 2 2 2 2 6" xfId="20761"/>
    <cellStyle name="20% - Accent1 2 2 2 2 2 7" xfId="20280"/>
    <cellStyle name="20% - Accent1 2 2 2 2 2 8" xfId="20331"/>
    <cellStyle name="20% - Accent1 2 2 2 2 2 9" xfId="20337"/>
    <cellStyle name="20% - Accent1 2 2 2 2 3" xfId="21860"/>
    <cellStyle name="20% - Accent1 2 2 2 2 4" xfId="21487"/>
    <cellStyle name="20% - Accent1 2 2 2 2 5" xfId="21965"/>
    <cellStyle name="20% - Accent1 2 2 2 2 6" xfId="21679"/>
    <cellStyle name="20% - Accent1 2 2 2 2 7" xfId="21748"/>
    <cellStyle name="20% - Accent1 2 2 2 2 8" xfId="22355"/>
    <cellStyle name="20% - Accent1 2 2 2 2 9" xfId="22161"/>
    <cellStyle name="20% - Accent1 2 2 2 20" xfId="15107"/>
    <cellStyle name="20% - Accent1 2 2 2 21" xfId="15098"/>
    <cellStyle name="20% - Accent1 2 2 2 22" xfId="14414"/>
    <cellStyle name="20% - Accent1 2 2 2 23" xfId="18921"/>
    <cellStyle name="20% - Accent1 2 2 2 24" xfId="16068"/>
    <cellStyle name="20% - Accent1 2 2 2 25" xfId="17124"/>
    <cellStyle name="20% - Accent1 2 2 2 26" xfId="19081"/>
    <cellStyle name="20% - Accent1 2 2 2 27" xfId="19134"/>
    <cellStyle name="20% - Accent1 2 2 2 28" xfId="19186"/>
    <cellStyle name="20% - Accent1 2 2 2 29" xfId="19237"/>
    <cellStyle name="20% - Accent1 2 2 2 3" xfId="13179"/>
    <cellStyle name="20% - Accent1 2 2 2 30" xfId="19287"/>
    <cellStyle name="20% - Accent1 2 2 2 31" xfId="19337"/>
    <cellStyle name="20% - Accent1 2 2 2 32" xfId="19385"/>
    <cellStyle name="20% - Accent1 2 2 2 33" xfId="19433"/>
    <cellStyle name="20% - Accent1 2 2 2 34" xfId="19480"/>
    <cellStyle name="20% - Accent1 2 2 2 35" xfId="19527"/>
    <cellStyle name="20% - Accent1 2 2 2 36" xfId="19573"/>
    <cellStyle name="20% - Accent1 2 2 2 37" xfId="19616"/>
    <cellStyle name="20% - Accent1 2 2 2 38" xfId="19657"/>
    <cellStyle name="20% - Accent1 2 2 2 39" xfId="19698"/>
    <cellStyle name="20% - Accent1 2 2 2 4" xfId="13864"/>
    <cellStyle name="20% - Accent1 2 2 2 40" xfId="19737"/>
    <cellStyle name="20% - Accent1 2 2 2 41" xfId="19773"/>
    <cellStyle name="20% - Accent1 2 2 2 42" xfId="19806"/>
    <cellStyle name="20% - Accent1 2 2 2 43" xfId="19839"/>
    <cellStyle name="20% - Accent1 2 2 2 44" xfId="19871"/>
    <cellStyle name="20% - Accent1 2 2 2 45" xfId="19900"/>
    <cellStyle name="20% - Accent1 2 2 2 46" xfId="19929"/>
    <cellStyle name="20% - Accent1 2 2 2 47" xfId="19956"/>
    <cellStyle name="20% - Accent1 2 2 2 48" xfId="20891"/>
    <cellStyle name="20% - Accent1 2 2 2 49" xfId="20329"/>
    <cellStyle name="20% - Accent1 2 2 2 5" xfId="13371"/>
    <cellStyle name="20% - Accent1 2 2 2 50" xfId="21169"/>
    <cellStyle name="20% - Accent1 2 2 2 51" xfId="20675"/>
    <cellStyle name="20% - Accent1 2 2 2 52" xfId="21062"/>
    <cellStyle name="20% - Accent1 2 2 2 53" xfId="22500"/>
    <cellStyle name="20% - Accent1 2 2 2 54" xfId="22506"/>
    <cellStyle name="20% - Accent1 2 2 2 55" xfId="21786"/>
    <cellStyle name="20% - Accent1 2 2 2 56" xfId="22493"/>
    <cellStyle name="20% - Accent1 2 2 2 57" xfId="20513"/>
    <cellStyle name="20% - Accent1 2 2 2 58" xfId="21032"/>
    <cellStyle name="20% - Accent1 2 2 2 59" xfId="26232"/>
    <cellStyle name="20% - Accent1 2 2 2 6" xfId="13454"/>
    <cellStyle name="20% - Accent1 2 2 2 60" xfId="26150"/>
    <cellStyle name="20% - Accent1 2 2 2 7" xfId="14087"/>
    <cellStyle name="20% - Accent1 2 2 2 8" xfId="13229"/>
    <cellStyle name="20% - Accent1 2 2 2 9" xfId="13231"/>
    <cellStyle name="20% - Accent1 2 2 20" xfId="15433"/>
    <cellStyle name="20% - Accent1 2 2 21" xfId="15540"/>
    <cellStyle name="20% - Accent1 2 2 22" xfId="14888"/>
    <cellStyle name="20% - Accent1 2 2 23" xfId="17339"/>
    <cellStyle name="20% - Accent1 2 2 24" xfId="14420"/>
    <cellStyle name="20% - Accent1 2 2 25" xfId="16161"/>
    <cellStyle name="20% - Accent1 2 2 26" xfId="18561"/>
    <cellStyle name="20% - Accent1 2 2 27" xfId="18716"/>
    <cellStyle name="20% - Accent1 2 2 28" xfId="16342"/>
    <cellStyle name="20% - Accent1 2 2 29" xfId="14258"/>
    <cellStyle name="20% - Accent1 2 2 3" xfId="13793"/>
    <cellStyle name="20% - Accent1 2 2 3 10" xfId="23872"/>
    <cellStyle name="20% - Accent1 2 2 3 11" xfId="23118"/>
    <cellStyle name="20% - Accent1 2 2 3 12" xfId="25432"/>
    <cellStyle name="20% - Accent1 2 2 3 13" xfId="24734"/>
    <cellStyle name="20% - Accent1 2 2 3 14" xfId="25568"/>
    <cellStyle name="20% - Accent1 2 2 3 15" xfId="24620"/>
    <cellStyle name="20% - Accent1 2 2 3 16" xfId="25976"/>
    <cellStyle name="20% - Accent1 2 2 3 17" xfId="25664"/>
    <cellStyle name="20% - Accent1 2 2 3 18" xfId="26568"/>
    <cellStyle name="20% - Accent1 2 2 3 19" xfId="27965"/>
    <cellStyle name="20% - Accent1 2 2 3 2" xfId="12992"/>
    <cellStyle name="20% - Accent1 2 2 3 2 10" xfId="25202"/>
    <cellStyle name="20% - Accent1 2 2 3 2 11" xfId="23807"/>
    <cellStyle name="20% - Accent1 2 2 3 2 12" xfId="23044"/>
    <cellStyle name="20% - Accent1 2 2 3 2 13" xfId="25584"/>
    <cellStyle name="20% - Accent1 2 2 3 2 14" xfId="25600"/>
    <cellStyle name="20% - Accent1 2 2 3 2 15" xfId="25735"/>
    <cellStyle name="20% - Accent1 2 2 3 2 16" xfId="25697"/>
    <cellStyle name="20% - Accent1 2 2 3 2 17" xfId="28453"/>
    <cellStyle name="20% - Accent1 2 2 3 2 18" xfId="28572"/>
    <cellStyle name="20% - Accent1 2 2 3 2 19" xfId="28671"/>
    <cellStyle name="20% - Accent1 2 2 3 2 2" xfId="25082"/>
    <cellStyle name="20% - Accent1 2 2 3 2 2 10" xfId="24453"/>
    <cellStyle name="20% - Accent1 2 2 3 2 2 11" xfId="23598"/>
    <cellStyle name="20% - Accent1 2 2 3 2 2 12" xfId="25586"/>
    <cellStyle name="20% - Accent1 2 2 3 2 2 13" xfId="25601"/>
    <cellStyle name="20% - Accent1 2 2 3 2 2 14" xfId="25614"/>
    <cellStyle name="20% - Accent1 2 2 3 2 2 15" xfId="25766"/>
    <cellStyle name="20% - Accent1 2 2 3 2 2 16" xfId="25654"/>
    <cellStyle name="20% - Accent1 2 2 3 2 2 17" xfId="28313"/>
    <cellStyle name="20% - Accent1 2 2 3 2 2 18" xfId="28676"/>
    <cellStyle name="20% - Accent1 2 2 3 2 2 19" xfId="28703"/>
    <cellStyle name="20% - Accent1 2 2 3 2 2 2" xfId="24933"/>
    <cellStyle name="20% - Accent1 2 2 3 2 2 20" xfId="28726"/>
    <cellStyle name="20% - Accent1 2 2 3 2 2 21" xfId="28748"/>
    <cellStyle name="20% - Accent1 2 2 3 2 2 22" xfId="28770"/>
    <cellStyle name="20% - Accent1 2 2 3 2 2 23" xfId="28790"/>
    <cellStyle name="20% - Accent1 2 2 3 2 2 24" xfId="27246"/>
    <cellStyle name="20% - Accent1 2 2 3 2 2 25" xfId="28827"/>
    <cellStyle name="20% - Accent1 2 2 3 2 2 26" xfId="28840"/>
    <cellStyle name="20% - Accent1 2 2 3 2 2 27" xfId="29700"/>
    <cellStyle name="20% - Accent1 2 2 3 2 2 28" xfId="29951"/>
    <cellStyle name="20% - Accent1 2 2 3 2 2 29" xfId="29968"/>
    <cellStyle name="20% - Accent1 2 2 3 2 2 3" xfId="25355"/>
    <cellStyle name="20% - Accent1 2 2 3 2 2 30" xfId="29983"/>
    <cellStyle name="20% - Accent1 2 2 3 2 2 31" xfId="29996"/>
    <cellStyle name="20% - Accent1 2 2 3 2 2 4" xfId="25385"/>
    <cellStyle name="20% - Accent1 2 2 3 2 2 5" xfId="25413"/>
    <cellStyle name="20% - Accent1 2 2 3 2 2 6" xfId="25443"/>
    <cellStyle name="20% - Accent1 2 2 3 2 2 7" xfId="25472"/>
    <cellStyle name="20% - Accent1 2 2 3 2 2 8" xfId="22863"/>
    <cellStyle name="20% - Accent1 2 2 3 2 2 9" xfId="23433"/>
    <cellStyle name="20% - Accent1 2 2 3 2 20" xfId="28699"/>
    <cellStyle name="20% - Accent1 2 2 3 2 21" xfId="28723"/>
    <cellStyle name="20% - Accent1 2 2 3 2 22" xfId="28744"/>
    <cellStyle name="20% - Accent1 2 2 3 2 23" xfId="28768"/>
    <cellStyle name="20% - Accent1 2 2 3 2 24" xfId="28560"/>
    <cellStyle name="20% - Accent1 2 2 3 2 25" xfId="27881"/>
    <cellStyle name="20% - Accent1 2 2 3 2 26" xfId="28826"/>
    <cellStyle name="20% - Accent1 2 2 3 2 27" xfId="29837"/>
    <cellStyle name="20% - Accent1 2 2 3 2 28" xfId="29900"/>
    <cellStyle name="20% - Accent1 2 2 3 2 29" xfId="29949"/>
    <cellStyle name="20% - Accent1 2 2 3 2 3" xfId="25232"/>
    <cellStyle name="20% - Accent1 2 2 3 2 30" xfId="29966"/>
    <cellStyle name="20% - Accent1 2 2 3 2 31" xfId="29982"/>
    <cellStyle name="20% - Accent1 2 2 3 2 4" xfId="25352"/>
    <cellStyle name="20% - Accent1 2 2 3 2 5" xfId="25382"/>
    <cellStyle name="20% - Accent1 2 2 3 2 6" xfId="25411"/>
    <cellStyle name="20% - Accent1 2 2 3 2 7" xfId="25441"/>
    <cellStyle name="20% - Accent1 2 2 3 2 8" xfId="23490"/>
    <cellStyle name="20% - Accent1 2 2 3 2 9" xfId="23024"/>
    <cellStyle name="20% - Accent1 2 2 3 20" xfId="28366"/>
    <cellStyle name="20% - Accent1 2 2 3 21" xfId="28657"/>
    <cellStyle name="20% - Accent1 2 2 3 22" xfId="28058"/>
    <cellStyle name="20% - Accent1 2 2 3 23" xfId="26599"/>
    <cellStyle name="20% - Accent1 2 2 3 24" xfId="27842"/>
    <cellStyle name="20% - Accent1 2 2 3 25" xfId="28608"/>
    <cellStyle name="20% - Accent1 2 2 3 26" xfId="27588"/>
    <cellStyle name="20% - Accent1 2 2 3 27" xfId="27995"/>
    <cellStyle name="20% - Accent1 2 2 3 28" xfId="28875"/>
    <cellStyle name="20% - Accent1 2 2 3 29" xfId="29495"/>
    <cellStyle name="20% - Accent1 2 2 3 3" xfId="22649"/>
    <cellStyle name="20% - Accent1 2 2 3 30" xfId="29751"/>
    <cellStyle name="20% - Accent1 2 2 3 31" xfId="29941"/>
    <cellStyle name="20% - Accent1 2 2 3 32" xfId="29544"/>
    <cellStyle name="20% - Accent1 2 2 3 4" xfId="24494"/>
    <cellStyle name="20% - Accent1 2 2 3 5" xfId="24987"/>
    <cellStyle name="20% - Accent1 2 2 3 6" xfId="25330"/>
    <cellStyle name="20% - Accent1 2 2 3 7" xfId="24614"/>
    <cellStyle name="20% - Accent1 2 2 3 8" xfId="22683"/>
    <cellStyle name="20% - Accent1 2 2 3 9" xfId="25397"/>
    <cellStyle name="20% - Accent1 2 2 30" xfId="16910"/>
    <cellStyle name="20% - Accent1 2 2 31" xfId="14896"/>
    <cellStyle name="20% - Accent1 2 2 32" xfId="14936"/>
    <cellStyle name="20% - Accent1 2 2 33" xfId="16996"/>
    <cellStyle name="20% - Accent1 2 2 34" xfId="14730"/>
    <cellStyle name="20% - Accent1 2 2 35" xfId="18014"/>
    <cellStyle name="20% - Accent1 2 2 36" xfId="14952"/>
    <cellStyle name="20% - Accent1 2 2 37" xfId="16079"/>
    <cellStyle name="20% - Accent1 2 2 38" xfId="18013"/>
    <cellStyle name="20% - Accent1 2 2 39" xfId="16451"/>
    <cellStyle name="20% - Accent1 2 2 4" xfId="13870"/>
    <cellStyle name="20% - Accent1 2 2 40" xfId="14696"/>
    <cellStyle name="20% - Accent1 2 2 41" xfId="17208"/>
    <cellStyle name="20% - Accent1 2 2 42" xfId="15145"/>
    <cellStyle name="20% - Accent1 2 2 43" xfId="15655"/>
    <cellStyle name="20% - Accent1 2 2 44" xfId="17974"/>
    <cellStyle name="20% - Accent1 2 2 45" xfId="15210"/>
    <cellStyle name="20% - Accent1 2 2 46" xfId="18862"/>
    <cellStyle name="20% - Accent1 2 2 47" xfId="14637"/>
    <cellStyle name="20% - Accent1 2 2 48" xfId="21229"/>
    <cellStyle name="20% - Accent1 2 2 49" xfId="21331"/>
    <cellStyle name="20% - Accent1 2 2 5" xfId="12966"/>
    <cellStyle name="20% - Accent1 2 2 50" xfId="20844"/>
    <cellStyle name="20% - Accent1 2 2 51" xfId="22554"/>
    <cellStyle name="20% - Accent1 2 2 52" xfId="22569"/>
    <cellStyle name="20% - Accent1 2 2 53" xfId="22582"/>
    <cellStyle name="20% - Accent1 2 2 54" xfId="22593"/>
    <cellStyle name="20% - Accent1 2 2 55" xfId="22602"/>
    <cellStyle name="20% - Accent1 2 2 56" xfId="22610"/>
    <cellStyle name="20% - Accent1 2 2 57" xfId="22615"/>
    <cellStyle name="20% - Accent1 2 2 58" xfId="22618"/>
    <cellStyle name="20% - Accent1 2 2 59" xfId="26309"/>
    <cellStyle name="20% - Accent1 2 2 6" xfId="13043"/>
    <cellStyle name="20% - Accent1 2 2 60" xfId="26384"/>
    <cellStyle name="20% - Accent1 2 2 7" xfId="13248"/>
    <cellStyle name="20% - Accent1 2 2 8" xfId="13114"/>
    <cellStyle name="20% - Accent1 2 2 9" xfId="13473"/>
    <cellStyle name="20% - Accent1 2 20" xfId="13532"/>
    <cellStyle name="20% - Accent1 2 21" xfId="14196"/>
    <cellStyle name="20% - Accent1 2 22" xfId="14314"/>
    <cellStyle name="20% - Accent1 2 23" xfId="14458"/>
    <cellStyle name="20% - Accent1 2 24" xfId="17772"/>
    <cellStyle name="20% - Accent1 2 25" xfId="17729"/>
    <cellStyle name="20% - Accent1 2 26" xfId="18211"/>
    <cellStyle name="20% - Accent1 2 27" xfId="16953"/>
    <cellStyle name="20% - Accent1 2 28" xfId="15209"/>
    <cellStyle name="20% - Accent1 2 29" xfId="14551"/>
    <cellStyle name="20% - Accent1 2 3" xfId="6321"/>
    <cellStyle name="20% - Accent1 2 30" xfId="18535"/>
    <cellStyle name="20% - Accent1 2 31" xfId="15184"/>
    <cellStyle name="20% - Accent1 2 32" xfId="14687"/>
    <cellStyle name="20% - Accent1 2 33" xfId="18116"/>
    <cellStyle name="20% - Accent1 2 34" xfId="16877"/>
    <cellStyle name="20% - Accent1 2 35" xfId="16384"/>
    <cellStyle name="20% - Accent1 2 36" xfId="15506"/>
    <cellStyle name="20% - Accent1 2 37" xfId="15561"/>
    <cellStyle name="20% - Accent1 2 38" xfId="17914"/>
    <cellStyle name="20% - Accent1 2 39" xfId="16367"/>
    <cellStyle name="20% - Accent1 2 4" xfId="12075"/>
    <cellStyle name="20% - Accent1 2 40" xfId="15457"/>
    <cellStyle name="20% - Accent1 2 41" xfId="16856"/>
    <cellStyle name="20% - Accent1 2 42" xfId="15036"/>
    <cellStyle name="20% - Accent1 2 43" xfId="17535"/>
    <cellStyle name="20% - Accent1 2 44" xfId="17663"/>
    <cellStyle name="20% - Accent1 2 45" xfId="16492"/>
    <cellStyle name="20% - Accent1 2 46" xfId="15719"/>
    <cellStyle name="20% - Accent1 2 47" xfId="14319"/>
    <cellStyle name="20% - Accent1 2 48" xfId="18709"/>
    <cellStyle name="20% - Accent1 2 49" xfId="18432"/>
    <cellStyle name="20% - Accent1 2 5" xfId="12792"/>
    <cellStyle name="20% - Accent1 2 50" xfId="17284"/>
    <cellStyle name="20% - Accent1 2 51" xfId="14683"/>
    <cellStyle name="20% - Accent1 2 52" xfId="15173"/>
    <cellStyle name="20% - Accent1 2 53" xfId="15795"/>
    <cellStyle name="20% - Accent1 2 54" xfId="14912"/>
    <cellStyle name="20% - Accent1 2 55" xfId="18160"/>
    <cellStyle name="20% - Accent1 2 56" xfId="17980"/>
    <cellStyle name="20% - Accent1 2 57" xfId="17825"/>
    <cellStyle name="20% - Accent1 2 58" xfId="17867"/>
    <cellStyle name="20% - Accent1 2 59" xfId="328"/>
    <cellStyle name="20% - Accent1 2 6" xfId="12610"/>
    <cellStyle name="20% - Accent1 2 60" xfId="22230"/>
    <cellStyle name="20% - Accent1 2 61" xfId="21273"/>
    <cellStyle name="20% - Accent1 2 62" xfId="20786"/>
    <cellStyle name="20% - Accent1 2 63" xfId="20225"/>
    <cellStyle name="20% - Accent1 2 64" xfId="21641"/>
    <cellStyle name="20% - Accent1 2 65" xfId="21373"/>
    <cellStyle name="20% - Accent1 2 66" xfId="20175"/>
    <cellStyle name="20% - Accent1 2 67" xfId="22283"/>
    <cellStyle name="20% - Accent1 2 68" xfId="21390"/>
    <cellStyle name="20% - Accent1 2 69" xfId="20996"/>
    <cellStyle name="20% - Accent1 2 7" xfId="12269"/>
    <cellStyle name="20% - Accent1 2 70" xfId="26077"/>
    <cellStyle name="20% - Accent1 2 71" xfId="26121"/>
    <cellStyle name="20% - Accent1 2 8" xfId="12530"/>
    <cellStyle name="20% - Accent1 2 9" xfId="12114"/>
    <cellStyle name="20% - Accent1 20" xfId="13370"/>
    <cellStyle name="20% - Accent1 21" xfId="13124"/>
    <cellStyle name="20% - Accent1 22" xfId="12948"/>
    <cellStyle name="20% - Accent1 23" xfId="13342"/>
    <cellStyle name="20% - Accent1 24" xfId="13067"/>
    <cellStyle name="20% - Accent1 25" xfId="13195"/>
    <cellStyle name="20% - Accent1 26" xfId="14976"/>
    <cellStyle name="20% - Accent1 27" xfId="15181"/>
    <cellStyle name="20% - Accent1 28" xfId="16344"/>
    <cellStyle name="20% - Accent1 29" xfId="16633"/>
    <cellStyle name="20% - Accent1 3" xfId="88"/>
    <cellStyle name="20% - Accent1 3 2" xfId="6078"/>
    <cellStyle name="20% - Accent1 30" xfId="15936"/>
    <cellStyle name="20% - Accent1 31" xfId="16952"/>
    <cellStyle name="20% - Accent1 32" xfId="17280"/>
    <cellStyle name="20% - Accent1 33" xfId="16045"/>
    <cellStyle name="20% - Accent1 34" xfId="17966"/>
    <cellStyle name="20% - Accent1 35" xfId="17894"/>
    <cellStyle name="20% - Accent1 36" xfId="17434"/>
    <cellStyle name="20% - Accent1 37" xfId="17759"/>
    <cellStyle name="20% - Accent1 38" xfId="17076"/>
    <cellStyle name="20% - Accent1 39" xfId="17420"/>
    <cellStyle name="20% - Accent1 4" xfId="129"/>
    <cellStyle name="20% - Accent1 4 2" xfId="6119"/>
    <cellStyle name="20% - Accent1 40" xfId="14913"/>
    <cellStyle name="20% - Accent1 41" xfId="18386"/>
    <cellStyle name="20% - Accent1 42" xfId="14786"/>
    <cellStyle name="20% - Accent1 43" xfId="16313"/>
    <cellStyle name="20% - Accent1 44" xfId="17691"/>
    <cellStyle name="20% - Accent1 45" xfId="16861"/>
    <cellStyle name="20% - Accent1 46" xfId="18327"/>
    <cellStyle name="20% - Accent1 47" xfId="15004"/>
    <cellStyle name="20% - Accent1 48" xfId="14425"/>
    <cellStyle name="20% - Accent1 49" xfId="14360"/>
    <cellStyle name="20% - Accent1 5" xfId="170"/>
    <cellStyle name="20% - Accent1 5 2" xfId="6160"/>
    <cellStyle name="20% - Accent1 50" xfId="18823"/>
    <cellStyle name="20% - Accent1 51" xfId="16815"/>
    <cellStyle name="20% - Accent1 52" xfId="18520"/>
    <cellStyle name="20% - Accent1 53" xfId="17613"/>
    <cellStyle name="20% - Accent1 54" xfId="15558"/>
    <cellStyle name="20% - Accent1 55" xfId="16338"/>
    <cellStyle name="20% - Accent1 56" xfId="18796"/>
    <cellStyle name="20% - Accent1 57" xfId="15391"/>
    <cellStyle name="20% - Accent1 58" xfId="16318"/>
    <cellStyle name="20% - Accent1 59" xfId="16152"/>
    <cellStyle name="20% - Accent1 6" xfId="211"/>
    <cellStyle name="20% - Accent1 6 2" xfId="6201"/>
    <cellStyle name="20% - Accent1 60" xfId="18755"/>
    <cellStyle name="20% - Accent1 61" xfId="16790"/>
    <cellStyle name="20% - Accent1 62" xfId="14783"/>
    <cellStyle name="20% - Accent1 63" xfId="15426"/>
    <cellStyle name="20% - Accent1 64" xfId="20425"/>
    <cellStyle name="20% - Accent1 65" xfId="21836"/>
    <cellStyle name="20% - Accent1 66" xfId="22159"/>
    <cellStyle name="20% - Accent1 67" xfId="21721"/>
    <cellStyle name="20% - Accent1 68" xfId="21804"/>
    <cellStyle name="20% - Accent1 69" xfId="22079"/>
    <cellStyle name="20% - Accent1 7" xfId="252"/>
    <cellStyle name="20% - Accent1 7 2" xfId="6242"/>
    <cellStyle name="20% - Accent1 70" xfId="22181"/>
    <cellStyle name="20% - Accent1 71" xfId="22244"/>
    <cellStyle name="20% - Accent1 72" xfId="21687"/>
    <cellStyle name="20% - Accent1 73" xfId="22441"/>
    <cellStyle name="20% - Accent1 74" xfId="22138"/>
    <cellStyle name="20% - Accent1 75" xfId="26169"/>
    <cellStyle name="20% - Accent1 76" xfId="26510"/>
    <cellStyle name="20% - Accent1 8" xfId="12352"/>
    <cellStyle name="20% - Accent1 9" xfId="12152"/>
    <cellStyle name="20% - Accent2" xfId="26" builtinId="34" customBuiltin="1"/>
    <cellStyle name="20% - Accent2 10" xfId="12859"/>
    <cellStyle name="20% - Accent2 11" xfId="12873"/>
    <cellStyle name="20% - Accent2 12" xfId="12885"/>
    <cellStyle name="20% - Accent2 13" xfId="12896"/>
    <cellStyle name="20% - Accent2 14" xfId="12906"/>
    <cellStyle name="20% - Accent2 15" xfId="12915"/>
    <cellStyle name="20% - Accent2 16" xfId="12922"/>
    <cellStyle name="20% - Accent2 17" xfId="12928"/>
    <cellStyle name="20% - Accent2 18" xfId="12933"/>
    <cellStyle name="20% - Accent2 19" xfId="13420"/>
    <cellStyle name="20% - Accent2 2" xfId="2358"/>
    <cellStyle name="20% - Accent2 2 10" xfId="12148"/>
    <cellStyle name="20% - Accent2 2 11" xfId="12691"/>
    <cellStyle name="20% - Accent2 2 12" xfId="12753"/>
    <cellStyle name="20% - Accent2 2 13" xfId="12216"/>
    <cellStyle name="20% - Accent2 2 14" xfId="13705"/>
    <cellStyle name="20% - Accent2 2 14 10" xfId="23151"/>
    <cellStyle name="20% - Accent2 2 14 11" xfId="24663"/>
    <cellStyle name="20% - Accent2 2 14 12" xfId="25046"/>
    <cellStyle name="20% - Accent2 2 14 13" xfId="24349"/>
    <cellStyle name="20% - Accent2 2 14 14" xfId="25349"/>
    <cellStyle name="20% - Accent2 2 14 15" xfId="22830"/>
    <cellStyle name="20% - Accent2 2 14 16" xfId="26051"/>
    <cellStyle name="20% - Accent2 2 14 17" xfId="25952"/>
    <cellStyle name="20% - Accent2 2 14 18" xfId="27620"/>
    <cellStyle name="20% - Accent2 2 14 19" xfId="27043"/>
    <cellStyle name="20% - Accent2 2 14 2" xfId="13728"/>
    <cellStyle name="20% - Accent2 2 14 2 10" xfId="24240"/>
    <cellStyle name="20% - Accent2 2 14 2 11" xfId="23992"/>
    <cellStyle name="20% - Accent2 2 14 2 12" xfId="25144"/>
    <cellStyle name="20% - Accent2 2 14 2 13" xfId="23643"/>
    <cellStyle name="20% - Accent2 2 14 2 14" xfId="24219"/>
    <cellStyle name="20% - Accent2 2 14 2 15" xfId="26020"/>
    <cellStyle name="20% - Accent2 2 14 2 16" xfId="26060"/>
    <cellStyle name="20% - Accent2 2 14 2 17" xfId="28390"/>
    <cellStyle name="20% - Accent2 2 14 2 18" xfId="27904"/>
    <cellStyle name="20% - Accent2 2 14 2 19" xfId="26696"/>
    <cellStyle name="20% - Accent2 2 14 2 2" xfId="25016"/>
    <cellStyle name="20% - Accent2 2 14 2 2 10" xfId="24881"/>
    <cellStyle name="20% - Accent2 2 14 2 2 11" xfId="23810"/>
    <cellStyle name="20% - Accent2 2 14 2 2 12" xfId="23960"/>
    <cellStyle name="20% - Accent2 2 14 2 2 13" xfId="24759"/>
    <cellStyle name="20% - Accent2 2 14 2 2 14" xfId="25343"/>
    <cellStyle name="20% - Accent2 2 14 2 2 15" xfId="25723"/>
    <cellStyle name="20% - Accent2 2 14 2 2 16" xfId="26052"/>
    <cellStyle name="20% - Accent2 2 14 2 2 17" xfId="28413"/>
    <cellStyle name="20% - Accent2 2 14 2 2 18" xfId="27716"/>
    <cellStyle name="20% - Accent2 2 14 2 2 19" xfId="28457"/>
    <cellStyle name="20% - Accent2 2 14 2 2 2" xfId="25039"/>
    <cellStyle name="20% - Accent2 2 14 2 2 20" xfId="27038"/>
    <cellStyle name="20% - Accent2 2 14 2 2 21" xfId="26937"/>
    <cellStyle name="20% - Accent2 2 14 2 2 22" xfId="27288"/>
    <cellStyle name="20% - Accent2 2 14 2 2 23" xfId="27462"/>
    <cellStyle name="20% - Accent2 2 14 2 2 24" xfId="28821"/>
    <cellStyle name="20% - Accent2 2 14 2 2 25" xfId="26761"/>
    <cellStyle name="20% - Accent2 2 14 2 2 26" xfId="27118"/>
    <cellStyle name="20% - Accent2 2 14 2 2 27" xfId="29798"/>
    <cellStyle name="20% - Accent2 2 14 2 2 28" xfId="29375"/>
    <cellStyle name="20% - Accent2 2 14 2 2 29" xfId="29839"/>
    <cellStyle name="20% - Accent2 2 14 2 2 3" xfId="24164"/>
    <cellStyle name="20% - Accent2 2 14 2 2 30" xfId="29110"/>
    <cellStyle name="20% - Accent2 2 14 2 2 31" xfId="29062"/>
    <cellStyle name="20% - Accent2 2 14 2 2 4" xfId="25086"/>
    <cellStyle name="20% - Accent2 2 14 2 2 5" xfId="23257"/>
    <cellStyle name="20% - Accent2 2 14 2 2 6" xfId="23121"/>
    <cellStyle name="20% - Accent2 2 14 2 2 7" xfId="23602"/>
    <cellStyle name="20% - Accent2 2 14 2 2 8" xfId="23853"/>
    <cellStyle name="20% - Accent2 2 14 2 2 9" xfId="22808"/>
    <cellStyle name="20% - Accent2 2 14 2 20" xfId="27372"/>
    <cellStyle name="20% - Accent2 2 14 2 21" xfId="26932"/>
    <cellStyle name="20% - Accent2 2 14 2 22" xfId="27233"/>
    <cellStyle name="20% - Accent2 2 14 2 23" xfId="27256"/>
    <cellStyle name="20% - Accent2 2 14 2 24" xfId="27166"/>
    <cellStyle name="20% - Accent2 2 14 2 25" xfId="28794"/>
    <cellStyle name="20% - Accent2 2 14 2 26" xfId="26978"/>
    <cellStyle name="20% - Accent2 2 14 2 27" xfId="29775"/>
    <cellStyle name="20% - Accent2 2 14 2 28" xfId="29462"/>
    <cellStyle name="20% - Accent2 2 14 2 29" xfId="28957"/>
    <cellStyle name="20% - Accent2 2 14 2 3" xfId="24412"/>
    <cellStyle name="20% - Accent2 2 14 2 30" xfId="29219"/>
    <cellStyle name="20% - Accent2 2 14 2 31" xfId="29059"/>
    <cellStyle name="20% - Accent2 2 14 2 4" xfId="22815"/>
    <cellStyle name="20% - Accent2 2 14 2 5" xfId="23706"/>
    <cellStyle name="20% - Accent2 2 14 2 6" xfId="23114"/>
    <cellStyle name="20% - Accent2 2 14 2 7" xfId="23525"/>
    <cellStyle name="20% - Accent2 2 14 2 8" xfId="24602"/>
    <cellStyle name="20% - Accent2 2 14 2 9" xfId="23248"/>
    <cellStyle name="20% - Accent2 2 14 20" xfId="27460"/>
    <cellStyle name="20% - Accent2 2 14 21" xfId="27248"/>
    <cellStyle name="20% - Accent2 2 14 22" xfId="28127"/>
    <cellStyle name="20% - Accent2 2 14 23" xfId="28015"/>
    <cellStyle name="20% - Accent2 2 14 24" xfId="27901"/>
    <cellStyle name="20% - Accent2 2 14 25" xfId="27330"/>
    <cellStyle name="20% - Accent2 2 14 26" xfId="27434"/>
    <cellStyle name="20% - Accent2 2 14 27" xfId="27631"/>
    <cellStyle name="20% - Accent2 2 14 28" xfId="29325"/>
    <cellStyle name="20% - Accent2 2 14 29" xfId="29113"/>
    <cellStyle name="20% - Accent2 2 14 3" xfId="24046"/>
    <cellStyle name="20% - Accent2 2 14 30" xfId="29262"/>
    <cellStyle name="20% - Accent2 2 14 31" xfId="29178"/>
    <cellStyle name="20% - Accent2 2 14 32" xfId="29586"/>
    <cellStyle name="20% - Accent2 2 14 4" xfId="23262"/>
    <cellStyle name="20% - Accent2 2 14 5" xfId="23836"/>
    <cellStyle name="20% - Accent2 2 14 6" xfId="23546"/>
    <cellStyle name="20% - Accent2 2 14 7" xfId="24703"/>
    <cellStyle name="20% - Accent2 2 14 8" xfId="24565"/>
    <cellStyle name="20% - Accent2 2 14 9" xfId="23993"/>
    <cellStyle name="20% - Accent2 2 15" xfId="13123"/>
    <cellStyle name="20% - Accent2 2 16" xfId="13510"/>
    <cellStyle name="20% - Accent2 2 17" xfId="13833"/>
    <cellStyle name="20% - Accent2 2 18" xfId="13077"/>
    <cellStyle name="20% - Accent2 2 19" xfId="13108"/>
    <cellStyle name="20% - Accent2 2 2" xfId="48"/>
    <cellStyle name="20% - Accent2 2 2 10" xfId="17051"/>
    <cellStyle name="20% - Accent2 2 2 11" xfId="17596"/>
    <cellStyle name="20% - Accent2 2 2 12" xfId="14777"/>
    <cellStyle name="20% - Accent2 2 2 13" xfId="16015"/>
    <cellStyle name="20% - Accent2 2 2 14" xfId="15411"/>
    <cellStyle name="20% - Accent2 2 2 15" xfId="15030"/>
    <cellStyle name="20% - Accent2 2 2 16" xfId="14585"/>
    <cellStyle name="20% - Accent2 2 2 17" xfId="15520"/>
    <cellStyle name="20% - Accent2 2 2 18" xfId="16490"/>
    <cellStyle name="20% - Accent2 2 2 19" xfId="17443"/>
    <cellStyle name="20% - Accent2 2 2 2" xfId="8350"/>
    <cellStyle name="20% - Accent2 2 2 2 10" xfId="16245"/>
    <cellStyle name="20% - Accent2 2 2 2 11" xfId="15509"/>
    <cellStyle name="20% - Accent2 2 2 2 12" xfId="16636"/>
    <cellStyle name="20% - Accent2 2 2 2 13" xfId="15814"/>
    <cellStyle name="20% - Accent2 2 2 2 14" xfId="16835"/>
    <cellStyle name="20% - Accent2 2 2 2 15" xfId="16774"/>
    <cellStyle name="20% - Accent2 2 2 2 16" xfId="16523"/>
    <cellStyle name="20% - Accent2 2 2 2 17" xfId="15567"/>
    <cellStyle name="20% - Accent2 2 2 2 18" xfId="16231"/>
    <cellStyle name="20% - Accent2 2 2 2 19" xfId="17551"/>
    <cellStyle name="20% - Accent2 2 2 2 2" xfId="6038"/>
    <cellStyle name="20% - Accent2 2 2 2 2 10" xfId="22592"/>
    <cellStyle name="20% - Accent2 2 2 2 2 11" xfId="22601"/>
    <cellStyle name="20% - Accent2 2 2 2 2 12" xfId="22609"/>
    <cellStyle name="20% - Accent2 2 2 2 2 13" xfId="22614"/>
    <cellStyle name="20% - Accent2 2 2 2 2 14" xfId="26410"/>
    <cellStyle name="20% - Accent2 2 2 2 2 15" xfId="26355"/>
    <cellStyle name="20% - Accent2 2 2 2 2 2" xfId="13633"/>
    <cellStyle name="20% - Accent2 2 2 2 2 2 10" xfId="21510"/>
    <cellStyle name="20% - Accent2 2 2 2 2 2 11" xfId="20194"/>
    <cellStyle name="20% - Accent2 2 2 2 2 2 12" xfId="22180"/>
    <cellStyle name="20% - Accent2 2 2 2 2 2 13" xfId="22473"/>
    <cellStyle name="20% - Accent2 2 2 2 2 2 14" xfId="26462"/>
    <cellStyle name="20% - Accent2 2 2 2 2 2 15" xfId="26340"/>
    <cellStyle name="20% - Accent2 2 2 2 2 2 2" xfId="13685"/>
    <cellStyle name="20% - Accent2 2 2 2 2 2 3" xfId="21908"/>
    <cellStyle name="20% - Accent2 2 2 2 2 2 4" xfId="22377"/>
    <cellStyle name="20% - Accent2 2 2 2 2 2 5" xfId="21577"/>
    <cellStyle name="20% - Accent2 2 2 2 2 2 6" xfId="21023"/>
    <cellStyle name="20% - Accent2 2 2 2 2 2 7" xfId="20730"/>
    <cellStyle name="20% - Accent2 2 2 2 2 2 8" xfId="20969"/>
    <cellStyle name="20% - Accent2 2 2 2 2 2 9" xfId="20941"/>
    <cellStyle name="20% - Accent2 2 2 2 2 3" xfId="21856"/>
    <cellStyle name="20% - Accent2 2 2 2 2 4" xfId="21479"/>
    <cellStyle name="20% - Accent2 2 2 2 2 5" xfId="20462"/>
    <cellStyle name="20% - Accent2 2 2 2 2 6" xfId="20811"/>
    <cellStyle name="20% - Accent2 2 2 2 2 7" xfId="22553"/>
    <cellStyle name="20% - Accent2 2 2 2 2 8" xfId="22568"/>
    <cellStyle name="20% - Accent2 2 2 2 2 9" xfId="22581"/>
    <cellStyle name="20% - Accent2 2 2 2 20" xfId="17816"/>
    <cellStyle name="20% - Accent2 2 2 2 21" xfId="16849"/>
    <cellStyle name="20% - Accent2 2 2 2 22" xfId="16220"/>
    <cellStyle name="20% - Accent2 2 2 2 23" xfId="15074"/>
    <cellStyle name="20% - Accent2 2 2 2 24" xfId="17607"/>
    <cellStyle name="20% - Accent2 2 2 2 25" xfId="16843"/>
    <cellStyle name="20% - Accent2 2 2 2 26" xfId="17251"/>
    <cellStyle name="20% - Accent2 2 2 2 27" xfId="16702"/>
    <cellStyle name="20% - Accent2 2 2 2 28" xfId="16570"/>
    <cellStyle name="20% - Accent2 2 2 2 29" xfId="16341"/>
    <cellStyle name="20% - Accent2 2 2 2 3" xfId="13178"/>
    <cellStyle name="20% - Accent2 2 2 2 30" xfId="16221"/>
    <cellStyle name="20% - Accent2 2 2 2 31" xfId="14758"/>
    <cellStyle name="20% - Accent2 2 2 2 32" xfId="19015"/>
    <cellStyle name="20% - Accent2 2 2 2 33" xfId="19078"/>
    <cellStyle name="20% - Accent2 2 2 2 34" xfId="19131"/>
    <cellStyle name="20% - Accent2 2 2 2 35" xfId="19183"/>
    <cellStyle name="20% - Accent2 2 2 2 36" xfId="19234"/>
    <cellStyle name="20% - Accent2 2 2 2 37" xfId="19284"/>
    <cellStyle name="20% - Accent2 2 2 2 38" xfId="19334"/>
    <cellStyle name="20% - Accent2 2 2 2 39" xfId="19382"/>
    <cellStyle name="20% - Accent2 2 2 2 4" xfId="13297"/>
    <cellStyle name="20% - Accent2 2 2 2 40" xfId="19430"/>
    <cellStyle name="20% - Accent2 2 2 2 41" xfId="19477"/>
    <cellStyle name="20% - Accent2 2 2 2 42" xfId="19524"/>
    <cellStyle name="20% - Accent2 2 2 2 43" xfId="19570"/>
    <cellStyle name="20% - Accent2 2 2 2 44" xfId="19613"/>
    <cellStyle name="20% - Accent2 2 2 2 45" xfId="19654"/>
    <cellStyle name="20% - Accent2 2 2 2 46" xfId="19695"/>
    <cellStyle name="20% - Accent2 2 2 2 47" xfId="19734"/>
    <cellStyle name="20% - Accent2 2 2 2 48" xfId="20892"/>
    <cellStyle name="20% - Accent2 2 2 2 49" xfId="21104"/>
    <cellStyle name="20% - Accent2 2 2 2 5" xfId="13072"/>
    <cellStyle name="20% - Accent2 2 2 2 50" xfId="20760"/>
    <cellStyle name="20% - Accent2 2 2 2 51" xfId="21495"/>
    <cellStyle name="20% - Accent2 2 2 2 52" xfId="20178"/>
    <cellStyle name="20% - Accent2 2 2 2 53" xfId="21156"/>
    <cellStyle name="20% - Accent2 2 2 2 54" xfId="21163"/>
    <cellStyle name="20% - Accent2 2 2 2 55" xfId="21343"/>
    <cellStyle name="20% - Accent2 2 2 2 56" xfId="21545"/>
    <cellStyle name="20% - Accent2 2 2 2 57" xfId="22263"/>
    <cellStyle name="20% - Accent2 2 2 2 58" xfId="21012"/>
    <cellStyle name="20% - Accent2 2 2 2 59" xfId="26233"/>
    <cellStyle name="20% - Accent2 2 2 2 6" xfId="13466"/>
    <cellStyle name="20% - Accent2 2 2 2 60" xfId="26295"/>
    <cellStyle name="20% - Accent2 2 2 2 7" xfId="13879"/>
    <cellStyle name="20% - Accent2 2 2 2 8" xfId="13217"/>
    <cellStyle name="20% - Accent2 2 2 2 9" xfId="13116"/>
    <cellStyle name="20% - Accent2 2 2 20" xfId="14818"/>
    <cellStyle name="20% - Accent2 2 2 21" xfId="18555"/>
    <cellStyle name="20% - Accent2 2 2 22" xfId="17183"/>
    <cellStyle name="20% - Accent2 2 2 23" xfId="15207"/>
    <cellStyle name="20% - Accent2 2 2 24" xfId="17767"/>
    <cellStyle name="20% - Accent2 2 2 25" xfId="14311"/>
    <cellStyle name="20% - Accent2 2 2 26" xfId="16706"/>
    <cellStyle name="20% - Accent2 2 2 27" xfId="14629"/>
    <cellStyle name="20% - Accent2 2 2 28" xfId="15851"/>
    <cellStyle name="20% - Accent2 2 2 29" xfId="18236"/>
    <cellStyle name="20% - Accent2 2 2 3" xfId="13792"/>
    <cellStyle name="20% - Accent2 2 2 3 10" xfId="25337"/>
    <cellStyle name="20% - Accent2 2 2 3 11" xfId="25293"/>
    <cellStyle name="20% - Accent2 2 2 3 12" xfId="24610"/>
    <cellStyle name="20% - Accent2 2 2 3 13" xfId="23288"/>
    <cellStyle name="20% - Accent2 2 2 3 14" xfId="25233"/>
    <cellStyle name="20% - Accent2 2 2 3 15" xfId="23817"/>
    <cellStyle name="20% - Accent2 2 2 3 16" xfId="25671"/>
    <cellStyle name="20% - Accent2 2 2 3 17" xfId="25974"/>
    <cellStyle name="20% - Accent2 2 2 3 18" xfId="26564"/>
    <cellStyle name="20% - Accent2 2 2 3 19" xfId="27932"/>
    <cellStyle name="20% - Accent2 2 2 3 2" xfId="12988"/>
    <cellStyle name="20% - Accent2 2 2 3 2 10" xfId="22899"/>
    <cellStyle name="20% - Accent2 2 2 3 2 11" xfId="24360"/>
    <cellStyle name="20% - Accent2 2 2 3 2 12" xfId="25386"/>
    <cellStyle name="20% - Accent2 2 2 3 2 13" xfId="25468"/>
    <cellStyle name="20% - Accent2 2 2 3 2 14" xfId="24421"/>
    <cellStyle name="20% - Accent2 2 2 3 2 15" xfId="26028"/>
    <cellStyle name="20% - Accent2 2 2 3 2 16" xfId="25636"/>
    <cellStyle name="20% - Accent2 2 2 3 2 17" xfId="28452"/>
    <cellStyle name="20% - Accent2 2 2 3 2 18" xfId="28513"/>
    <cellStyle name="20% - Accent2 2 2 3 2 19" xfId="26732"/>
    <cellStyle name="20% - Accent2 2 2 3 2 2" xfId="25081"/>
    <cellStyle name="20% - Accent2 2 2 3 2 2 10" xfId="24860"/>
    <cellStyle name="20% - Accent2 2 2 3 2 2 11" xfId="22978"/>
    <cellStyle name="20% - Accent2 2 2 3 2 2 12" xfId="25236"/>
    <cellStyle name="20% - Accent2 2 2 3 2 2 13" xfId="24533"/>
    <cellStyle name="20% - Accent2 2 2 3 2 2 14" xfId="23156"/>
    <cellStyle name="20% - Accent2 2 2 3 2 2 15" xfId="25966"/>
    <cellStyle name="20% - Accent2 2 2 3 2 2 16" xfId="25643"/>
    <cellStyle name="20% - Accent2 2 2 3 2 2 17" xfId="28309"/>
    <cellStyle name="20% - Accent2 2 2 3 2 2 18" xfId="28647"/>
    <cellStyle name="20% - Accent2 2 2 3 2 2 19" xfId="27950"/>
    <cellStyle name="20% - Accent2 2 2 3 2 2 2" xfId="24929"/>
    <cellStyle name="20% - Accent2 2 2 3 2 2 20" xfId="28272"/>
    <cellStyle name="20% - Accent2 2 2 3 2 2 21" xfId="27655"/>
    <cellStyle name="20% - Accent2 2 2 3 2 2 22" xfId="27154"/>
    <cellStyle name="20% - Accent2 2 2 3 2 2 23" xfId="27127"/>
    <cellStyle name="20% - Accent2 2 2 3 2 2 24" xfId="27319"/>
    <cellStyle name="20% - Accent2 2 2 3 2 2 25" xfId="27949"/>
    <cellStyle name="20% - Accent2 2 2 3 2 2 26" xfId="26993"/>
    <cellStyle name="20% - Accent2 2 2 3 2 2 27" xfId="29696"/>
    <cellStyle name="20% - Accent2 2 2 3 2 2 28" xfId="29937"/>
    <cellStyle name="20% - Accent2 2 2 3 2 2 29" xfId="29488"/>
    <cellStyle name="20% - Accent2 2 2 3 2 2 3" xfId="25319"/>
    <cellStyle name="20% - Accent2 2 2 3 2 2 30" xfId="29670"/>
    <cellStyle name="20% - Accent2 2 2 3 2 2 31" xfId="29341"/>
    <cellStyle name="20% - Accent2 2 2 3 2 2 4" xfId="24477"/>
    <cellStyle name="20% - Accent2 2 2 3 2 2 5" xfId="24884"/>
    <cellStyle name="20% - Accent2 2 2 3 2 2 6" xfId="24090"/>
    <cellStyle name="20% - Accent2 2 2 3 2 2 7" xfId="23417"/>
    <cellStyle name="20% - Accent2 2 2 3 2 2 8" xfId="23625"/>
    <cellStyle name="20% - Accent2 2 2 3 2 2 9" xfId="23649"/>
    <cellStyle name="20% - Accent2 2 2 3 2 20" xfId="26866"/>
    <cellStyle name="20% - Accent2 2 2 3 2 21" xfId="27470"/>
    <cellStyle name="20% - Accent2 2 2 3 2 22" xfId="27961"/>
    <cellStyle name="20% - Accent2 2 2 3 2 23" xfId="28253"/>
    <cellStyle name="20% - Accent2 2 2 3 2 24" xfId="27426"/>
    <cellStyle name="20% - Accent2 2 2 3 2 25" xfId="27430"/>
    <cellStyle name="20% - Accent2 2 2 3 2 26" xfId="27122"/>
    <cellStyle name="20% - Accent2 2 2 3 2 27" xfId="29836"/>
    <cellStyle name="20% - Accent2 2 2 3 2 28" xfId="29873"/>
    <cellStyle name="20% - Accent2 2 2 3 2 29" xfId="28980"/>
    <cellStyle name="20% - Accent2 2 2 3 2 3" xfId="25153"/>
    <cellStyle name="20% - Accent2 2 2 3 2 30" xfId="29031"/>
    <cellStyle name="20% - Accent2 2 2 3 2 31" xfId="29265"/>
    <cellStyle name="20% - Accent2 2 2 3 2 4" xfId="22859"/>
    <cellStyle name="20% - Accent2 2 2 3 2 5" xfId="23021"/>
    <cellStyle name="20% - Accent2 2 2 3 2 6" xfId="23850"/>
    <cellStyle name="20% - Accent2 2 2 3 2 7" xfId="24491"/>
    <cellStyle name="20% - Accent2 2 2 3 2 8" xfId="25469"/>
    <cellStyle name="20% - Accent2 2 2 3 2 9" xfId="25470"/>
    <cellStyle name="20% - Accent2 2 2 3 20" xfId="28557"/>
    <cellStyle name="20% - Accent2 2 2 3 21" xfId="27982"/>
    <cellStyle name="20% - Accent2 2 2 3 22" xfId="27941"/>
    <cellStyle name="20% - Accent2 2 2 3 23" xfId="26718"/>
    <cellStyle name="20% - Accent2 2 2 3 24" xfId="27080"/>
    <cellStyle name="20% - Accent2 2 2 3 25" xfId="28734"/>
    <cellStyle name="20% - Accent2 2 2 3 26" xfId="27742"/>
    <cellStyle name="20% - Accent2 2 2 3 27" xfId="27819"/>
    <cellStyle name="20% - Accent2 2 2 3 28" xfId="28871"/>
    <cellStyle name="20% - Accent2 2 2 3 29" xfId="29479"/>
    <cellStyle name="20% - Accent2 2 2 3 3" xfId="22645"/>
    <cellStyle name="20% - Accent2 2 2 3 30" xfId="29893"/>
    <cellStyle name="20% - Accent2 2 2 3 31" xfId="29504"/>
    <cellStyle name="20% - Accent2 2 2 3 32" xfId="29486"/>
    <cellStyle name="20% - Accent2 2 2 3 4" xfId="24452"/>
    <cellStyle name="20% - Accent2 2 2 3 5" xfId="25212"/>
    <cellStyle name="20% - Accent2 2 2 3 6" xfId="24518"/>
    <cellStyle name="20% - Accent2 2 2 3 7" xfId="24464"/>
    <cellStyle name="20% - Accent2 2 2 3 8" xfId="22838"/>
    <cellStyle name="20% - Accent2 2 2 3 9" xfId="25292"/>
    <cellStyle name="20% - Accent2 2 2 30" xfId="16883"/>
    <cellStyle name="20% - Accent2 2 2 31" xfId="18508"/>
    <cellStyle name="20% - Accent2 2 2 32" xfId="16417"/>
    <cellStyle name="20% - Accent2 2 2 33" xfId="16453"/>
    <cellStyle name="20% - Accent2 2 2 34" xfId="17220"/>
    <cellStyle name="20% - Accent2 2 2 35" xfId="17954"/>
    <cellStyle name="20% - Accent2 2 2 36" xfId="16908"/>
    <cellStyle name="20% - Accent2 2 2 37" xfId="17982"/>
    <cellStyle name="20% - Accent2 2 2 38" xfId="18003"/>
    <cellStyle name="20% - Accent2 2 2 39" xfId="16992"/>
    <cellStyle name="20% - Accent2 2 2 4" xfId="13875"/>
    <cellStyle name="20% - Accent2 2 2 40" xfId="17922"/>
    <cellStyle name="20% - Accent2 2 2 41" xfId="17354"/>
    <cellStyle name="20% - Accent2 2 2 42" xfId="17939"/>
    <cellStyle name="20% - Accent2 2 2 43" xfId="14467"/>
    <cellStyle name="20% - Accent2 2 2 44" xfId="14673"/>
    <cellStyle name="20% - Accent2 2 2 45" xfId="17993"/>
    <cellStyle name="20% - Accent2 2 2 46" xfId="16319"/>
    <cellStyle name="20% - Accent2 2 2 47" xfId="18732"/>
    <cellStyle name="20% - Accent2 2 2 48" xfId="21233"/>
    <cellStyle name="20% - Accent2 2 2 49" xfId="21353"/>
    <cellStyle name="20% - Accent2 2 2 5" xfId="13483"/>
    <cellStyle name="20% - Accent2 2 2 50" xfId="22483"/>
    <cellStyle name="20% - Accent2 2 2 51" xfId="22385"/>
    <cellStyle name="20% - Accent2 2 2 52" xfId="21682"/>
    <cellStyle name="20% - Accent2 2 2 53" xfId="20859"/>
    <cellStyle name="20% - Accent2 2 2 54" xfId="20395"/>
    <cellStyle name="20% - Accent2 2 2 55" xfId="21287"/>
    <cellStyle name="20% - Accent2 2 2 56" xfId="21604"/>
    <cellStyle name="20% - Accent2 2 2 57" xfId="20801"/>
    <cellStyle name="20% - Accent2 2 2 58" xfId="20868"/>
    <cellStyle name="20% - Accent2 2 2 59" xfId="26313"/>
    <cellStyle name="20% - Accent2 2 2 6" xfId="13356"/>
    <cellStyle name="20% - Accent2 2 2 60" xfId="26372"/>
    <cellStyle name="20% - Accent2 2 2 7" xfId="13947"/>
    <cellStyle name="20% - Accent2 2 2 8" xfId="13915"/>
    <cellStyle name="20% - Accent2 2 2 9" xfId="13877"/>
    <cellStyle name="20% - Accent2 2 20" xfId="13500"/>
    <cellStyle name="20% - Accent2 2 21" xfId="14197"/>
    <cellStyle name="20% - Accent2 2 22" xfId="16346"/>
    <cellStyle name="20% - Accent2 2 23" xfId="14559"/>
    <cellStyle name="20% - Accent2 2 24" xfId="17978"/>
    <cellStyle name="20% - Accent2 2 25" xfId="14597"/>
    <cellStyle name="20% - Accent2 2 26" xfId="17445"/>
    <cellStyle name="20% - Accent2 2 27" xfId="17823"/>
    <cellStyle name="20% - Accent2 2 28" xfId="15037"/>
    <cellStyle name="20% - Accent2 2 29" xfId="14513"/>
    <cellStyle name="20% - Accent2 2 3" xfId="6521"/>
    <cellStyle name="20% - Accent2 2 30" xfId="14486"/>
    <cellStyle name="20% - Accent2 2 31" xfId="18065"/>
    <cellStyle name="20% - Accent2 2 32" xfId="16581"/>
    <cellStyle name="20% - Accent2 2 33" xfId="14656"/>
    <cellStyle name="20% - Accent2 2 34" xfId="16558"/>
    <cellStyle name="20% - Accent2 2 35" xfId="14847"/>
    <cellStyle name="20% - Accent2 2 36" xfId="16695"/>
    <cellStyle name="20% - Accent2 2 37" xfId="14320"/>
    <cellStyle name="20% - Accent2 2 38" xfId="16930"/>
    <cellStyle name="20% - Accent2 2 39" xfId="18052"/>
    <cellStyle name="20% - Accent2 2 4" xfId="12066"/>
    <cellStyle name="20% - Accent2 2 40" xfId="18285"/>
    <cellStyle name="20% - Accent2 2 41" xfId="15040"/>
    <cellStyle name="20% - Accent2 2 42" xfId="15304"/>
    <cellStyle name="20% - Accent2 2 43" xfId="18919"/>
    <cellStyle name="20% - Accent2 2 44" xfId="16709"/>
    <cellStyle name="20% - Accent2 2 45" xfId="18219"/>
    <cellStyle name="20% - Accent2 2 46" xfId="16439"/>
    <cellStyle name="20% - Accent2 2 47" xfId="18634"/>
    <cellStyle name="20% - Accent2 2 48" xfId="15238"/>
    <cellStyle name="20% - Accent2 2 49" xfId="16696"/>
    <cellStyle name="20% - Accent2 2 5" xfId="12210"/>
    <cellStyle name="20% - Accent2 2 50" xfId="18671"/>
    <cellStyle name="20% - Accent2 2 51" xfId="16750"/>
    <cellStyle name="20% - Accent2 2 52" xfId="16889"/>
    <cellStyle name="20% - Accent2 2 53" xfId="18287"/>
    <cellStyle name="20% - Accent2 2 54" xfId="18032"/>
    <cellStyle name="20% - Accent2 2 55" xfId="17606"/>
    <cellStyle name="20% - Accent2 2 56" xfId="15416"/>
    <cellStyle name="20% - Accent2 2 57" xfId="16215"/>
    <cellStyle name="20% - Accent2 2 58" xfId="17431"/>
    <cellStyle name="20% - Accent2 2 59" xfId="46"/>
    <cellStyle name="20% - Accent2 2 6" xfId="12193"/>
    <cellStyle name="20% - Accent2 2 60" xfId="22277"/>
    <cellStyle name="20% - Accent2 2 61" xfId="22187"/>
    <cellStyle name="20% - Accent2 2 62" xfId="22463"/>
    <cellStyle name="20% - Accent2 2 63" xfId="20960"/>
    <cellStyle name="20% - Accent2 2 64" xfId="20957"/>
    <cellStyle name="20% - Accent2 2 65" xfId="21973"/>
    <cellStyle name="20% - Accent2 2 66" xfId="22427"/>
    <cellStyle name="20% - Accent2 2 67" xfId="21811"/>
    <cellStyle name="20% - Accent2 2 68" xfId="21958"/>
    <cellStyle name="20% - Accent2 2 69" xfId="21559"/>
    <cellStyle name="20% - Accent2 2 7" xfId="12509"/>
    <cellStyle name="20% - Accent2 2 70" xfId="26078"/>
    <cellStyle name="20% - Accent2 2 71" xfId="26480"/>
    <cellStyle name="20% - Accent2 2 8" xfId="12629"/>
    <cellStyle name="20% - Accent2 2 9" xfId="12393"/>
    <cellStyle name="20% - Accent2 20" xfId="13338"/>
    <cellStyle name="20% - Accent2 21" xfId="13518"/>
    <cellStyle name="20% - Accent2 22" xfId="13458"/>
    <cellStyle name="20% - Accent2 23" xfId="13015"/>
    <cellStyle name="20% - Accent2 24" xfId="13922"/>
    <cellStyle name="20% - Accent2 25" xfId="13526"/>
    <cellStyle name="20% - Accent2 26" xfId="14980"/>
    <cellStyle name="20% - Accent2 27" xfId="15312"/>
    <cellStyle name="20% - Accent2 28" xfId="14510"/>
    <cellStyle name="20% - Accent2 29" xfId="17006"/>
    <cellStyle name="20% - Accent2 3" xfId="89"/>
    <cellStyle name="20% - Accent2 3 2" xfId="6079"/>
    <cellStyle name="20% - Accent2 30" xfId="18124"/>
    <cellStyle name="20% - Accent2 31" xfId="16056"/>
    <cellStyle name="20% - Accent2 32" xfId="14813"/>
    <cellStyle name="20% - Accent2 33" xfId="15523"/>
    <cellStyle name="20% - Accent2 34" xfId="17182"/>
    <cellStyle name="20% - Accent2 35" xfId="15951"/>
    <cellStyle name="20% - Accent2 36" xfId="17086"/>
    <cellStyle name="20% - Accent2 37" xfId="15156"/>
    <cellStyle name="20% - Accent2 38" xfId="14323"/>
    <cellStyle name="20% - Accent2 39" xfId="17274"/>
    <cellStyle name="20% - Accent2 4" xfId="130"/>
    <cellStyle name="20% - Accent2 4 2" xfId="6120"/>
    <cellStyle name="20% - Accent2 40" xfId="16681"/>
    <cellStyle name="20% - Accent2 41" xfId="14552"/>
    <cellStyle name="20% - Accent2 42" xfId="19025"/>
    <cellStyle name="20% - Accent2 43" xfId="19087"/>
    <cellStyle name="20% - Accent2 44" xfId="19140"/>
    <cellStyle name="20% - Accent2 45" xfId="19192"/>
    <cellStyle name="20% - Accent2 46" xfId="19243"/>
    <cellStyle name="20% - Accent2 47" xfId="19293"/>
    <cellStyle name="20% - Accent2 48" xfId="19343"/>
    <cellStyle name="20% - Accent2 49" xfId="19391"/>
    <cellStyle name="20% - Accent2 5" xfId="171"/>
    <cellStyle name="20% - Accent2 5 2" xfId="6161"/>
    <cellStyle name="20% - Accent2 50" xfId="19439"/>
    <cellStyle name="20% - Accent2 51" xfId="19486"/>
    <cellStyle name="20% - Accent2 52" xfId="19533"/>
    <cellStyle name="20% - Accent2 53" xfId="19578"/>
    <cellStyle name="20% - Accent2 54" xfId="19621"/>
    <cellStyle name="20% - Accent2 55" xfId="19662"/>
    <cellStyle name="20% - Accent2 56" xfId="19703"/>
    <cellStyle name="20% - Accent2 57" xfId="19742"/>
    <cellStyle name="20% - Accent2 58" xfId="19778"/>
    <cellStyle name="20% - Accent2 59" xfId="19811"/>
    <cellStyle name="20% - Accent2 6" xfId="212"/>
    <cellStyle name="20% - Accent2 6 2" xfId="6202"/>
    <cellStyle name="20% - Accent2 60" xfId="19844"/>
    <cellStyle name="20% - Accent2 61" xfId="19876"/>
    <cellStyle name="20% - Accent2 62" xfId="19905"/>
    <cellStyle name="20% - Accent2 63" xfId="19934"/>
    <cellStyle name="20% - Accent2 64" xfId="20429"/>
    <cellStyle name="20% - Accent2 65" xfId="21756"/>
    <cellStyle name="20% - Accent2 66" xfId="21801"/>
    <cellStyle name="20% - Accent2 67" xfId="21970"/>
    <cellStyle name="20% - Accent2 68" xfId="22398"/>
    <cellStyle name="20% - Accent2 69" xfId="22193"/>
    <cellStyle name="20% - Accent2 7" xfId="253"/>
    <cellStyle name="20% - Accent2 7 2" xfId="6243"/>
    <cellStyle name="20% - Accent2 70" xfId="20284"/>
    <cellStyle name="20% - Accent2 71" xfId="21108"/>
    <cellStyle name="20% - Accent2 72" xfId="21492"/>
    <cellStyle name="20% - Accent2 73" xfId="20548"/>
    <cellStyle name="20% - Accent2 74" xfId="20554"/>
    <cellStyle name="20% - Accent2 75" xfId="26173"/>
    <cellStyle name="20% - Accent2 76" xfId="26472"/>
    <cellStyle name="20% - Accent2 8" xfId="12356"/>
    <cellStyle name="20% - Accent2 9" xfId="12845"/>
    <cellStyle name="20% - Accent3" xfId="30" builtinId="38" customBuiltin="1"/>
    <cellStyle name="20% - Accent3 10" xfId="12487"/>
    <cellStyle name="20% - Accent3 11" xfId="12096"/>
    <cellStyle name="20% - Accent3 12" xfId="12771"/>
    <cellStyle name="20% - Accent3 13" xfId="12436"/>
    <cellStyle name="20% - Accent3 14" xfId="12464"/>
    <cellStyle name="20% - Accent3 15" xfId="12567"/>
    <cellStyle name="20% - Accent3 16" xfId="12617"/>
    <cellStyle name="20% - Accent3 17" xfId="12134"/>
    <cellStyle name="20% - Accent3 18" xfId="12510"/>
    <cellStyle name="20% - Accent3 19" xfId="13416"/>
    <cellStyle name="20% - Accent3 2" xfId="2362"/>
    <cellStyle name="20% - Accent3 2 10" xfId="12094"/>
    <cellStyle name="20% - Accent3 2 11" xfId="12801"/>
    <cellStyle name="20% - Accent3 2 12" xfId="12327"/>
    <cellStyle name="20% - Accent3 2 13" xfId="12497"/>
    <cellStyle name="20% - Accent3 2 14" xfId="13701"/>
    <cellStyle name="20% - Accent3 2 14 10" xfId="24745"/>
    <cellStyle name="20% - Accent3 2 14 11" xfId="25157"/>
    <cellStyle name="20% - Accent3 2 14 12" xfId="23680"/>
    <cellStyle name="20% - Accent3 2 14 13" xfId="22817"/>
    <cellStyle name="20% - Accent3 2 14 14" xfId="23427"/>
    <cellStyle name="20% - Accent3 2 14 15" xfId="24771"/>
    <cellStyle name="20% - Accent3 2 14 16" xfId="26056"/>
    <cellStyle name="20% - Accent3 2 14 17" xfId="25797"/>
    <cellStyle name="20% - Accent3 2 14 18" xfId="27635"/>
    <cellStyle name="20% - Accent3 2 14 19" xfId="27294"/>
    <cellStyle name="20% - Accent3 2 14 2" xfId="13731"/>
    <cellStyle name="20% - Accent3 2 14 2 10" xfId="24040"/>
    <cellStyle name="20% - Accent3 2 14 2 11" xfId="25520"/>
    <cellStyle name="20% - Accent3 2 14 2 12" xfId="23410"/>
    <cellStyle name="20% - Accent3 2 14 2 13" xfId="23307"/>
    <cellStyle name="20% - Accent3 2 14 2 14" xfId="24174"/>
    <cellStyle name="20% - Accent3 2 14 2 15" xfId="25775"/>
    <cellStyle name="20% - Accent3 2 14 2 16" xfId="25847"/>
    <cellStyle name="20% - Accent3 2 14 2 17" xfId="28386"/>
    <cellStyle name="20% - Accent3 2 14 2 18" xfId="28089"/>
    <cellStyle name="20% - Accent3 2 14 2 19" xfId="28083"/>
    <cellStyle name="20% - Accent3 2 14 2 2" xfId="25012"/>
    <cellStyle name="20% - Accent3 2 14 2 2 10" xfId="24129"/>
    <cellStyle name="20% - Accent3 2 14 2 2 11" xfId="25581"/>
    <cellStyle name="20% - Accent3 2 14 2 2 12" xfId="23783"/>
    <cellStyle name="20% - Accent3 2 14 2 2 13" xfId="24489"/>
    <cellStyle name="20% - Accent3 2 14 2 2 14" xfId="25394"/>
    <cellStyle name="20% - Accent3 2 14 2 2 15" xfId="25925"/>
    <cellStyle name="20% - Accent3 2 14 2 2 16" xfId="25704"/>
    <cellStyle name="20% - Accent3 2 14 2 2 17" xfId="28415"/>
    <cellStyle name="20% - Accent3 2 14 2 2 18" xfId="27712"/>
    <cellStyle name="20% - Accent3 2 14 2 2 19" xfId="27104"/>
    <cellStyle name="20% - Accent3 2 14 2 2 2" xfId="25041"/>
    <cellStyle name="20% - Accent3 2 14 2 2 20" xfId="27076"/>
    <cellStyle name="20% - Accent3 2 14 2 2 21" xfId="27574"/>
    <cellStyle name="20% - Accent3 2 14 2 2 22" xfId="27753"/>
    <cellStyle name="20% - Accent3 2 14 2 2 23" xfId="27096"/>
    <cellStyle name="20% - Accent3 2 14 2 2 24" xfId="28817"/>
    <cellStyle name="20% - Accent3 2 14 2 2 25" xfId="26671"/>
    <cellStyle name="20% - Accent3 2 14 2 2 26" xfId="27098"/>
    <cellStyle name="20% - Accent3 2 14 2 2 27" xfId="29800"/>
    <cellStyle name="20% - Accent3 2 14 2 2 28" xfId="29373"/>
    <cellStyle name="20% - Accent3 2 14 2 2 29" xfId="29133"/>
    <cellStyle name="20% - Accent3 2 14 2 2 3" xfId="24156"/>
    <cellStyle name="20% - Accent3 2 14 2 2 30" xfId="29122"/>
    <cellStyle name="20% - Accent3 2 14 2 2 31" xfId="29306"/>
    <cellStyle name="20% - Accent3 2 14 2 2 4" xfId="23345"/>
    <cellStyle name="20% - Accent3 2 14 2 2 5" xfId="23302"/>
    <cellStyle name="20% - Accent3 2 14 2 2 6" xfId="23986"/>
    <cellStyle name="20% - Accent3 2 14 2 2 7" xfId="24204"/>
    <cellStyle name="20% - Accent3 2 14 2 2 8" xfId="24805"/>
    <cellStyle name="20% - Accent3 2 14 2 2 9" xfId="25544"/>
    <cellStyle name="20% - Accent3 2 14 2 20" xfId="28510"/>
    <cellStyle name="20% - Accent3 2 14 2 21" xfId="27907"/>
    <cellStyle name="20% - Accent3 2 14 2 22" xfId="28277"/>
    <cellStyle name="20% - Accent3 2 14 2 23" xfId="27927"/>
    <cellStyle name="20% - Accent3 2 14 2 24" xfId="28152"/>
    <cellStyle name="20% - Accent3 2 14 2 25" xfId="27918"/>
    <cellStyle name="20% - Accent3 2 14 2 26" xfId="27725"/>
    <cellStyle name="20% - Accent3 2 14 2 27" xfId="29771"/>
    <cellStyle name="20% - Accent3 2 14 2 28" xfId="29561"/>
    <cellStyle name="20% - Accent3 2 14 2 29" xfId="29557"/>
    <cellStyle name="20% - Accent3 2 14 2 3" xfId="24647"/>
    <cellStyle name="20% - Accent3 2 14 2 30" xfId="29872"/>
    <cellStyle name="20% - Accent3 2 14 2 31" xfId="29465"/>
    <cellStyle name="20% - Accent3 2 14 2 4" xfId="24642"/>
    <cellStyle name="20% - Accent3 2 14 2 5" xfId="25150"/>
    <cellStyle name="20% - Accent3 2 14 2 6" xfId="24417"/>
    <cellStyle name="20% - Accent3 2 14 2 7" xfId="24891"/>
    <cellStyle name="20% - Accent3 2 14 2 8" xfId="23213"/>
    <cellStyle name="20% - Accent3 2 14 2 9" xfId="24651"/>
    <cellStyle name="20% - Accent3 2 14 20" xfId="27546"/>
    <cellStyle name="20% - Accent3 2 14 21" xfId="27911"/>
    <cellStyle name="20% - Accent3 2 14 22" xfId="28157"/>
    <cellStyle name="20% - Accent3 2 14 23" xfId="27869"/>
    <cellStyle name="20% - Accent3 2 14 24" xfId="28135"/>
    <cellStyle name="20% - Accent3 2 14 25" xfId="28588"/>
    <cellStyle name="20% - Accent3 2 14 26" xfId="28664"/>
    <cellStyle name="20% - Accent3 2 14 27" xfId="28129"/>
    <cellStyle name="20% - Accent3 2 14 28" xfId="29330"/>
    <cellStyle name="20% - Accent3 2 14 29" xfId="29197"/>
    <cellStyle name="20% - Accent3 2 14 3" xfId="24066"/>
    <cellStyle name="20% - Accent3 2 14 30" xfId="29297"/>
    <cellStyle name="20% - Accent3 2 14 31" xfId="29466"/>
    <cellStyle name="20% - Accent3 2 14 32" xfId="29600"/>
    <cellStyle name="20% - Accent3 2 14 4" xfId="23607"/>
    <cellStyle name="20% - Accent3 2 14 5" xfId="23951"/>
    <cellStyle name="20% - Accent3 2 14 6" xfId="24425"/>
    <cellStyle name="20% - Accent3 2 14 7" xfId="24736"/>
    <cellStyle name="20% - Accent3 2 14 8" xfId="24374"/>
    <cellStyle name="20% - Accent3 2 14 9" xfId="24848"/>
    <cellStyle name="20% - Accent3 2 15" xfId="13559"/>
    <cellStyle name="20% - Accent3 2 16" xfId="13520"/>
    <cellStyle name="20% - Accent3 2 17" xfId="13900"/>
    <cellStyle name="20% - Accent3 2 18" xfId="13481"/>
    <cellStyle name="20% - Accent3 2 19" xfId="13209"/>
    <cellStyle name="20% - Accent3 2 2" xfId="49"/>
    <cellStyle name="20% - Accent3 2 2 10" xfId="17055"/>
    <cellStyle name="20% - Accent3 2 2 11" xfId="17542"/>
    <cellStyle name="20% - Accent3 2 2 12" xfId="18483"/>
    <cellStyle name="20% - Accent3 2 2 13" xfId="16354"/>
    <cellStyle name="20% - Accent3 2 2 14" xfId="18274"/>
    <cellStyle name="20% - Accent3 2 2 15" xfId="17640"/>
    <cellStyle name="20% - Accent3 2 2 16" xfId="15849"/>
    <cellStyle name="20% - Accent3 2 2 17" xfId="16067"/>
    <cellStyle name="20% - Accent3 2 2 18" xfId="18440"/>
    <cellStyle name="20% - Accent3 2 2 19" xfId="18715"/>
    <cellStyle name="20% - Accent3 2 2 2" xfId="8354"/>
    <cellStyle name="20% - Accent3 2 2 2 10" xfId="16246"/>
    <cellStyle name="20% - Accent3 2 2 2 11" xfId="17541"/>
    <cellStyle name="20% - Accent3 2 2 2 12" xfId="14267"/>
    <cellStyle name="20% - Accent3 2 2 2 13" xfId="14911"/>
    <cellStyle name="20% - Accent3 2 2 2 14" xfId="17890"/>
    <cellStyle name="20% - Accent3 2 2 2 15" xfId="15862"/>
    <cellStyle name="20% - Accent3 2 2 2 16" xfId="17930"/>
    <cellStyle name="20% - Accent3 2 2 2 17" xfId="16476"/>
    <cellStyle name="20% - Accent3 2 2 2 18" xfId="16195"/>
    <cellStyle name="20% - Accent3 2 2 2 19" xfId="15715"/>
    <cellStyle name="20% - Accent3 2 2 2 2" xfId="6039"/>
    <cellStyle name="20% - Accent3 2 2 2 2 10" xfId="21548"/>
    <cellStyle name="20% - Accent3 2 2 2 2 11" xfId="22394"/>
    <cellStyle name="20% - Accent3 2 2 2 2 12" xfId="22164"/>
    <cellStyle name="20% - Accent3 2 2 2 2 13" xfId="22214"/>
    <cellStyle name="20% - Accent3 2 2 2 2 14" xfId="26406"/>
    <cellStyle name="20% - Accent3 2 2 2 2 15" xfId="26364"/>
    <cellStyle name="20% - Accent3 2 2 2 2 2" xfId="13629"/>
    <cellStyle name="20% - Accent3 2 2 2 2 2 10" xfId="20203"/>
    <cellStyle name="20% - Accent3 2 2 2 2 2 11" xfId="20667"/>
    <cellStyle name="20% - Accent3 2 2 2 2 2 12" xfId="21190"/>
    <cellStyle name="20% - Accent3 2 2 2 2 2 13" xfId="20396"/>
    <cellStyle name="20% - Accent3 2 2 2 2 2 14" xfId="26461"/>
    <cellStyle name="20% - Accent3 2 2 2 2 2 15" xfId="26124"/>
    <cellStyle name="20% - Accent3 2 2 2 2 2 2" xfId="13684"/>
    <cellStyle name="20% - Accent3 2 2 2 2 2 3" xfId="21907"/>
    <cellStyle name="20% - Accent3 2 2 2 2 2 4" xfId="22417"/>
    <cellStyle name="20% - Accent3 2 2 2 2 2 5" xfId="21098"/>
    <cellStyle name="20% - Accent3 2 2 2 2 2 6" xfId="21611"/>
    <cellStyle name="20% - Accent3 2 2 2 2 2 7" xfId="22371"/>
    <cellStyle name="20% - Accent3 2 2 2 2 2 8" xfId="22260"/>
    <cellStyle name="20% - Accent3 2 2 2 2 2 9" xfId="21412"/>
    <cellStyle name="20% - Accent3 2 2 2 2 3" xfId="21852"/>
    <cellStyle name="20% - Accent3 2 2 2 2 4" xfId="21511"/>
    <cellStyle name="20% - Accent3 2 2 2 2 5" xfId="20268"/>
    <cellStyle name="20% - Accent3 2 2 2 2 6" xfId="20995"/>
    <cellStyle name="20% - Accent3 2 2 2 2 7" xfId="21280"/>
    <cellStyle name="20% - Accent3 2 2 2 2 8" xfId="21370"/>
    <cellStyle name="20% - Accent3 2 2 2 2 9" xfId="21660"/>
    <cellStyle name="20% - Accent3 2 2 2 20" xfId="16086"/>
    <cellStyle name="20% - Accent3 2 2 2 21" xfId="14615"/>
    <cellStyle name="20% - Accent3 2 2 2 22" xfId="15262"/>
    <cellStyle name="20% - Accent3 2 2 2 23" xfId="16170"/>
    <cellStyle name="20% - Accent3 2 2 2 24" xfId="18201"/>
    <cellStyle name="20% - Accent3 2 2 2 25" xfId="17668"/>
    <cellStyle name="20% - Accent3 2 2 2 26" xfId="17570"/>
    <cellStyle name="20% - Accent3 2 2 2 27" xfId="16601"/>
    <cellStyle name="20% - Accent3 2 2 2 28" xfId="14938"/>
    <cellStyle name="20% - Accent3 2 2 2 29" xfId="16950"/>
    <cellStyle name="20% - Accent3 2 2 2 3" xfId="13177"/>
    <cellStyle name="20% - Accent3 2 2 2 30" xfId="18580"/>
    <cellStyle name="20% - Accent3 2 2 2 31" xfId="18299"/>
    <cellStyle name="20% - Accent3 2 2 2 32" xfId="19017"/>
    <cellStyle name="20% - Accent3 2 2 2 33" xfId="19080"/>
    <cellStyle name="20% - Accent3 2 2 2 34" xfId="19133"/>
    <cellStyle name="20% - Accent3 2 2 2 35" xfId="19185"/>
    <cellStyle name="20% - Accent3 2 2 2 36" xfId="19236"/>
    <cellStyle name="20% - Accent3 2 2 2 37" xfId="19286"/>
    <cellStyle name="20% - Accent3 2 2 2 38" xfId="19336"/>
    <cellStyle name="20% - Accent3 2 2 2 39" xfId="19384"/>
    <cellStyle name="20% - Accent3 2 2 2 4" xfId="13859"/>
    <cellStyle name="20% - Accent3 2 2 2 40" xfId="19432"/>
    <cellStyle name="20% - Accent3 2 2 2 41" xfId="19479"/>
    <cellStyle name="20% - Accent3 2 2 2 42" xfId="19526"/>
    <cellStyle name="20% - Accent3 2 2 2 43" xfId="19572"/>
    <cellStyle name="20% - Accent3 2 2 2 44" xfId="19615"/>
    <cellStyle name="20% - Accent3 2 2 2 45" xfId="19656"/>
    <cellStyle name="20% - Accent3 2 2 2 46" xfId="19697"/>
    <cellStyle name="20% - Accent3 2 2 2 47" xfId="19736"/>
    <cellStyle name="20% - Accent3 2 2 2 48" xfId="20893"/>
    <cellStyle name="20% - Accent3 2 2 2 49" xfId="20324"/>
    <cellStyle name="20% - Accent3 2 2 2 5" xfId="13570"/>
    <cellStyle name="20% - Accent3 2 2 2 50" xfId="21281"/>
    <cellStyle name="20% - Accent3 2 2 2 51" xfId="21521"/>
    <cellStyle name="20% - Accent3 2 2 2 52" xfId="22035"/>
    <cellStyle name="20% - Accent3 2 2 2 53" xfId="22204"/>
    <cellStyle name="20% - Accent3 2 2 2 54" xfId="21304"/>
    <cellStyle name="20% - Accent3 2 2 2 55" xfId="21747"/>
    <cellStyle name="20% - Accent3 2 2 2 56" xfId="22529"/>
    <cellStyle name="20% - Accent3 2 2 2 57" xfId="22287"/>
    <cellStyle name="20% - Accent3 2 2 2 58" xfId="21464"/>
    <cellStyle name="20% - Accent3 2 2 2 59" xfId="26234"/>
    <cellStyle name="20% - Accent3 2 2 2 6" xfId="14009"/>
    <cellStyle name="20% - Accent3 2 2 2 60" xfId="26149"/>
    <cellStyle name="20% - Accent3 2 2 2 7" xfId="13542"/>
    <cellStyle name="20% - Accent3 2 2 2 8" xfId="13388"/>
    <cellStyle name="20% - Accent3 2 2 2 9" xfId="13070"/>
    <cellStyle name="20% - Accent3 2 2 20" xfId="14348"/>
    <cellStyle name="20% - Accent3 2 2 21" xfId="15147"/>
    <cellStyle name="20% - Accent3 2 2 22" xfId="17300"/>
    <cellStyle name="20% - Accent3 2 2 23" xfId="18649"/>
    <cellStyle name="20% - Accent3 2 2 24" xfId="15926"/>
    <cellStyle name="20% - Accent3 2 2 25" xfId="16892"/>
    <cellStyle name="20% - Accent3 2 2 26" xfId="18409"/>
    <cellStyle name="20% - Accent3 2 2 27" xfId="14852"/>
    <cellStyle name="20% - Accent3 2 2 28" xfId="18764"/>
    <cellStyle name="20% - Accent3 2 2 29" xfId="18150"/>
    <cellStyle name="20% - Accent3 2 2 3" xfId="13791"/>
    <cellStyle name="20% - Accent3 2 2 3 10" xfId="25427"/>
    <cellStyle name="20% - Accent3 2 2 3 11" xfId="23312"/>
    <cellStyle name="20% - Accent3 2 2 3 12" xfId="23356"/>
    <cellStyle name="20% - Accent3 2 2 3 13" xfId="23519"/>
    <cellStyle name="20% - Accent3 2 2 3 14" xfId="23157"/>
    <cellStyle name="20% - Accent3 2 2 3 15" xfId="23406"/>
    <cellStyle name="20% - Accent3 2 2 3 16" xfId="25640"/>
    <cellStyle name="20% - Accent3 2 2 3 17" xfId="25698"/>
    <cellStyle name="20% - Accent3 2 2 3 18" xfId="26560"/>
    <cellStyle name="20% - Accent3 2 2 3 19" xfId="27882"/>
    <cellStyle name="20% - Accent3 2 2 3 2" xfId="12984"/>
    <cellStyle name="20% - Accent3 2 2 3 2 10" xfId="22837"/>
    <cellStyle name="20% - Accent3 2 2 3 2 11" xfId="22777"/>
    <cellStyle name="20% - Accent3 2 2 3 2 12" xfId="25137"/>
    <cellStyle name="20% - Accent3 2 2 3 2 13" xfId="22686"/>
    <cellStyle name="20% - Accent3 2 2 3 2 14" xfId="25500"/>
    <cellStyle name="20% - Accent3 2 2 3 2 15" xfId="25985"/>
    <cellStyle name="20% - Accent3 2 2 3 2 16" xfId="25881"/>
    <cellStyle name="20% - Accent3 2 2 3 2 17" xfId="28451"/>
    <cellStyle name="20% - Accent3 2 2 3 2 18" xfId="28547"/>
    <cellStyle name="20% - Accent3 2 2 3 2 19" xfId="28100"/>
    <cellStyle name="20% - Accent3 2 2 3 2 2" xfId="25080"/>
    <cellStyle name="20% - Accent3 2 2 3 2 2 10" xfId="22927"/>
    <cellStyle name="20% - Accent3 2 2 3 2 2 11" xfId="25171"/>
    <cellStyle name="20% - Accent3 2 2 3 2 2 12" xfId="24061"/>
    <cellStyle name="20% - Accent3 2 2 3 2 2 13" xfId="24227"/>
    <cellStyle name="20% - Accent3 2 2 3 2 2 14" xfId="24792"/>
    <cellStyle name="20% - Accent3 2 2 3 2 2 15" xfId="25732"/>
    <cellStyle name="20% - Accent3 2 2 3 2 2 16" xfId="25853"/>
    <cellStyle name="20% - Accent3 2 2 3 2 2 17" xfId="28305"/>
    <cellStyle name="20% - Accent3 2 2 3 2 2 18" xfId="26719"/>
    <cellStyle name="20% - Accent3 2 2 3 2 2 19" xfId="27539"/>
    <cellStyle name="20% - Accent3 2 2 3 2 2 2" xfId="24925"/>
    <cellStyle name="20% - Accent3 2 2 3 2 2 20" xfId="27696"/>
    <cellStyle name="20% - Accent3 2 2 3 2 2 21" xfId="26968"/>
    <cellStyle name="20% - Accent3 2 2 3 2 2 22" xfId="27232"/>
    <cellStyle name="20% - Accent3 2 2 3 2 2 23" xfId="26733"/>
    <cellStyle name="20% - Accent3 2 2 3 2 2 24" xfId="27365"/>
    <cellStyle name="20% - Accent3 2 2 3 2 2 25" xfId="27364"/>
    <cellStyle name="20% - Accent3 2 2 3 2 2 26" xfId="27048"/>
    <cellStyle name="20% - Accent3 2 2 3 2 2 27" xfId="29692"/>
    <cellStyle name="20% - Accent3 2 2 3 2 2 28" xfId="28970"/>
    <cellStyle name="20% - Accent3 2 2 3 2 2 29" xfId="29293"/>
    <cellStyle name="20% - Accent3 2 2 3 2 2 3" xfId="22840"/>
    <cellStyle name="20% - Accent3 2 2 3 2 2 30" xfId="29365"/>
    <cellStyle name="20% - Accent3 2 2 3 2 2 31" xfId="29083"/>
    <cellStyle name="20% - Accent3 2 2 3 2 2 4" xfId="23941"/>
    <cellStyle name="20% - Accent3 2 2 3 2 2 5" xfId="24136"/>
    <cellStyle name="20% - Accent3 2 2 3 2 2 6" xfId="23165"/>
    <cellStyle name="20% - Accent3 2 2 3 2 2 7" xfId="23521"/>
    <cellStyle name="20% - Accent3 2 2 3 2 2 8" xfId="23895"/>
    <cellStyle name="20% - Accent3 2 2 3 2 2 9" xfId="23110"/>
    <cellStyle name="20% - Accent3 2 2 3 2 20" xfId="28112"/>
    <cellStyle name="20% - Accent3 2 2 3 2 21" xfId="27709"/>
    <cellStyle name="20% - Accent3 2 2 3 2 22" xfId="27535"/>
    <cellStyle name="20% - Accent3 2 2 3 2 23" xfId="28579"/>
    <cellStyle name="20% - Accent3 2 2 3 2 24" xfId="27944"/>
    <cellStyle name="20% - Accent3 2 2 3 2 25" xfId="26860"/>
    <cellStyle name="20% - Accent3 2 2 3 2 26" xfId="26857"/>
    <cellStyle name="20% - Accent3 2 2 3 2 27" xfId="29835"/>
    <cellStyle name="20% - Accent3 2 2 3 2 28" xfId="29890"/>
    <cellStyle name="20% - Accent3 2 2 3 2 29" xfId="29567"/>
    <cellStyle name="20% - Accent3 2 2 3 2 3" xfId="25196"/>
    <cellStyle name="20% - Accent3 2 2 3 2 30" xfId="29573"/>
    <cellStyle name="20% - Accent3 2 2 3 2 31" xfId="29370"/>
    <cellStyle name="20% - Accent3 2 2 3 2 4" xfId="24662"/>
    <cellStyle name="20% - Accent3 2 2 3 2 5" xfId="24677"/>
    <cellStyle name="20% - Accent3 2 2 3 2 6" xfId="24150"/>
    <cellStyle name="20% - Accent3 2 2 3 2 7" xfId="23937"/>
    <cellStyle name="20% - Accent3 2 2 3 2 8" xfId="24859"/>
    <cellStyle name="20% - Accent3 2 2 3 2 9" xfId="23949"/>
    <cellStyle name="20% - Accent3 2 2 3 20" xfId="27997"/>
    <cellStyle name="20% - Accent3 2 2 3 21" xfId="27898"/>
    <cellStyle name="20% - Accent3 2 2 3 22" xfId="26708"/>
    <cellStyle name="20% - Accent3 2 2 3 23" xfId="27489"/>
    <cellStyle name="20% - Accent3 2 2 3 24" xfId="26585"/>
    <cellStyle name="20% - Accent3 2 2 3 25" xfId="27663"/>
    <cellStyle name="20% - Accent3 2 2 3 26" xfId="28472"/>
    <cellStyle name="20% - Accent3 2 2 3 27" xfId="28198"/>
    <cellStyle name="20% - Accent3 2 2 3 28" xfId="28867"/>
    <cellStyle name="20% - Accent3 2 2 3 29" xfId="29452"/>
    <cellStyle name="20% - Accent3 2 2 3 3" xfId="22641"/>
    <cellStyle name="20% - Accent3 2 2 3 30" xfId="29512"/>
    <cellStyle name="20% - Accent3 2 2 3 31" xfId="29459"/>
    <cellStyle name="20% - Accent3 2 2 3 32" xfId="28965"/>
    <cellStyle name="20% - Accent3 2 2 3 4" xfId="24391"/>
    <cellStyle name="20% - Accent3 2 2 3 5" xfId="24536"/>
    <cellStyle name="20% - Accent3 2 2 3 6" xfId="24406"/>
    <cellStyle name="20% - Accent3 2 2 3 7" xfId="22829"/>
    <cellStyle name="20% - Accent3 2 2 3 8" xfId="23875"/>
    <cellStyle name="20% - Accent3 2 2 3 9" xfId="23067"/>
    <cellStyle name="20% - Accent3 2 2 30" xfId="18168"/>
    <cellStyle name="20% - Accent3 2 2 31" xfId="14415"/>
    <cellStyle name="20% - Accent3 2 2 32" xfId="16716"/>
    <cellStyle name="20% - Accent3 2 2 33" xfId="19009"/>
    <cellStyle name="20% - Accent3 2 2 34" xfId="15102"/>
    <cellStyle name="20% - Accent3 2 2 35" xfId="18982"/>
    <cellStyle name="20% - Accent3 2 2 36" xfId="19059"/>
    <cellStyle name="20% - Accent3 2 2 37" xfId="19114"/>
    <cellStyle name="20% - Accent3 2 2 38" xfId="19167"/>
    <cellStyle name="20% - Accent3 2 2 39" xfId="19218"/>
    <cellStyle name="20% - Accent3 2 2 4" xfId="13860"/>
    <cellStyle name="20% - Accent3 2 2 40" xfId="19269"/>
    <cellStyle name="20% - Accent3 2 2 41" xfId="19319"/>
    <cellStyle name="20% - Accent3 2 2 42" xfId="19368"/>
    <cellStyle name="20% - Accent3 2 2 43" xfId="19416"/>
    <cellStyle name="20% - Accent3 2 2 44" xfId="19463"/>
    <cellStyle name="20% - Accent3 2 2 45" xfId="19510"/>
    <cellStyle name="20% - Accent3 2 2 46" xfId="19557"/>
    <cellStyle name="20% - Accent3 2 2 47" xfId="19601"/>
    <cellStyle name="20% - Accent3 2 2 48" xfId="21237"/>
    <cellStyle name="20% - Accent3 2 2 49" xfId="21345"/>
    <cellStyle name="20% - Accent3 2 2 5" xfId="14052"/>
    <cellStyle name="20% - Accent3 2 2 50" xfId="21627"/>
    <cellStyle name="20% - Accent3 2 2 51" xfId="21974"/>
    <cellStyle name="20% - Accent3 2 2 52" xfId="22432"/>
    <cellStyle name="20% - Accent3 2 2 53" xfId="21070"/>
    <cellStyle name="20% - Accent3 2 2 54" xfId="21052"/>
    <cellStyle name="20% - Accent3 2 2 55" xfId="20515"/>
    <cellStyle name="20% - Accent3 2 2 56" xfId="21279"/>
    <cellStyle name="20% - Accent3 2 2 57" xfId="20883"/>
    <cellStyle name="20% - Accent3 2 2 58" xfId="21446"/>
    <cellStyle name="20% - Accent3 2 2 59" xfId="26317"/>
    <cellStyle name="20% - Accent3 2 2 6" xfId="13143"/>
    <cellStyle name="20% - Accent3 2 2 60" xfId="26338"/>
    <cellStyle name="20% - Accent3 2 2 7" xfId="14105"/>
    <cellStyle name="20% - Accent3 2 2 8" xfId="13971"/>
    <cellStyle name="20% - Accent3 2 2 9" xfId="13018"/>
    <cellStyle name="20% - Accent3 2 20" xfId="13069"/>
    <cellStyle name="20% - Accent3 2 21" xfId="14198"/>
    <cellStyle name="20% - Accent3 2 22" xfId="14300"/>
    <cellStyle name="20% - Accent3 2 23" xfId="14505"/>
    <cellStyle name="20% - Accent3 2 24" xfId="17024"/>
    <cellStyle name="20% - Accent3 2 25" xfId="15628"/>
    <cellStyle name="20% - Accent3 2 26" xfId="14381"/>
    <cellStyle name="20% - Accent3 2 27" xfId="15217"/>
    <cellStyle name="20% - Accent3 2 28" xfId="17615"/>
    <cellStyle name="20% - Accent3 2 29" xfId="18356"/>
    <cellStyle name="20% - Accent3 2 3" xfId="6318"/>
    <cellStyle name="20% - Accent3 2 30" xfId="15086"/>
    <cellStyle name="20% - Accent3 2 31" xfId="17458"/>
    <cellStyle name="20% - Accent3 2 32" xfId="18604"/>
    <cellStyle name="20% - Accent3 2 33" xfId="15043"/>
    <cellStyle name="20% - Accent3 2 34" xfId="16621"/>
    <cellStyle name="20% - Accent3 2 35" xfId="14804"/>
    <cellStyle name="20% - Accent3 2 36" xfId="15006"/>
    <cellStyle name="20% - Accent3 2 37" xfId="17883"/>
    <cellStyle name="20% - Accent3 2 38" xfId="14800"/>
    <cellStyle name="20% - Accent3 2 39" xfId="16679"/>
    <cellStyle name="20% - Accent3 2 4" xfId="12524"/>
    <cellStyle name="20% - Accent3 2 40" xfId="17732"/>
    <cellStyle name="20% - Accent3 2 41" xfId="15010"/>
    <cellStyle name="20% - Accent3 2 42" xfId="18449"/>
    <cellStyle name="20% - Accent3 2 43" xfId="15708"/>
    <cellStyle name="20% - Accent3 2 44" xfId="17987"/>
    <cellStyle name="20% - Accent3 2 45" xfId="15456"/>
    <cellStyle name="20% - Accent3 2 46" xfId="16359"/>
    <cellStyle name="20% - Accent3 2 47" xfId="14809"/>
    <cellStyle name="20% - Accent3 2 48" xfId="18669"/>
    <cellStyle name="20% - Accent3 2 49" xfId="15600"/>
    <cellStyle name="20% - Accent3 2 5" xfId="12250"/>
    <cellStyle name="20% - Accent3 2 50" xfId="15865"/>
    <cellStyle name="20% - Accent3 2 51" xfId="17751"/>
    <cellStyle name="20% - Accent3 2 52" xfId="14303"/>
    <cellStyle name="20% - Accent3 2 53" xfId="17413"/>
    <cellStyle name="20% - Accent3 2 54" xfId="16139"/>
    <cellStyle name="20% - Accent3 2 55" xfId="15993"/>
    <cellStyle name="20% - Accent3 2 56" xfId="16762"/>
    <cellStyle name="20% - Accent3 2 57" xfId="14834"/>
    <cellStyle name="20% - Accent3 2 58" xfId="18167"/>
    <cellStyle name="20% - Accent3 2 59" xfId="320"/>
    <cellStyle name="20% - Accent3 2 6" xfId="12389"/>
    <cellStyle name="20% - Accent3 2 60" xfId="22434"/>
    <cellStyle name="20% - Accent3 2 61" xfId="21781"/>
    <cellStyle name="20% - Accent3 2 62" xfId="21726"/>
    <cellStyle name="20% - Accent3 2 63" xfId="22392"/>
    <cellStyle name="20% - Accent3 2 64" xfId="22513"/>
    <cellStyle name="20% - Accent3 2 65" xfId="20945"/>
    <cellStyle name="20% - Accent3 2 66" xfId="21991"/>
    <cellStyle name="20% - Accent3 2 67" xfId="21372"/>
    <cellStyle name="20% - Accent3 2 68" xfId="22036"/>
    <cellStyle name="20% - Accent3 2 69" xfId="22472"/>
    <cellStyle name="20% - Accent3 2 7" xfId="12297"/>
    <cellStyle name="20% - Accent3 2 70" xfId="26079"/>
    <cellStyle name="20% - Accent3 2 71" xfId="26498"/>
    <cellStyle name="20% - Accent3 2 8" xfId="12605"/>
    <cellStyle name="20% - Accent3 2 9" xfId="12637"/>
    <cellStyle name="20% - Accent3 20" xfId="13374"/>
    <cellStyle name="20% - Accent3 21" xfId="13507"/>
    <cellStyle name="20% - Accent3 22" xfId="13551"/>
    <cellStyle name="20% - Accent3 23" xfId="13888"/>
    <cellStyle name="20% - Accent3 24" xfId="13078"/>
    <cellStyle name="20% - Accent3 25" xfId="13959"/>
    <cellStyle name="20% - Accent3 26" xfId="14984"/>
    <cellStyle name="20% - Accent3 27" xfId="15166"/>
    <cellStyle name="20% - Accent3 28" xfId="14581"/>
    <cellStyle name="20% - Accent3 29" xfId="15605"/>
    <cellStyle name="20% - Accent3 3" xfId="90"/>
    <cellStyle name="20% - Accent3 3 2" xfId="6080"/>
    <cellStyle name="20% - Accent3 30" xfId="18198"/>
    <cellStyle name="20% - Accent3 31" xfId="15007"/>
    <cellStyle name="20% - Accent3 32" xfId="15011"/>
    <cellStyle name="20% - Accent3 33" xfId="16911"/>
    <cellStyle name="20% - Accent3 34" xfId="14548"/>
    <cellStyle name="20% - Accent3 35" xfId="15875"/>
    <cellStyle name="20% - Accent3 36" xfId="16556"/>
    <cellStyle name="20% - Accent3 37" xfId="16683"/>
    <cellStyle name="20% - Accent3 38" xfId="17386"/>
    <cellStyle name="20% - Accent3 39" xfId="15932"/>
    <cellStyle name="20% - Accent3 4" xfId="131"/>
    <cellStyle name="20% - Accent3 4 2" xfId="6121"/>
    <cellStyle name="20% - Accent3 40" xfId="14760"/>
    <cellStyle name="20% - Accent3 41" xfId="17888"/>
    <cellStyle name="20% - Accent3 42" xfId="16471"/>
    <cellStyle name="20% - Accent3 43" xfId="17417"/>
    <cellStyle name="20% - Accent3 44" xfId="16090"/>
    <cellStyle name="20% - Accent3 45" xfId="15693"/>
    <cellStyle name="20% - Accent3 46" xfId="17083"/>
    <cellStyle name="20% - Accent3 47" xfId="15263"/>
    <cellStyle name="20% - Accent3 48" xfId="17292"/>
    <cellStyle name="20% - Accent3 49" xfId="14757"/>
    <cellStyle name="20% - Accent3 5" xfId="172"/>
    <cellStyle name="20% - Accent3 5 2" xfId="6162"/>
    <cellStyle name="20% - Accent3 50" xfId="15952"/>
    <cellStyle name="20% - Accent3 51" xfId="18849"/>
    <cellStyle name="20% - Accent3 52" xfId="17805"/>
    <cellStyle name="20% - Accent3 53" xfId="17616"/>
    <cellStyle name="20% - Accent3 54" xfId="18843"/>
    <cellStyle name="20% - Accent3 55" xfId="17859"/>
    <cellStyle name="20% - Accent3 56" xfId="16585"/>
    <cellStyle name="20% - Accent3 57" xfId="18650"/>
    <cellStyle name="20% - Accent3 58" xfId="17407"/>
    <cellStyle name="20% - Accent3 59" xfId="15671"/>
    <cellStyle name="20% - Accent3 6" xfId="213"/>
    <cellStyle name="20% - Accent3 6 2" xfId="6203"/>
    <cellStyle name="20% - Accent3 60" xfId="14796"/>
    <cellStyle name="20% - Accent3 61" xfId="17736"/>
    <cellStyle name="20% - Accent3 62" xfId="18159"/>
    <cellStyle name="20% - Accent3 63" xfId="15752"/>
    <cellStyle name="20% - Accent3 64" xfId="20433"/>
    <cellStyle name="20% - Accent3 65" xfId="21698"/>
    <cellStyle name="20% - Accent3 66" xfId="21570"/>
    <cellStyle name="20% - Accent3 67" xfId="22222"/>
    <cellStyle name="20% - Accent3 68" xfId="22077"/>
    <cellStyle name="20% - Accent3 69" xfId="22176"/>
    <cellStyle name="20% - Accent3 7" xfId="254"/>
    <cellStyle name="20% - Accent3 7 2" xfId="6244"/>
    <cellStyle name="20% - Accent3 70" xfId="21800"/>
    <cellStyle name="20% - Accent3 71" xfId="22531"/>
    <cellStyle name="20% - Accent3 72" xfId="21703"/>
    <cellStyle name="20% - Accent3 73" xfId="22476"/>
    <cellStyle name="20% - Accent3 74" xfId="22121"/>
    <cellStyle name="20% - Accent3 75" xfId="26177"/>
    <cellStyle name="20% - Accent3 76" xfId="26280"/>
    <cellStyle name="20% - Accent3 8" xfId="12360"/>
    <cellStyle name="20% - Accent3 9" xfId="12798"/>
    <cellStyle name="20% - Accent4" xfId="34" builtinId="42" customBuiltin="1"/>
    <cellStyle name="20% - Accent4 10" xfId="12242"/>
    <cellStyle name="20% - Accent4 11" xfId="12593"/>
    <cellStyle name="20% - Accent4 12" xfId="12280"/>
    <cellStyle name="20% - Accent4 13" xfId="12706"/>
    <cellStyle name="20% - Accent4 14" xfId="12330"/>
    <cellStyle name="20% - Accent4 15" xfId="12402"/>
    <cellStyle name="20% - Accent4 16" xfId="12599"/>
    <cellStyle name="20% - Accent4 17" xfId="12714"/>
    <cellStyle name="20% - Accent4 18" xfId="12674"/>
    <cellStyle name="20% - Accent4 19" xfId="13412"/>
    <cellStyle name="20% - Accent4 2" xfId="2366"/>
    <cellStyle name="20% - Accent4 2 10" xfId="12549"/>
    <cellStyle name="20% - Accent4 2 11" xfId="12415"/>
    <cellStyle name="20% - Accent4 2 12" xfId="12246"/>
    <cellStyle name="20% - Accent4 2 13" xfId="12499"/>
    <cellStyle name="20% - Accent4 2 14" xfId="13697"/>
    <cellStyle name="20% - Accent4 2 14 10" xfId="23616"/>
    <cellStyle name="20% - Accent4 2 14 11" xfId="23687"/>
    <cellStyle name="20% - Accent4 2 14 12" xfId="23638"/>
    <cellStyle name="20% - Accent4 2 14 13" xfId="25477"/>
    <cellStyle name="20% - Accent4 2 14 14" xfId="23459"/>
    <cellStyle name="20% - Accent4 2 14 15" xfId="24372"/>
    <cellStyle name="20% - Accent4 2 14 16" xfId="25625"/>
    <cellStyle name="20% - Accent4 2 14 17" xfId="26035"/>
    <cellStyle name="20% - Accent4 2 14 18" xfId="27671"/>
    <cellStyle name="20% - Accent4 2 14 19" xfId="27626"/>
    <cellStyle name="20% - Accent4 2 14 2" xfId="13794"/>
    <cellStyle name="20% - Accent4 2 14 2 10" xfId="25344"/>
    <cellStyle name="20% - Accent4 2 14 2 11" xfId="24218"/>
    <cellStyle name="20% - Accent4 2 14 2 12" xfId="22771"/>
    <cellStyle name="20% - Accent4 2 14 2 13" xfId="23732"/>
    <cellStyle name="20% - Accent4 2 14 2 14" xfId="22857"/>
    <cellStyle name="20% - Accent4 2 14 2 15" xfId="25811"/>
    <cellStyle name="20% - Accent4 2 14 2 16" xfId="25736"/>
    <cellStyle name="20% - Accent4 2 14 2 17" xfId="28382"/>
    <cellStyle name="20% - Accent4 2 14 2 18" xfId="28501"/>
    <cellStyle name="20% - Accent4 2 14 2 19" xfId="28496"/>
    <cellStyle name="20% - Accent4 2 14 2 2" xfId="25008"/>
    <cellStyle name="20% - Accent4 2 14 2 2 10" xfId="22866"/>
    <cellStyle name="20% - Accent4 2 14 2 2 11" xfId="23814"/>
    <cellStyle name="20% - Accent4 2 14 2 2 12" xfId="23390"/>
    <cellStyle name="20% - Accent4 2 14 2 2 13" xfId="24666"/>
    <cellStyle name="20% - Accent4 2 14 2 2 14" xfId="24024"/>
    <cellStyle name="20% - Accent4 2 14 2 2 15" xfId="25779"/>
    <cellStyle name="20% - Accent4 2 14 2 2 16" xfId="26025"/>
    <cellStyle name="20% - Accent4 2 14 2 2 17" xfId="28454"/>
    <cellStyle name="20% - Accent4 2 14 2 2 18" xfId="28365"/>
    <cellStyle name="20% - Accent4 2 14 2 2 19" xfId="26738"/>
    <cellStyle name="20% - Accent4 2 14 2 2 2" xfId="25083"/>
    <cellStyle name="20% - Accent4 2 14 2 2 20" xfId="26930"/>
    <cellStyle name="20% - Accent4 2 14 2 2 21" xfId="27610"/>
    <cellStyle name="20% - Accent4 2 14 2 2 22" xfId="27717"/>
    <cellStyle name="20% - Accent4 2 14 2 2 23" xfId="27210"/>
    <cellStyle name="20% - Accent4 2 14 2 2 24" xfId="28088"/>
    <cellStyle name="20% - Accent4 2 14 2 2 25" xfId="27550"/>
    <cellStyle name="20% - Accent4 2 14 2 2 26" xfId="28055"/>
    <cellStyle name="20% - Accent4 2 14 2 2 27" xfId="29838"/>
    <cellStyle name="20% - Accent4 2 14 2 2 28" xfId="29750"/>
    <cellStyle name="20% - Accent4 2 14 2 2 29" xfId="28983"/>
    <cellStyle name="20% - Accent4 2 14 2 2 3" xfId="24986"/>
    <cellStyle name="20% - Accent4 2 14 2 2 30" xfId="29058"/>
    <cellStyle name="20% - Accent4 2 14 2 2 31" xfId="29321"/>
    <cellStyle name="20% - Accent4 2 14 2 2 4" xfId="22865"/>
    <cellStyle name="20% - Accent4 2 14 2 2 5" xfId="23109"/>
    <cellStyle name="20% - Accent4 2 14 2 2 6" xfId="24028"/>
    <cellStyle name="20% - Accent4 2 14 2 2 7" xfId="24165"/>
    <cellStyle name="20% - Accent4 2 14 2 2 8" xfId="25113"/>
    <cellStyle name="20% - Accent4 2 14 2 2 9" xfId="22900"/>
    <cellStyle name="20% - Accent4 2 14 2 20" xfId="26673"/>
    <cellStyle name="20% - Accent4 2 14 2 21" xfId="27051"/>
    <cellStyle name="20% - Accent4 2 14 2 22" xfId="27564"/>
    <cellStyle name="20% - Accent4 2 14 2 23" xfId="28568"/>
    <cellStyle name="20% - Accent4 2 14 2 24" xfId="27045"/>
    <cellStyle name="20% - Accent4 2 14 2 25" xfId="27804"/>
    <cellStyle name="20% - Accent4 2 14 2 26" xfId="26674"/>
    <cellStyle name="20% - Accent4 2 14 2 27" xfId="29767"/>
    <cellStyle name="20% - Accent4 2 14 2 28" xfId="29865"/>
    <cellStyle name="20% - Accent4 2 14 2 29" xfId="29860"/>
    <cellStyle name="20% - Accent4 2 14 2 3" xfId="25140"/>
    <cellStyle name="20% - Accent4 2 14 2 30" xfId="28945"/>
    <cellStyle name="20% - Accent4 2 14 2 31" xfId="29117"/>
    <cellStyle name="20% - Accent4 2 14 2 4" xfId="25131"/>
    <cellStyle name="20% - Accent4 2 14 2 5" xfId="22778"/>
    <cellStyle name="20% - Accent4 2 14 2 6" xfId="23268"/>
    <cellStyle name="20% - Accent4 2 14 2 7" xfId="23975"/>
    <cellStyle name="20% - Accent4 2 14 2 8" xfId="22943"/>
    <cellStyle name="20% - Accent4 2 14 2 9" xfId="23148"/>
    <cellStyle name="20% - Accent4 2 14 20" xfId="27086"/>
    <cellStyle name="20% - Accent4 2 14 21" xfId="27309"/>
    <cellStyle name="20% - Accent4 2 14 22" xfId="27479"/>
    <cellStyle name="20% - Accent4 2 14 23" xfId="27823"/>
    <cellStyle name="20% - Accent4 2 14 24" xfId="27258"/>
    <cellStyle name="20% - Accent4 2 14 25" xfId="27070"/>
    <cellStyle name="20% - Accent4 2 14 26" xfId="26828"/>
    <cellStyle name="20% - Accent4 2 14 27" xfId="28558"/>
    <cellStyle name="20% - Accent4 2 14 28" xfId="29350"/>
    <cellStyle name="20% - Accent4 2 14 29" xfId="29326"/>
    <cellStyle name="20% - Accent4 2 14 3" xfId="24109"/>
    <cellStyle name="20% - Accent4 2 14 30" xfId="29125"/>
    <cellStyle name="20% - Accent4 2 14 31" xfId="29202"/>
    <cellStyle name="20% - Accent4 2 14 32" xfId="29268"/>
    <cellStyle name="20% - Accent4 2 14 4" xfId="24054"/>
    <cellStyle name="20% - Accent4 2 14 5" xfId="23322"/>
    <cellStyle name="20% - Accent4 2 14 6" xfId="23630"/>
    <cellStyle name="20% - Accent4 2 14 7" xfId="23862"/>
    <cellStyle name="20% - Accent4 2 14 8" xfId="24311"/>
    <cellStyle name="20% - Accent4 2 14 9" xfId="23415"/>
    <cellStyle name="20% - Accent4 2 15" xfId="13131"/>
    <cellStyle name="20% - Accent4 2 16" xfId="13048"/>
    <cellStyle name="20% - Accent4 2 17" xfId="13986"/>
    <cellStyle name="20% - Accent4 2 18" xfId="13878"/>
    <cellStyle name="20% - Accent4 2 19" xfId="12937"/>
    <cellStyle name="20% - Accent4 2 2" xfId="50"/>
    <cellStyle name="20% - Accent4 2 2 10" xfId="17059"/>
    <cellStyle name="20% - Accent4 2 2 11" xfId="16452"/>
    <cellStyle name="20% - Accent4 2 2 12" xfId="14565"/>
    <cellStyle name="20% - Accent4 2 2 13" xfId="17875"/>
    <cellStyle name="20% - Accent4 2 2 14" xfId="16031"/>
    <cellStyle name="20% - Accent4 2 2 15" xfId="15249"/>
    <cellStyle name="20% - Accent4 2 2 16" xfId="15044"/>
    <cellStyle name="20% - Accent4 2 2 17" xfId="14440"/>
    <cellStyle name="20% - Accent4 2 2 18" xfId="15941"/>
    <cellStyle name="20% - Accent4 2 2 19" xfId="18158"/>
    <cellStyle name="20% - Accent4 2 2 2" xfId="8358"/>
    <cellStyle name="20% - Accent4 2 2 2 10" xfId="16247"/>
    <cellStyle name="20% - Accent4 2 2 2 11" xfId="15495"/>
    <cellStyle name="20% - Accent4 2 2 2 12" xfId="17955"/>
    <cellStyle name="20% - Accent4 2 2 2 13" xfId="14868"/>
    <cellStyle name="20% - Accent4 2 2 2 14" xfId="16511"/>
    <cellStyle name="20% - Accent4 2 2 2 15" xfId="15645"/>
    <cellStyle name="20% - Accent4 2 2 2 16" xfId="15494"/>
    <cellStyle name="20% - Accent4 2 2 2 17" xfId="17872"/>
    <cellStyle name="20% - Accent4 2 2 2 18" xfId="18879"/>
    <cellStyle name="20% - Accent4 2 2 2 19" xfId="15714"/>
    <cellStyle name="20% - Accent4 2 2 2 2" xfId="6040"/>
    <cellStyle name="20% - Accent4 2 2 2 2 10" xfId="21183"/>
    <cellStyle name="20% - Accent4 2 2 2 2 11" xfId="22445"/>
    <cellStyle name="20% - Accent4 2 2 2 2 12" xfId="22543"/>
    <cellStyle name="20% - Accent4 2 2 2 2 13" xfId="22558"/>
    <cellStyle name="20% - Accent4 2 2 2 2 14" xfId="26402"/>
    <cellStyle name="20% - Accent4 2 2 2 2 15" xfId="26368"/>
    <cellStyle name="20% - Accent4 2 2 2 2 2" xfId="13625"/>
    <cellStyle name="20% - Accent4 2 2 2 2 2 10" xfId="20307"/>
    <cellStyle name="20% - Accent4 2 2 2 2 2 11" xfId="20691"/>
    <cellStyle name="20% - Accent4 2 2 2 2 2 12" xfId="20751"/>
    <cellStyle name="20% - Accent4 2 2 2 2 2 13" xfId="21327"/>
    <cellStyle name="20% - Accent4 2 2 2 2 2 14" xfId="26460"/>
    <cellStyle name="20% - Accent4 2 2 2 2 2 15" xfId="26273"/>
    <cellStyle name="20% - Accent4 2 2 2 2 2 2" xfId="13683"/>
    <cellStyle name="20% - Accent4 2 2 2 2 2 3" xfId="21906"/>
    <cellStyle name="20% - Accent4 2 2 2 2 2 4" xfId="22440"/>
    <cellStyle name="20% - Accent4 2 2 2 2 2 5" xfId="20394"/>
    <cellStyle name="20% - Accent4 2 2 2 2 2 6" xfId="20706"/>
    <cellStyle name="20% - Accent4 2 2 2 2 2 7" xfId="21276"/>
    <cellStyle name="20% - Accent4 2 2 2 2 2 8" xfId="20655"/>
    <cellStyle name="20% - Accent4 2 2 2 2 2 9" xfId="20334"/>
    <cellStyle name="20% - Accent4 2 2 2 2 3" xfId="21848"/>
    <cellStyle name="20% - Accent4 2 2 2 2 4" xfId="21493"/>
    <cellStyle name="20% - Accent4 2 2 2 2 5" xfId="20889"/>
    <cellStyle name="20% - Accent4 2 2 2 2 6" xfId="21137"/>
    <cellStyle name="20% - Accent4 2 2 2 2 7" xfId="21966"/>
    <cellStyle name="20% - Accent4 2 2 2 2 8" xfId="22525"/>
    <cellStyle name="20% - Accent4 2 2 2 2 9" xfId="22409"/>
    <cellStyle name="20% - Accent4 2 2 2 20" xfId="14831"/>
    <cellStyle name="20% - Accent4 2 2 2 21" xfId="15398"/>
    <cellStyle name="20% - Accent4 2 2 2 22" xfId="16937"/>
    <cellStyle name="20% - Accent4 2 2 2 23" xfId="18106"/>
    <cellStyle name="20% - Accent4 2 2 2 24" xfId="17768"/>
    <cellStyle name="20% - Accent4 2 2 2 25" xfId="16065"/>
    <cellStyle name="20% - Accent4 2 2 2 26" xfId="16115"/>
    <cellStyle name="20% - Accent4 2 2 2 27" xfId="18185"/>
    <cellStyle name="20% - Accent4 2 2 2 28" xfId="18688"/>
    <cellStyle name="20% - Accent4 2 2 2 29" xfId="15706"/>
    <cellStyle name="20% - Accent4 2 2 2 3" xfId="13176"/>
    <cellStyle name="20% - Accent4 2 2 2 30" xfId="14785"/>
    <cellStyle name="20% - Accent4 2 2 2 31" xfId="18242"/>
    <cellStyle name="20% - Accent4 2 2 2 32" xfId="17605"/>
    <cellStyle name="20% - Accent4 2 2 2 33" xfId="14678"/>
    <cellStyle name="20% - Accent4 2 2 2 34" xfId="16166"/>
    <cellStyle name="20% - Accent4 2 2 2 35" xfId="17935"/>
    <cellStyle name="20% - Accent4 2 2 2 36" xfId="16217"/>
    <cellStyle name="20% - Accent4 2 2 2 37" xfId="18745"/>
    <cellStyle name="20% - Accent4 2 2 2 38" xfId="14833"/>
    <cellStyle name="20% - Accent4 2 2 2 39" xfId="18558"/>
    <cellStyle name="20% - Accent4 2 2 2 4" xfId="13301"/>
    <cellStyle name="20% - Accent4 2 2 2 40" xfId="15569"/>
    <cellStyle name="20% - Accent4 2 2 2 41" xfId="17705"/>
    <cellStyle name="20% - Accent4 2 2 2 42" xfId="17288"/>
    <cellStyle name="20% - Accent4 2 2 2 43" xfId="16181"/>
    <cellStyle name="20% - Accent4 2 2 2 44" xfId="18091"/>
    <cellStyle name="20% - Accent4 2 2 2 45" xfId="18681"/>
    <cellStyle name="20% - Accent4 2 2 2 46" xfId="14309"/>
    <cellStyle name="20% - Accent4 2 2 2 47" xfId="17829"/>
    <cellStyle name="20% - Accent4 2 2 2 48" xfId="20894"/>
    <cellStyle name="20% - Accent4 2 2 2 49" xfId="20961"/>
    <cellStyle name="20% - Accent4 2 2 2 5" xfId="13933"/>
    <cellStyle name="20% - Accent4 2 2 2 50" xfId="21564"/>
    <cellStyle name="20% - Accent4 2 2 2 51" xfId="20161"/>
    <cellStyle name="20% - Accent4 2 2 2 52" xfId="22043"/>
    <cellStyle name="20% - Accent4 2 2 2 53" xfId="22503"/>
    <cellStyle name="20% - Accent4 2 2 2 54" xfId="22084"/>
    <cellStyle name="20% - Accent4 2 2 2 55" xfId="22495"/>
    <cellStyle name="20% - Accent4 2 2 2 56" xfId="22044"/>
    <cellStyle name="20% - Accent4 2 2 2 57" xfId="20822"/>
    <cellStyle name="20% - Accent4 2 2 2 58" xfId="20352"/>
    <cellStyle name="20% - Accent4 2 2 2 59" xfId="26235"/>
    <cellStyle name="20% - Accent4 2 2 2 6" xfId="13795"/>
    <cellStyle name="20% - Accent4 2 2 2 60" xfId="26294"/>
    <cellStyle name="20% - Accent4 2 2 2 7" xfId="13968"/>
    <cellStyle name="20% - Accent4 2 2 2 8" xfId="13944"/>
    <cellStyle name="20% - Accent4 2 2 2 9" xfId="13089"/>
    <cellStyle name="20% - Accent4 2 2 20" xfId="17670"/>
    <cellStyle name="20% - Accent4 2 2 21" xfId="14927"/>
    <cellStyle name="20% - Accent4 2 2 22" xfId="15876"/>
    <cellStyle name="20% - Accent4 2 2 23" xfId="15222"/>
    <cellStyle name="20% - Accent4 2 2 24" xfId="18157"/>
    <cellStyle name="20% - Accent4 2 2 25" xfId="17671"/>
    <cellStyle name="20% - Accent4 2 2 26" xfId="17306"/>
    <cellStyle name="20% - Accent4 2 2 27" xfId="16669"/>
    <cellStyle name="20% - Accent4 2 2 28" xfId="17695"/>
    <cellStyle name="20% - Accent4 2 2 29" xfId="18141"/>
    <cellStyle name="20% - Accent4 2 2 3" xfId="13790"/>
    <cellStyle name="20% - Accent4 2 2 3 10" xfId="24057"/>
    <cellStyle name="20% - Accent4 2 2 3 11" xfId="23991"/>
    <cellStyle name="20% - Accent4 2 2 3 12" xfId="24189"/>
    <cellStyle name="20% - Accent4 2 2 3 13" xfId="22879"/>
    <cellStyle name="20% - Accent4 2 2 3 14" xfId="24687"/>
    <cellStyle name="20% - Accent4 2 2 3 15" xfId="24141"/>
    <cellStyle name="20% - Accent4 2 2 3 16" xfId="25715"/>
    <cellStyle name="20% - Accent4 2 2 3 17" xfId="26050"/>
    <cellStyle name="20% - Accent4 2 2 3 18" xfId="26556"/>
    <cellStyle name="20% - Accent4 2 2 3 19" xfId="27900"/>
    <cellStyle name="20% - Accent4 2 2 3 2" xfId="12980"/>
    <cellStyle name="20% - Accent4 2 2 3 2 10" xfId="25228"/>
    <cellStyle name="20% - Accent4 2 2 3 2 11" xfId="23526"/>
    <cellStyle name="20% - Accent4 2 2 3 2 12" xfId="24039"/>
    <cellStyle name="20% - Accent4 2 2 3 2 13" xfId="24493"/>
    <cellStyle name="20% - Accent4 2 2 3 2 14" xfId="24850"/>
    <cellStyle name="20% - Accent4 2 2 3 2 15" xfId="25680"/>
    <cellStyle name="20% - Accent4 2 2 3 2 16" xfId="26027"/>
    <cellStyle name="20% - Accent4 2 2 3 2 17" xfId="28450"/>
    <cellStyle name="20% - Accent4 2 2 3 2 18" xfId="28475"/>
    <cellStyle name="20% - Accent4 2 2 3 2 19" xfId="27905"/>
    <cellStyle name="20% - Accent4 2 2 3 2 2" xfId="25079"/>
    <cellStyle name="20% - Accent4 2 2 3 2 2 10" xfId="23509"/>
    <cellStyle name="20% - Accent4 2 2 3 2 2 11" xfId="22885"/>
    <cellStyle name="20% - Accent4 2 2 3 2 2 12" xfId="22969"/>
    <cellStyle name="20% - Accent4 2 2 3 2 2 13" xfId="24215"/>
    <cellStyle name="20% - Accent4 2 2 3 2 2 14" xfId="22807"/>
    <cellStyle name="20% - Accent4 2 2 3 2 2 15" xfId="25823"/>
    <cellStyle name="20% - Accent4 2 2 3 2 2 16" xfId="25687"/>
    <cellStyle name="20% - Accent4 2 2 3 2 2 17" xfId="28301"/>
    <cellStyle name="20% - Accent4 2 2 3 2 2 18" xfId="26693"/>
    <cellStyle name="20% - Accent4 2 2 3 2 2 19" xfId="26911"/>
    <cellStyle name="20% - Accent4 2 2 3 2 2 2" xfId="24921"/>
    <cellStyle name="20% - Accent4 2 2 3 2 2 20" xfId="26999"/>
    <cellStyle name="20% - Accent4 2 2 3 2 2 21" xfId="27332"/>
    <cellStyle name="20% - Accent4 2 2 3 2 2 22" xfId="26850"/>
    <cellStyle name="20% - Accent4 2 2 3 2 2 23" xfId="26584"/>
    <cellStyle name="20% - Accent4 2 2 3 2 2 24" xfId="27750"/>
    <cellStyle name="20% - Accent4 2 2 3 2 2 25" xfId="27219"/>
    <cellStyle name="20% - Accent4 2 2 3 2 2 26" xfId="27431"/>
    <cellStyle name="20% - Accent4 2 2 3 2 2 27" xfId="29688"/>
    <cellStyle name="20% - Accent4 2 2 3 2 2 28" xfId="28955"/>
    <cellStyle name="20% - Accent4 2 2 3 2 2 29" xfId="29050"/>
    <cellStyle name="20% - Accent4 2 2 3 2 2 3" xfId="22809"/>
    <cellStyle name="20% - Accent4 2 2 3 2 2 30" xfId="29094"/>
    <cellStyle name="20% - Accent4 2 2 3 2 2 31" xfId="29210"/>
    <cellStyle name="20% - Accent4 2 2 3 2 2 4" xfId="23089"/>
    <cellStyle name="20% - Accent4 2 2 3 2 2 5" xfId="23193"/>
    <cellStyle name="20% - Accent4 2 2 3 2 2 6" xfId="23657"/>
    <cellStyle name="20% - Accent4 2 2 3 2 2 7" xfId="22997"/>
    <cellStyle name="20% - Accent4 2 2 3 2 2 8" xfId="23304"/>
    <cellStyle name="20% - Accent4 2 2 3 2 2 9" xfId="22897"/>
    <cellStyle name="20% - Accent4 2 2 3 2 20" xfId="28650"/>
    <cellStyle name="20% - Accent4 2 2 3 2 21" xfId="27771"/>
    <cellStyle name="20% - Accent4 2 2 3 2 22" xfId="26965"/>
    <cellStyle name="20% - Accent4 2 2 3 2 23" xfId="27527"/>
    <cellStyle name="20% - Accent4 2 2 3 2 24" xfId="28166"/>
    <cellStyle name="20% - Accent4 2 2 3 2 25" xfId="28573"/>
    <cellStyle name="20% - Accent4 2 2 3 2 26" xfId="26935"/>
    <cellStyle name="20% - Accent4 2 2 3 2 27" xfId="29834"/>
    <cellStyle name="20% - Accent4 2 2 3 2 28" xfId="29844"/>
    <cellStyle name="20% - Accent4 2 2 3 2 29" xfId="29463"/>
    <cellStyle name="20% - Accent4 2 2 3 2 3" xfId="25096"/>
    <cellStyle name="20% - Accent4 2 2 3 2 30" xfId="29938"/>
    <cellStyle name="20% - Accent4 2 2 3 2 31" xfId="29398"/>
    <cellStyle name="20% - Accent4 2 2 3 2 4" xfId="24414"/>
    <cellStyle name="20% - Accent4 2 2 3 2 5" xfId="25321"/>
    <cellStyle name="20% - Accent4 2 2 3 2 6" xfId="24234"/>
    <cellStyle name="20% - Accent4 2 2 3 2 7" xfId="23159"/>
    <cellStyle name="20% - Accent4 2 2 3 2 8" xfId="25241"/>
    <cellStyle name="20% - Accent4 2 2 3 2 9" xfId="22734"/>
    <cellStyle name="20% - Accent4 2 2 3 20" xfId="27649"/>
    <cellStyle name="20% - Accent4 2 2 3 21" xfId="27609"/>
    <cellStyle name="20% - Accent4 2 2 3 22" xfId="28144"/>
    <cellStyle name="20% - Accent4 2 2 3 23" xfId="26677"/>
    <cellStyle name="20% - Accent4 2 2 3 24" xfId="27106"/>
    <cellStyle name="20% - Accent4 2 2 3 25" xfId="27145"/>
    <cellStyle name="20% - Accent4 2 2 3 26" xfId="27042"/>
    <cellStyle name="20% - Accent4 2 2 3 27" xfId="28809"/>
    <cellStyle name="20% - Accent4 2 2 3 28" xfId="28863"/>
    <cellStyle name="20% - Accent4 2 2 3 29" xfId="29461"/>
    <cellStyle name="20% - Accent4 2 2 3 3" xfId="22637"/>
    <cellStyle name="20% - Accent4 2 2 3 30" xfId="29338"/>
    <cellStyle name="20% - Accent4 2 2 3 31" xfId="29320"/>
    <cellStyle name="20% - Accent4 2 2 3 32" xfId="29593"/>
    <cellStyle name="20% - Accent4 2 2 3 4" xfId="24408"/>
    <cellStyle name="20% - Accent4 2 2 3 5" xfId="24085"/>
    <cellStyle name="20% - Accent4 2 2 3 6" xfId="24027"/>
    <cellStyle name="20% - Accent4 2 2 3 7" xfId="24720"/>
    <cellStyle name="20% - Accent4 2 2 3 8" xfId="22786"/>
    <cellStyle name="20% - Accent4 2 2 3 9" xfId="24674"/>
    <cellStyle name="20% - Accent4 2 2 30" xfId="16738"/>
    <cellStyle name="20% - Accent4 2 2 31" xfId="18294"/>
    <cellStyle name="20% - Accent4 2 2 32" xfId="16964"/>
    <cellStyle name="20% - Accent4 2 2 33" xfId="17484"/>
    <cellStyle name="20% - Accent4 2 2 34" xfId="16474"/>
    <cellStyle name="20% - Accent4 2 2 35" xfId="16480"/>
    <cellStyle name="20% - Accent4 2 2 36" xfId="17074"/>
    <cellStyle name="20% - Accent4 2 2 37" xfId="16925"/>
    <cellStyle name="20% - Accent4 2 2 38" xfId="18272"/>
    <cellStyle name="20% - Accent4 2 2 39" xfId="14586"/>
    <cellStyle name="20% - Accent4 2 2 4" xfId="13102"/>
    <cellStyle name="20% - Accent4 2 2 40" xfId="16776"/>
    <cellStyle name="20% - Accent4 2 2 41" xfId="18772"/>
    <cellStyle name="20% - Accent4 2 2 42" xfId="16672"/>
    <cellStyle name="20% - Accent4 2 2 43" xfId="14724"/>
    <cellStyle name="20% - Accent4 2 2 44" xfId="17744"/>
    <cellStyle name="20% - Accent4 2 2 45" xfId="18180"/>
    <cellStyle name="20% - Accent4 2 2 46" xfId="18077"/>
    <cellStyle name="20% - Accent4 2 2 47" xfId="18118"/>
    <cellStyle name="20% - Accent4 2 2 48" xfId="21241"/>
    <cellStyle name="20% - Accent4 2 2 49" xfId="21298"/>
    <cellStyle name="20% - Accent4 2 2 5" xfId="13508"/>
    <cellStyle name="20% - Accent4 2 2 50" xfId="20798"/>
    <cellStyle name="20% - Accent4 2 2 51" xfId="20289"/>
    <cellStyle name="20% - Accent4 2 2 52" xfId="20991"/>
    <cellStyle name="20% - Accent4 2 2 53" xfId="22056"/>
    <cellStyle name="20% - Accent4 2 2 54" xfId="22332"/>
    <cellStyle name="20% - Accent4 2 2 55" xfId="21288"/>
    <cellStyle name="20% - Accent4 2 2 56" xfId="20831"/>
    <cellStyle name="20% - Accent4 2 2 57" xfId="21456"/>
    <cellStyle name="20% - Accent4 2 2 58" xfId="21915"/>
    <cellStyle name="20% - Accent4 2 2 59" xfId="26321"/>
    <cellStyle name="20% - Accent4 2 2 6" xfId="14118"/>
    <cellStyle name="20% - Accent4 2 2 60" xfId="26337"/>
    <cellStyle name="20% - Accent4 2 2 7" xfId="13897"/>
    <cellStyle name="20% - Accent4 2 2 8" xfId="13493"/>
    <cellStyle name="20% - Accent4 2 2 9" xfId="13021"/>
    <cellStyle name="20% - Accent4 2 20" xfId="13444"/>
    <cellStyle name="20% - Accent4 2 21" xfId="14199"/>
    <cellStyle name="20% - Accent4 2 22" xfId="16324"/>
    <cellStyle name="20% - Accent4 2 23" xfId="16803"/>
    <cellStyle name="20% - Accent4 2 24" xfId="17441"/>
    <cellStyle name="20% - Accent4 2 25" xfId="15780"/>
    <cellStyle name="20% - Accent4 2 26" xfId="14350"/>
    <cellStyle name="20% - Accent4 2 27" xfId="15711"/>
    <cellStyle name="20% - Accent4 2 28" xfId="18540"/>
    <cellStyle name="20% - Accent4 2 29" xfId="17854"/>
    <cellStyle name="20% - Accent4 2 3" xfId="6036"/>
    <cellStyle name="20% - Accent4 2 30" xfId="18720"/>
    <cellStyle name="20% - Accent4 2 31" xfId="18632"/>
    <cellStyle name="20% - Accent4 2 32" xfId="14648"/>
    <cellStyle name="20% - Accent4 2 33" xfId="19024"/>
    <cellStyle name="20% - Accent4 2 34" xfId="18723"/>
    <cellStyle name="20% - Accent4 2 35" xfId="15793"/>
    <cellStyle name="20% - Accent4 2 36" xfId="15586"/>
    <cellStyle name="20% - Accent4 2 37" xfId="19043"/>
    <cellStyle name="20% - Accent4 2 38" xfId="19103"/>
    <cellStyle name="20% - Accent4 2 39" xfId="19156"/>
    <cellStyle name="20% - Accent4 2 4" xfId="12518"/>
    <cellStyle name="20% - Accent4 2 40" xfId="19207"/>
    <cellStyle name="20% - Accent4 2 41" xfId="19258"/>
    <cellStyle name="20% - Accent4 2 42" xfId="19308"/>
    <cellStyle name="20% - Accent4 2 43" xfId="19357"/>
    <cellStyle name="20% - Accent4 2 44" xfId="19405"/>
    <cellStyle name="20% - Accent4 2 45" xfId="19452"/>
    <cellStyle name="20% - Accent4 2 46" xfId="19499"/>
    <cellStyle name="20% - Accent4 2 47" xfId="19546"/>
    <cellStyle name="20% - Accent4 2 48" xfId="19590"/>
    <cellStyle name="20% - Accent4 2 49" xfId="19633"/>
    <cellStyle name="20% - Accent4 2 5" xfId="12398"/>
    <cellStyle name="20% - Accent4 2 50" xfId="19674"/>
    <cellStyle name="20% - Accent4 2 51" xfId="19714"/>
    <cellStyle name="20% - Accent4 2 52" xfId="19753"/>
    <cellStyle name="20% - Accent4 2 53" xfId="19789"/>
    <cellStyle name="20% - Accent4 2 54" xfId="19822"/>
    <cellStyle name="20% - Accent4 2 55" xfId="19854"/>
    <cellStyle name="20% - Accent4 2 56" xfId="19886"/>
    <cellStyle name="20% - Accent4 2 57" xfId="19915"/>
    <cellStyle name="20% - Accent4 2 58" xfId="19943"/>
    <cellStyle name="20% - Accent4 2 59" xfId="20116"/>
    <cellStyle name="20% - Accent4 2 6" xfId="12682"/>
    <cellStyle name="20% - Accent4 2 60" xfId="20936"/>
    <cellStyle name="20% - Accent4 2 61" xfId="21814"/>
    <cellStyle name="20% - Accent4 2 62" xfId="22405"/>
    <cellStyle name="20% - Accent4 2 63" xfId="21834"/>
    <cellStyle name="20% - Accent4 2 64" xfId="22194"/>
    <cellStyle name="20% - Accent4 2 65" xfId="20725"/>
    <cellStyle name="20% - Accent4 2 66" xfId="20714"/>
    <cellStyle name="20% - Accent4 2 67" xfId="22221"/>
    <cellStyle name="20% - Accent4 2 68" xfId="22357"/>
    <cellStyle name="20% - Accent4 2 69" xfId="22233"/>
    <cellStyle name="20% - Accent4 2 7" xfId="12286"/>
    <cellStyle name="20% - Accent4 2 70" xfId="26080"/>
    <cellStyle name="20% - Accent4 2 71" xfId="26485"/>
    <cellStyle name="20% - Accent4 2 8" xfId="12185"/>
    <cellStyle name="20% - Accent4 2 9" xfId="12817"/>
    <cellStyle name="20% - Accent4 20" xfId="13367"/>
    <cellStyle name="20% - Accent4 21" xfId="13076"/>
    <cellStyle name="20% - Accent4 22" xfId="13931"/>
    <cellStyle name="20% - Accent4 23" xfId="13325"/>
    <cellStyle name="20% - Accent4 24" xfId="14037"/>
    <cellStyle name="20% - Accent4 25" xfId="13557"/>
    <cellStyle name="20% - Accent4 26" xfId="14988"/>
    <cellStyle name="20% - Accent4 27" xfId="15199"/>
    <cellStyle name="20% - Accent4 28" xfId="16602"/>
    <cellStyle name="20% - Accent4 29" xfId="14383"/>
    <cellStyle name="20% - Accent4 3" xfId="91"/>
    <cellStyle name="20% - Accent4 3 2" xfId="6081"/>
    <cellStyle name="20% - Accent4 30" xfId="15188"/>
    <cellStyle name="20% - Accent4 31" xfId="16036"/>
    <cellStyle name="20% - Accent4 32" xfId="17130"/>
    <cellStyle name="20% - Accent4 33" xfId="14477"/>
    <cellStyle name="20% - Accent4 34" xfId="16902"/>
    <cellStyle name="20% - Accent4 35" xfId="16219"/>
    <cellStyle name="20% - Accent4 36" xfId="18619"/>
    <cellStyle name="20% - Accent4 37" xfId="17113"/>
    <cellStyle name="20% - Accent4 38" xfId="14349"/>
    <cellStyle name="20% - Accent4 39" xfId="16576"/>
    <cellStyle name="20% - Accent4 4" xfId="132"/>
    <cellStyle name="20% - Accent4 4 2" xfId="6122"/>
    <cellStyle name="20% - Accent4 40" xfId="16632"/>
    <cellStyle name="20% - Accent4 41" xfId="14283"/>
    <cellStyle name="20% - Accent4 42" xfId="17184"/>
    <cellStyle name="20% - Accent4 43" xfId="16222"/>
    <cellStyle name="20% - Accent4 44" xfId="18388"/>
    <cellStyle name="20% - Accent4 45" xfId="18422"/>
    <cellStyle name="20% - Accent4 46" xfId="16102"/>
    <cellStyle name="20% - Accent4 47" xfId="17508"/>
    <cellStyle name="20% - Accent4 48" xfId="14378"/>
    <cellStyle name="20% - Accent4 49" xfId="16932"/>
    <cellStyle name="20% - Accent4 5" xfId="173"/>
    <cellStyle name="20% - Accent4 5 2" xfId="6163"/>
    <cellStyle name="20% - Accent4 50" xfId="17486"/>
    <cellStyle name="20% - Accent4 51" xfId="17332"/>
    <cellStyle name="20% - Accent4 52" xfId="15727"/>
    <cellStyle name="20% - Accent4 53" xfId="15855"/>
    <cellStyle name="20% - Accent4 54" xfId="17270"/>
    <cellStyle name="20% - Accent4 55" xfId="15937"/>
    <cellStyle name="20% - Accent4 56" xfId="14489"/>
    <cellStyle name="20% - Accent4 57" xfId="18512"/>
    <cellStyle name="20% - Accent4 58" xfId="18625"/>
    <cellStyle name="20% - Accent4 59" xfId="16641"/>
    <cellStyle name="20% - Accent4 6" xfId="214"/>
    <cellStyle name="20% - Accent4 6 2" xfId="6204"/>
    <cellStyle name="20% - Accent4 60" xfId="14900"/>
    <cellStyle name="20% - Accent4 61" xfId="16533"/>
    <cellStyle name="20% - Accent4 62" xfId="15076"/>
    <cellStyle name="20% - Accent4 63" xfId="18912"/>
    <cellStyle name="20% - Accent4 64" xfId="20437"/>
    <cellStyle name="20% - Accent4 65" xfId="21742"/>
    <cellStyle name="20% - Accent4 66" xfId="22240"/>
    <cellStyle name="20% - Accent4 67" xfId="22480"/>
    <cellStyle name="20% - Accent4 68" xfId="20379"/>
    <cellStyle name="20% - Accent4 69" xfId="21031"/>
    <cellStyle name="20% - Accent4 7" xfId="255"/>
    <cellStyle name="20% - Accent4 7 2" xfId="6245"/>
    <cellStyle name="20% - Accent4 70" xfId="20213"/>
    <cellStyle name="20% - Accent4 71" xfId="20174"/>
    <cellStyle name="20% - Accent4 72" xfId="20350"/>
    <cellStyle name="20% - Accent4 73" xfId="20660"/>
    <cellStyle name="20% - Accent4 74" xfId="20455"/>
    <cellStyle name="20% - Accent4 75" xfId="26181"/>
    <cellStyle name="20% - Accent4 76" xfId="26490"/>
    <cellStyle name="20% - Accent4 8" xfId="12364"/>
    <cellStyle name="20% - Accent4 9" xfId="12726"/>
    <cellStyle name="20% - Accent5" xfId="38" builtinId="46" customBuiltin="1"/>
    <cellStyle name="20% - Accent5 10" xfId="12685"/>
    <cellStyle name="20% - Accent5 11" xfId="12256"/>
    <cellStyle name="20% - Accent5 12" xfId="12799"/>
    <cellStyle name="20% - Accent5 13" xfId="12508"/>
    <cellStyle name="20% - Accent5 14" xfId="12592"/>
    <cellStyle name="20% - Accent5 15" xfId="12123"/>
    <cellStyle name="20% - Accent5 16" xfId="12747"/>
    <cellStyle name="20% - Accent5 17" xfId="12301"/>
    <cellStyle name="20% - Accent5 18" xfId="12388"/>
    <cellStyle name="20% - Accent5 19" xfId="13408"/>
    <cellStyle name="20% - Accent5 2" xfId="2370"/>
    <cellStyle name="20% - Accent5 2 10" xfId="12604"/>
    <cellStyle name="20% - Accent5 2 11" xfId="12634"/>
    <cellStyle name="20% - Accent5 2 12" xfId="12304"/>
    <cellStyle name="20% - Accent5 2 13" xfId="12512"/>
    <cellStyle name="20% - Accent5 2 14" xfId="13693"/>
    <cellStyle name="20% - Accent5 2 14 10" xfId="23008"/>
    <cellStyle name="20% - Accent5 2 14 11" xfId="25375"/>
    <cellStyle name="20% - Accent5 2 14 12" xfId="25259"/>
    <cellStyle name="20% - Accent5 2 14 13" xfId="24882"/>
    <cellStyle name="20% - Accent5 2 14 14" xfId="23623"/>
    <cellStyle name="20% - Accent5 2 14 15" xfId="24409"/>
    <cellStyle name="20% - Accent5 2 14 16" xfId="25684"/>
    <cellStyle name="20% - Accent5 2 14 17" xfId="25983"/>
    <cellStyle name="20% - Accent5 2 14 18" xfId="27636"/>
    <cellStyle name="20% - Accent5 2 14 19" xfId="27604"/>
    <cellStyle name="20% - Accent5 2 14 2" xfId="13732"/>
    <cellStyle name="20% - Accent5 2 14 2 10" xfId="23012"/>
    <cellStyle name="20% - Accent5 2 14 2 11" xfId="23535"/>
    <cellStyle name="20% - Accent5 2 14 2 12" xfId="25587"/>
    <cellStyle name="20% - Accent5 2 14 2 13" xfId="25602"/>
    <cellStyle name="20% - Accent5 2 14 2 14" xfId="25615"/>
    <cellStyle name="20% - Accent5 2 14 2 15" xfId="25945"/>
    <cellStyle name="20% - Accent5 2 14 2 16" xfId="25917"/>
    <cellStyle name="20% - Accent5 2 14 2 17" xfId="28378"/>
    <cellStyle name="20% - Accent5 2 14 2 18" xfId="28677"/>
    <cellStyle name="20% - Accent5 2 14 2 19" xfId="28704"/>
    <cellStyle name="20% - Accent5 2 14 2 2" xfId="25004"/>
    <cellStyle name="20% - Accent5 2 14 2 2 10" xfId="25560"/>
    <cellStyle name="20% - Accent5 2 14 2 2 11" xfId="25578"/>
    <cellStyle name="20% - Accent5 2 14 2 2 12" xfId="23394"/>
    <cellStyle name="20% - Accent5 2 14 2 2 13" xfId="25551"/>
    <cellStyle name="20% - Accent5 2 14 2 2 14" xfId="25389"/>
    <cellStyle name="20% - Accent5 2 14 2 2 15" xfId="25884"/>
    <cellStyle name="20% - Accent5 2 14 2 2 16" xfId="25694"/>
    <cellStyle name="20% - Accent5 2 14 2 2 17" xfId="28416"/>
    <cellStyle name="20% - Accent5 2 14 2 2 18" xfId="26590"/>
    <cellStyle name="20% - Accent5 2 14 2 2 19" xfId="27811"/>
    <cellStyle name="20% - Accent5 2 14 2 2 2" xfId="25042"/>
    <cellStyle name="20% - Accent5 2 14 2 2 20" xfId="27561"/>
    <cellStyle name="20% - Accent5 2 14 2 2 21" xfId="28234"/>
    <cellStyle name="20% - Accent5 2 14 2 2 22" xfId="28182"/>
    <cellStyle name="20% - Accent5 2 14 2 2 23" xfId="28214"/>
    <cellStyle name="20% - Accent5 2 14 2 2 24" xfId="28812"/>
    <cellStyle name="20% - Accent5 2 14 2 2 25" xfId="26821"/>
    <cellStyle name="20% - Accent5 2 14 2 2 26" xfId="27598"/>
    <cellStyle name="20% - Accent5 2 14 2 2 27" xfId="29801"/>
    <cellStyle name="20% - Accent5 2 14 2 2 28" xfId="28891"/>
    <cellStyle name="20% - Accent5 2 14 2 2 29" xfId="29420"/>
    <cellStyle name="20% - Accent5 2 14 2 2 3" xfId="22673"/>
    <cellStyle name="20% - Accent5 2 14 2 2 30" xfId="29303"/>
    <cellStyle name="20% - Accent5 2 14 2 2 31" xfId="29646"/>
    <cellStyle name="20% - Accent5 2 14 2 2 4" xfId="24299"/>
    <cellStyle name="20% - Accent5 2 14 2 2 5" xfId="23972"/>
    <cellStyle name="20% - Accent5 2 14 2 2 6" xfId="24832"/>
    <cellStyle name="20% - Accent5 2 14 2 2 7" xfId="24764"/>
    <cellStyle name="20% - Accent5 2 14 2 2 8" xfId="25514"/>
    <cellStyle name="20% - Accent5 2 14 2 2 9" xfId="25541"/>
    <cellStyle name="20% - Accent5 2 14 2 20" xfId="28728"/>
    <cellStyle name="20% - Accent5 2 14 2 21" xfId="28750"/>
    <cellStyle name="20% - Accent5 2 14 2 22" xfId="28772"/>
    <cellStyle name="20% - Accent5 2 14 2 23" xfId="28791"/>
    <cellStyle name="20% - Accent5 2 14 2 24" xfId="26987"/>
    <cellStyle name="20% - Accent5 2 14 2 25" xfId="28828"/>
    <cellStyle name="20% - Accent5 2 14 2 26" xfId="28841"/>
    <cellStyle name="20% - Accent5 2 14 2 27" xfId="29763"/>
    <cellStyle name="20% - Accent5 2 14 2 28" xfId="29952"/>
    <cellStyle name="20% - Accent5 2 14 2 29" xfId="29969"/>
    <cellStyle name="20% - Accent5 2 14 2 3" xfId="25358"/>
    <cellStyle name="20% - Accent5 2 14 2 30" xfId="29984"/>
    <cellStyle name="20% - Accent5 2 14 2 31" xfId="29997"/>
    <cellStyle name="20% - Accent5 2 14 2 4" xfId="25387"/>
    <cellStyle name="20% - Accent5 2 14 2 5" xfId="25415"/>
    <cellStyle name="20% - Accent5 2 14 2 6" xfId="25445"/>
    <cellStyle name="20% - Accent5 2 14 2 7" xfId="25475"/>
    <cellStyle name="20% - Accent5 2 14 2 8" xfId="24626"/>
    <cellStyle name="20% - Accent5 2 14 2 9" xfId="24608"/>
    <cellStyle name="20% - Accent5 2 14 20" xfId="26681"/>
    <cellStyle name="20% - Accent5 2 14 21" xfId="27167"/>
    <cellStyle name="20% - Accent5 2 14 22" xfId="26913"/>
    <cellStyle name="20% - Accent5 2 14 23" xfId="27468"/>
    <cellStyle name="20% - Accent5 2 14 24" xfId="28536"/>
    <cellStyle name="20% - Accent5 2 14 25" xfId="28670"/>
    <cellStyle name="20% - Accent5 2 14 26" xfId="28814"/>
    <cellStyle name="20% - Accent5 2 14 27" xfId="27303"/>
    <cellStyle name="20% - Accent5 2 14 28" xfId="29331"/>
    <cellStyle name="20% - Accent5 2 14 29" xfId="29317"/>
    <cellStyle name="20% - Accent5 2 14 3" xfId="24068"/>
    <cellStyle name="20% - Accent5 2 14 30" xfId="28946"/>
    <cellStyle name="20% - Accent5 2 14 31" xfId="29149"/>
    <cellStyle name="20% - Accent5 2 14 32" xfId="29051"/>
    <cellStyle name="20% - Accent5 2 14 4" xfId="24018"/>
    <cellStyle name="20% - Accent5 2 14 5" xfId="22790"/>
    <cellStyle name="20% - Accent5 2 14 6" xfId="23435"/>
    <cellStyle name="20% - Accent5 2 14 7" xfId="23091"/>
    <cellStyle name="20% - Accent5 2 14 8" xfId="23848"/>
    <cellStyle name="20% - Accent5 2 14 9" xfId="24351"/>
    <cellStyle name="20% - Accent5 2 15" xfId="13563"/>
    <cellStyle name="20% - Accent5 2 16" xfId="13051"/>
    <cellStyle name="20% - Accent5 2 17" xfId="13087"/>
    <cellStyle name="20% - Accent5 2 18" xfId="13505"/>
    <cellStyle name="20% - Accent5 2 19" xfId="14021"/>
    <cellStyle name="20% - Accent5 2 2" xfId="51"/>
    <cellStyle name="20% - Accent5 2 2 10" xfId="17063"/>
    <cellStyle name="20% - Accent5 2 2 11" xfId="17526"/>
    <cellStyle name="20% - Accent5 2 2 12" xfId="16291"/>
    <cellStyle name="20% - Accent5 2 2 13" xfId="15200"/>
    <cellStyle name="20% - Accent5 2 2 14" xfId="16060"/>
    <cellStyle name="20% - Accent5 2 2 15" xfId="14771"/>
    <cellStyle name="20% - Accent5 2 2 16" xfId="16043"/>
    <cellStyle name="20% - Accent5 2 2 17" xfId="14943"/>
    <cellStyle name="20% - Accent5 2 2 18" xfId="16120"/>
    <cellStyle name="20% - Accent5 2 2 19" xfId="14784"/>
    <cellStyle name="20% - Accent5 2 2 2" xfId="8362"/>
    <cellStyle name="20% - Accent5 2 2 2 10" xfId="16248"/>
    <cellStyle name="20% - Accent5 2 2 2 11" xfId="17536"/>
    <cellStyle name="20% - Accent5 2 2 2 12" xfId="18359"/>
    <cellStyle name="20% - Accent5 2 2 2 13" xfId="18374"/>
    <cellStyle name="20% - Accent5 2 2 2 14" xfId="18642"/>
    <cellStyle name="20% - Accent5 2 2 2 15" xfId="18705"/>
    <cellStyle name="20% - Accent5 2 2 2 16" xfId="18768"/>
    <cellStyle name="20% - Accent5 2 2 2 17" xfId="18821"/>
    <cellStyle name="20% - Accent5 2 2 2 18" xfId="17959"/>
    <cellStyle name="20% - Accent5 2 2 2 19" xfId="18969"/>
    <cellStyle name="20% - Accent5 2 2 2 2" xfId="6041"/>
    <cellStyle name="20% - Accent5 2 2 2 2 10" xfId="20460"/>
    <cellStyle name="20% - Accent5 2 2 2 2 11" xfId="20651"/>
    <cellStyle name="20% - Accent5 2 2 2 2 12" xfId="21409"/>
    <cellStyle name="20% - Accent5 2 2 2 2 13" xfId="22184"/>
    <cellStyle name="20% - Accent5 2 2 2 2 14" xfId="26398"/>
    <cellStyle name="20% - Accent5 2 2 2 2 15" xfId="26359"/>
    <cellStyle name="20% - Accent5 2 2 2 2 2" xfId="13621"/>
    <cellStyle name="20% - Accent5 2 2 2 2 2 10" xfId="20528"/>
    <cellStyle name="20% - Accent5 2 2 2 2 2 11" xfId="21525"/>
    <cellStyle name="20% - Accent5 2 2 2 2 2 12" xfId="21730"/>
    <cellStyle name="20% - Accent5 2 2 2 2 2 13" xfId="22258"/>
    <cellStyle name="20% - Accent5 2 2 2 2 2 14" xfId="26459"/>
    <cellStyle name="20% - Accent5 2 2 2 2 2 15" xfId="26201"/>
    <cellStyle name="20% - Accent5 2 2 2 2 2 2" xfId="13682"/>
    <cellStyle name="20% - Accent5 2 2 2 2 2 3" xfId="21905"/>
    <cellStyle name="20% - Accent5 2 2 2 2 2 4" xfId="22444"/>
    <cellStyle name="20% - Accent5 2 2 2 2 2 5" xfId="21018"/>
    <cellStyle name="20% - Accent5 2 2 2 2 2 6" xfId="20845"/>
    <cellStyle name="20% - Accent5 2 2 2 2 2 7" xfId="20769"/>
    <cellStyle name="20% - Accent5 2 2 2 2 2 8" xfId="21274"/>
    <cellStyle name="20% - Accent5 2 2 2 2 2 9" xfId="20654"/>
    <cellStyle name="20% - Accent5 2 2 2 2 3" xfId="21844"/>
    <cellStyle name="20% - Accent5 2 2 2 2 4" xfId="21466"/>
    <cellStyle name="20% - Accent5 2 2 2 2 5" xfId="21267"/>
    <cellStyle name="20% - Accent5 2 2 2 2 6" xfId="21414"/>
    <cellStyle name="20% - Accent5 2 2 2 2 7" xfId="21619"/>
    <cellStyle name="20% - Accent5 2 2 2 2 8" xfId="22325"/>
    <cellStyle name="20% - Accent5 2 2 2 2 9" xfId="22115"/>
    <cellStyle name="20% - Accent5 2 2 2 20" xfId="18981"/>
    <cellStyle name="20% - Accent5 2 2 2 21" xfId="19040"/>
    <cellStyle name="20% - Accent5 2 2 2 22" xfId="19100"/>
    <cellStyle name="20% - Accent5 2 2 2 23" xfId="19153"/>
    <cellStyle name="20% - Accent5 2 2 2 24" xfId="19204"/>
    <cellStyle name="20% - Accent5 2 2 2 25" xfId="19255"/>
    <cellStyle name="20% - Accent5 2 2 2 26" xfId="19305"/>
    <cellStyle name="20% - Accent5 2 2 2 27" xfId="19354"/>
    <cellStyle name="20% - Accent5 2 2 2 28" xfId="19402"/>
    <cellStyle name="20% - Accent5 2 2 2 29" xfId="19449"/>
    <cellStyle name="20% - Accent5 2 2 2 3" xfId="13175"/>
    <cellStyle name="20% - Accent5 2 2 2 30" xfId="19496"/>
    <cellStyle name="20% - Accent5 2 2 2 31" xfId="19543"/>
    <cellStyle name="20% - Accent5 2 2 2 32" xfId="19587"/>
    <cellStyle name="20% - Accent5 2 2 2 33" xfId="19630"/>
    <cellStyle name="20% - Accent5 2 2 2 34" xfId="19671"/>
    <cellStyle name="20% - Accent5 2 2 2 35" xfId="19711"/>
    <cellStyle name="20% - Accent5 2 2 2 36" xfId="19750"/>
    <cellStyle name="20% - Accent5 2 2 2 37" xfId="19786"/>
    <cellStyle name="20% - Accent5 2 2 2 38" xfId="19819"/>
    <cellStyle name="20% - Accent5 2 2 2 39" xfId="19852"/>
    <cellStyle name="20% - Accent5 2 2 2 4" xfId="13857"/>
    <cellStyle name="20% - Accent5 2 2 2 40" xfId="19884"/>
    <cellStyle name="20% - Accent5 2 2 2 41" xfId="19913"/>
    <cellStyle name="20% - Accent5 2 2 2 42" xfId="19941"/>
    <cellStyle name="20% - Accent5 2 2 2 43" xfId="19967"/>
    <cellStyle name="20% - Accent5 2 2 2 44" xfId="19990"/>
    <cellStyle name="20% - Accent5 2 2 2 45" xfId="20012"/>
    <cellStyle name="20% - Accent5 2 2 2 46" xfId="20031"/>
    <cellStyle name="20% - Accent5 2 2 2 47" xfId="20049"/>
    <cellStyle name="20% - Accent5 2 2 2 48" xfId="20895"/>
    <cellStyle name="20% - Accent5 2 2 2 49" xfId="20199"/>
    <cellStyle name="20% - Accent5 2 2 2 5" xfId="14003"/>
    <cellStyle name="20% - Accent5 2 2 2 50" xfId="20469"/>
    <cellStyle name="20% - Accent5 2 2 2 51" xfId="20665"/>
    <cellStyle name="20% - Accent5 2 2 2 52" xfId="22013"/>
    <cellStyle name="20% - Accent5 2 2 2 53" xfId="22150"/>
    <cellStyle name="20% - Accent5 2 2 2 54" xfId="21306"/>
    <cellStyle name="20% - Accent5 2 2 2 55" xfId="20204"/>
    <cellStyle name="20% - Accent5 2 2 2 56" xfId="21010"/>
    <cellStyle name="20% - Accent5 2 2 2 57" xfId="20540"/>
    <cellStyle name="20% - Accent5 2 2 2 58" xfId="21045"/>
    <cellStyle name="20% - Accent5 2 2 2 59" xfId="26236"/>
    <cellStyle name="20% - Accent5 2 2 2 6" xfId="13883"/>
    <cellStyle name="20% - Accent5 2 2 2 60" xfId="26148"/>
    <cellStyle name="20% - Accent5 2 2 2 7" xfId="13996"/>
    <cellStyle name="20% - Accent5 2 2 2 8" xfId="13136"/>
    <cellStyle name="20% - Accent5 2 2 2 9" xfId="14152"/>
    <cellStyle name="20% - Accent5 2 2 20" xfId="17552"/>
    <cellStyle name="20% - Accent5 2 2 21" xfId="15293"/>
    <cellStyle name="20% - Accent5 2 2 22" xfId="18815"/>
    <cellStyle name="20% - Accent5 2 2 23" xfId="15724"/>
    <cellStyle name="20% - Accent5 2 2 24" xfId="16012"/>
    <cellStyle name="20% - Accent5 2 2 25" xfId="15346"/>
    <cellStyle name="20% - Accent5 2 2 26" xfId="16347"/>
    <cellStyle name="20% - Accent5 2 2 27" xfId="15763"/>
    <cellStyle name="20% - Accent5 2 2 28" xfId="15997"/>
    <cellStyle name="20% - Accent5 2 2 29" xfId="15632"/>
    <cellStyle name="20% - Accent5 2 2 3" xfId="13789"/>
    <cellStyle name="20% - Accent5 2 2 3 10" xfId="22886"/>
    <cellStyle name="20% - Accent5 2 2 3 11" xfId="23466"/>
    <cellStyle name="20% - Accent5 2 2 3 12" xfId="23184"/>
    <cellStyle name="20% - Accent5 2 2 3 13" xfId="24304"/>
    <cellStyle name="20% - Accent5 2 2 3 14" xfId="23922"/>
    <cellStyle name="20% - Accent5 2 2 3 15" xfId="24781"/>
    <cellStyle name="20% - Accent5 2 2 3 16" xfId="25994"/>
    <cellStyle name="20% - Accent5 2 2 3 17" xfId="25765"/>
    <cellStyle name="20% - Accent5 2 2 3 18" xfId="26552"/>
    <cellStyle name="20% - Accent5 2 2 3 19" xfId="28009"/>
    <cellStyle name="20% - Accent5 2 2 3 2" xfId="12976"/>
    <cellStyle name="20% - Accent5 2 2 3 2 10" xfId="23350"/>
    <cellStyle name="20% - Accent5 2 2 3 2 11" xfId="25518"/>
    <cellStyle name="20% - Accent5 2 2 3 2 12" xfId="25532"/>
    <cellStyle name="20% - Accent5 2 2 3 2 13" xfId="23864"/>
    <cellStyle name="20% - Accent5 2 2 3 2 14" xfId="24731"/>
    <cellStyle name="20% - Accent5 2 2 3 2 15" xfId="25891"/>
    <cellStyle name="20% - Accent5 2 2 3 2 16" xfId="25701"/>
    <cellStyle name="20% - Accent5 2 2 3 2 17" xfId="28449"/>
    <cellStyle name="20% - Accent5 2 2 3 2 18" xfId="28371"/>
    <cellStyle name="20% - Accent5 2 2 3 2 19" xfId="27733"/>
    <cellStyle name="20% - Accent5 2 2 3 2 2" xfId="25078"/>
    <cellStyle name="20% - Accent5 2 2 3 2 2 10" xfId="24456"/>
    <cellStyle name="20% - Accent5 2 2 3 2 2 11" xfId="22930"/>
    <cellStyle name="20% - Accent5 2 2 3 2 2 12" xfId="24826"/>
    <cellStyle name="20% - Accent5 2 2 3 2 2 13" xfId="23917"/>
    <cellStyle name="20% - Accent5 2 2 3 2 2 14" xfId="25495"/>
    <cellStyle name="20% - Accent5 2 2 3 2 2 15" xfId="25708"/>
    <cellStyle name="20% - Accent5 2 2 3 2 2 16" xfId="26054"/>
    <cellStyle name="20% - Accent5 2 2 3 2 2 17" xfId="28297"/>
    <cellStyle name="20% - Accent5 2 2 3 2 2 18" xfId="26618"/>
    <cellStyle name="20% - Accent5 2 2 3 2 2 19" xfId="26766"/>
    <cellStyle name="20% - Accent5 2 2 3 2 2 2" xfId="24917"/>
    <cellStyle name="20% - Accent5 2 2 3 2 2 20" xfId="26838"/>
    <cellStyle name="20% - Accent5 2 2 3 2 2 21" xfId="26998"/>
    <cellStyle name="20% - Accent5 2 2 3 2 2 22" xfId="27354"/>
    <cellStyle name="20% - Accent5 2 2 3 2 2 23" xfId="26772"/>
    <cellStyle name="20% - Accent5 2 2 3 2 2 24" xfId="27137"/>
    <cellStyle name="20% - Accent5 2 2 3 2 2 25" xfId="27946"/>
    <cellStyle name="20% - Accent5 2 2 3 2 2 26" xfId="27109"/>
    <cellStyle name="20% - Accent5 2 2 3 2 2 27" xfId="29684"/>
    <cellStyle name="20% - Accent5 2 2 3 2 2 28" xfId="28903"/>
    <cellStyle name="20% - Accent5 2 2 3 2 2 29" xfId="28999"/>
    <cellStyle name="20% - Accent5 2 2 3 2 2 3" xfId="22710"/>
    <cellStyle name="20% - Accent5 2 2 3 2 2 30" xfId="29020"/>
    <cellStyle name="20% - Accent5 2 2 3 2 2 31" xfId="29093"/>
    <cellStyle name="20% - Accent5 2 2 3 2 2 4" xfId="22896"/>
    <cellStyle name="20% - Accent5 2 2 3 2 2 5" xfId="22979"/>
    <cellStyle name="20% - Accent5 2 2 3 2 2 6" xfId="23192"/>
    <cellStyle name="20% - Accent5 2 2 3 2 2 7" xfId="23682"/>
    <cellStyle name="20% - Accent5 2 2 3 2 2 8" xfId="23897"/>
    <cellStyle name="20% - Accent5 2 2 3 2 2 9" xfId="24279"/>
    <cellStyle name="20% - Accent5 2 2 3 2 20" xfId="26943"/>
    <cellStyle name="20% - Accent5 2 2 3 2 21" xfId="27432"/>
    <cellStyle name="20% - Accent5 2 2 3 2 22" xfId="26881"/>
    <cellStyle name="20% - Accent5 2 2 3 2 23" xfId="27349"/>
    <cellStyle name="20% - Accent5 2 2 3 2 24" xfId="27447"/>
    <cellStyle name="20% - Accent5 2 2 3 2 25" xfId="28267"/>
    <cellStyle name="20% - Accent5 2 2 3 2 26" xfId="26778"/>
    <cellStyle name="20% - Accent5 2 2 3 2 27" xfId="29833"/>
    <cellStyle name="20% - Accent5 2 2 3 2 28" xfId="29756"/>
    <cellStyle name="20% - Accent5 2 2 3 2 29" xfId="29380"/>
    <cellStyle name="20% - Accent5 2 2 3 2 3" xfId="24997"/>
    <cellStyle name="20% - Accent5 2 2 3 2 30" xfId="29067"/>
    <cellStyle name="20% - Accent5 2 2 3 2 31" xfId="29253"/>
    <cellStyle name="20% - Accent5 2 2 3 2 4" xfId="24184"/>
    <cellStyle name="20% - Accent5 2 2 3 2 5" xfId="23128"/>
    <cellStyle name="20% - Accent5 2 2 3 2 6" xfId="23794"/>
    <cellStyle name="20% - Accent5 2 2 3 2 7" xfId="23050"/>
    <cellStyle name="20% - Accent5 2 2 3 2 8" xfId="23927"/>
    <cellStyle name="20% - Accent5 2 2 3 2 9" xfId="24892"/>
    <cellStyle name="20% - Accent5 2 2 3 20" xfId="28154"/>
    <cellStyle name="20% - Accent5 2 2 3 21" xfId="27692"/>
    <cellStyle name="20% - Accent5 2 2 3 22" xfId="27383"/>
    <cellStyle name="20% - Accent5 2 2 3 23" xfId="27144"/>
    <cellStyle name="20% - Accent5 2 2 3 24" xfId="27381"/>
    <cellStyle name="20% - Accent5 2 2 3 25" xfId="28692"/>
    <cellStyle name="20% - Accent5 2 2 3 26" xfId="28689"/>
    <cellStyle name="20% - Accent5 2 2 3 27" xfId="27218"/>
    <cellStyle name="20% - Accent5 2 2 3 28" xfId="28859"/>
    <cellStyle name="20% - Accent5 2 2 3 29" xfId="29519"/>
    <cellStyle name="20% - Accent5 2 2 3 3" xfId="22633"/>
    <cellStyle name="20% - Accent5 2 2 3 30" xfId="29597"/>
    <cellStyle name="20% - Accent5 2 2 3 31" xfId="29363"/>
    <cellStyle name="20% - Accent5 2 2 3 32" xfId="29224"/>
    <cellStyle name="20% - Accent5 2 2 3 4" xfId="24557"/>
    <cellStyle name="20% - Accent5 2 2 3 5" xfId="24732"/>
    <cellStyle name="20% - Accent5 2 2 3 6" xfId="24133"/>
    <cellStyle name="20% - Accent5 2 2 3 7" xfId="23722"/>
    <cellStyle name="20% - Accent5 2 2 3 8" xfId="23398"/>
    <cellStyle name="20% - Accent5 2 2 3 9" xfId="24742"/>
    <cellStyle name="20% - Accent5 2 2 30" xfId="15808"/>
    <cellStyle name="20% - Accent5 2 2 31" xfId="16389"/>
    <cellStyle name="20% - Accent5 2 2 32" xfId="17122"/>
    <cellStyle name="20% - Accent5 2 2 33" xfId="14413"/>
    <cellStyle name="20% - Accent5 2 2 34" xfId="18392"/>
    <cellStyle name="20% - Accent5 2 2 35" xfId="18511"/>
    <cellStyle name="20% - Accent5 2 2 36" xfId="16070"/>
    <cellStyle name="20% - Accent5 2 2 37" xfId="17367"/>
    <cellStyle name="20% - Accent5 2 2 38" xfId="17563"/>
    <cellStyle name="20% - Accent5 2 2 39" xfId="16403"/>
    <cellStyle name="20% - Accent5 2 2 4" xfId="13851"/>
    <cellStyle name="20% - Accent5 2 2 40" xfId="15938"/>
    <cellStyle name="20% - Accent5 2 2 41" xfId="14638"/>
    <cellStyle name="20% - Accent5 2 2 42" xfId="17268"/>
    <cellStyle name="20% - Accent5 2 2 43" xfId="16133"/>
    <cellStyle name="20% - Accent5 2 2 44" xfId="17836"/>
    <cellStyle name="20% - Accent5 2 2 45" xfId="18544"/>
    <cellStyle name="20% - Accent5 2 2 46" xfId="18978"/>
    <cellStyle name="20% - Accent5 2 2 47" xfId="14567"/>
    <cellStyle name="20% - Accent5 2 2 48" xfId="21245"/>
    <cellStyle name="20% - Accent5 2 2 49" xfId="21285"/>
    <cellStyle name="20% - Accent5 2 2 5" xfId="13138"/>
    <cellStyle name="20% - Accent5 2 2 50" xfId="21113"/>
    <cellStyle name="20% - Accent5 2 2 51" xfId="20679"/>
    <cellStyle name="20% - Accent5 2 2 52" xfId="21254"/>
    <cellStyle name="20% - Accent5 2 2 53" xfId="21305"/>
    <cellStyle name="20% - Accent5 2 2 54" xfId="20402"/>
    <cellStyle name="20% - Accent5 2 2 55" xfId="21071"/>
    <cellStyle name="20% - Accent5 2 2 56" xfId="20997"/>
    <cellStyle name="20% - Accent5 2 2 57" xfId="21085"/>
    <cellStyle name="20% - Accent5 2 2 58" xfId="22218"/>
    <cellStyle name="20% - Accent5 2 2 59" xfId="26325"/>
    <cellStyle name="20% - Accent5 2 2 6" xfId="13973"/>
    <cellStyle name="20% - Accent5 2 2 60" xfId="26336"/>
    <cellStyle name="20% - Accent5 2 2 7" xfId="14127"/>
    <cellStyle name="20% - Accent5 2 2 8" xfId="13803"/>
    <cellStyle name="20% - Accent5 2 2 9" xfId="13459"/>
    <cellStyle name="20% - Accent5 2 20" xfId="13970"/>
    <cellStyle name="20% - Accent5 2 21" xfId="14200"/>
    <cellStyle name="20% - Accent5 2 22" xfId="14288"/>
    <cellStyle name="20% - Accent5 2 23" xfId="16789"/>
    <cellStyle name="20% - Accent5 2 24" xfId="17740"/>
    <cellStyle name="20% - Accent5 2 25" xfId="16134"/>
    <cellStyle name="20% - Accent5 2 26" xfId="15498"/>
    <cellStyle name="20% - Accent5 2 27" xfId="15879"/>
    <cellStyle name="20% - Accent5 2 28" xfId="17646"/>
    <cellStyle name="20% - Accent5 2 29" xfId="16501"/>
    <cellStyle name="20% - Accent5 2 3" xfId="6310"/>
    <cellStyle name="20% - Accent5 2 30" xfId="17626"/>
    <cellStyle name="20% - Accent5 2 31" xfId="14787"/>
    <cellStyle name="20% - Accent5 2 32" xfId="17318"/>
    <cellStyle name="20% - Accent5 2 33" xfId="18447"/>
    <cellStyle name="20% - Accent5 2 34" xfId="16839"/>
    <cellStyle name="20% - Accent5 2 35" xfId="17906"/>
    <cellStyle name="20% - Accent5 2 36" xfId="17702"/>
    <cellStyle name="20% - Accent5 2 37" xfId="18507"/>
    <cellStyle name="20% - Accent5 2 38" xfId="14941"/>
    <cellStyle name="20% - Accent5 2 39" xfId="17944"/>
    <cellStyle name="20% - Accent5 2 4" xfId="12513"/>
    <cellStyle name="20% - Accent5 2 40" xfId="14346"/>
    <cellStyle name="20% - Accent5 2 41" xfId="17199"/>
    <cellStyle name="20% - Accent5 2 42" xfId="16851"/>
    <cellStyle name="20% - Accent5 2 43" xfId="14356"/>
    <cellStyle name="20% - Accent5 2 44" xfId="17569"/>
    <cellStyle name="20% - Accent5 2 45" xfId="15508"/>
    <cellStyle name="20% - Accent5 2 46" xfId="15992"/>
    <cellStyle name="20% - Accent5 2 47" xfId="17870"/>
    <cellStyle name="20% - Accent5 2 48" xfId="16550"/>
    <cellStyle name="20% - Accent5 2 49" xfId="15071"/>
    <cellStyle name="20% - Accent5 2 5" xfId="12391"/>
    <cellStyle name="20% - Accent5 2 50" xfId="17895"/>
    <cellStyle name="20% - Accent5 2 51" xfId="17554"/>
    <cellStyle name="20% - Accent5 2 52" xfId="16149"/>
    <cellStyle name="20% - Accent5 2 53" xfId="16162"/>
    <cellStyle name="20% - Accent5 2 54" xfId="18390"/>
    <cellStyle name="20% - Accent5 2 55" xfId="17275"/>
    <cellStyle name="20% - Accent5 2 56" xfId="16431"/>
    <cellStyle name="20% - Accent5 2 57" xfId="18452"/>
    <cellStyle name="20% - Accent5 2 58" xfId="17669"/>
    <cellStyle name="20% - Accent5 2 59" xfId="20117"/>
    <cellStyle name="20% - Accent5 2 6" xfId="12222"/>
    <cellStyle name="20% - Accent5 2 60" xfId="20162"/>
    <cellStyle name="20% - Accent5 2 61" xfId="22089"/>
    <cellStyle name="20% - Accent5 2 62" xfId="22425"/>
    <cellStyle name="20% - Accent5 2 63" xfId="20303"/>
    <cellStyle name="20% - Accent5 2 64" xfId="20694"/>
    <cellStyle name="20% - Accent5 2 65" xfId="21374"/>
    <cellStyle name="20% - Accent5 2 66" xfId="20686"/>
    <cellStyle name="20% - Accent5 2 67" xfId="21457"/>
    <cellStyle name="20% - Accent5 2 68" xfId="21407"/>
    <cellStyle name="20% - Accent5 2 69" xfId="20763"/>
    <cellStyle name="20% - Accent5 2 7" xfId="12616"/>
    <cellStyle name="20% - Accent5 2 70" xfId="26081"/>
    <cellStyle name="20% - Accent5 2 71" xfId="26508"/>
    <cellStyle name="20% - Accent5 2 8" xfId="12233"/>
    <cellStyle name="20% - Accent5 2 9" xfId="12263"/>
    <cellStyle name="20% - Accent5 20" xfId="13400"/>
    <cellStyle name="20% - Accent5 21" xfId="13391"/>
    <cellStyle name="20% - Accent5 22" xfId="13450"/>
    <cellStyle name="20% - Accent5 23" xfId="13536"/>
    <cellStyle name="20% - Accent5 24" xfId="13261"/>
    <cellStyle name="20% - Accent5 25" xfId="14039"/>
    <cellStyle name="20% - Accent5 26" xfId="14992"/>
    <cellStyle name="20% - Accent5 27" xfId="15003"/>
    <cellStyle name="20% - Accent5 28" xfId="15056"/>
    <cellStyle name="20% - Accent5 29" xfId="16159"/>
    <cellStyle name="20% - Accent5 3" xfId="92"/>
    <cellStyle name="20% - Accent5 3 2" xfId="6082"/>
    <cellStyle name="20% - Accent5 30" xfId="17311"/>
    <cellStyle name="20% - Accent5 31" xfId="17757"/>
    <cellStyle name="20% - Accent5 32" xfId="15850"/>
    <cellStyle name="20% - Accent5 33" xfId="16611"/>
    <cellStyle name="20% - Accent5 34" xfId="14675"/>
    <cellStyle name="20% - Accent5 35" xfId="15689"/>
    <cellStyle name="20% - Accent5 36" xfId="14671"/>
    <cellStyle name="20% - Accent5 37" xfId="15799"/>
    <cellStyle name="20% - Accent5 38" xfId="18819"/>
    <cellStyle name="20% - Accent5 39" xfId="17862"/>
    <cellStyle name="20% - Accent5 4" xfId="133"/>
    <cellStyle name="20% - Accent5 4 2" xfId="6123"/>
    <cellStyle name="20% - Accent5 40" xfId="14643"/>
    <cellStyle name="20% - Accent5 41" xfId="18250"/>
    <cellStyle name="20% - Accent5 42" xfId="17869"/>
    <cellStyle name="20% - Accent5 43" xfId="18206"/>
    <cellStyle name="20% - Accent5 44" xfId="14582"/>
    <cellStyle name="20% - Accent5 45" xfId="17392"/>
    <cellStyle name="20% - Accent5 46" xfId="18554"/>
    <cellStyle name="20% - Accent5 47" xfId="15248"/>
    <cellStyle name="20% - Accent5 48" xfId="14713"/>
    <cellStyle name="20% - Accent5 49" xfId="17313"/>
    <cellStyle name="20% - Accent5 5" xfId="174"/>
    <cellStyle name="20% - Accent5 5 2" xfId="6164"/>
    <cellStyle name="20% - Accent5 50" xfId="17553"/>
    <cellStyle name="20% - Accent5 51" xfId="16833"/>
    <cellStyle name="20% - Accent5 52" xfId="18316"/>
    <cellStyle name="20% - Accent5 53" xfId="16752"/>
    <cellStyle name="20% - Accent5 54" xfId="16941"/>
    <cellStyle name="20% - Accent5 55" xfId="18001"/>
    <cellStyle name="20% - Accent5 56" xfId="18826"/>
    <cellStyle name="20% - Accent5 57" xfId="15904"/>
    <cellStyle name="20% - Accent5 58" xfId="15331"/>
    <cellStyle name="20% - Accent5 59" xfId="16733"/>
    <cellStyle name="20% - Accent5 6" xfId="215"/>
    <cellStyle name="20% - Accent5 6 2" xfId="6205"/>
    <cellStyle name="20% - Accent5 60" xfId="14450"/>
    <cellStyle name="20% - Accent5 61" xfId="14472"/>
    <cellStyle name="20% - Accent5 62" xfId="14334"/>
    <cellStyle name="20% - Accent5 63" xfId="18436"/>
    <cellStyle name="20% - Accent5 64" xfId="20441"/>
    <cellStyle name="20% - Accent5 65" xfId="21665"/>
    <cellStyle name="20% - Accent5 66" xfId="20335"/>
    <cellStyle name="20% - Accent5 67" xfId="20888"/>
    <cellStyle name="20% - Accent5 68" xfId="20595"/>
    <cellStyle name="20% - Accent5 69" xfId="21050"/>
    <cellStyle name="20% - Accent5 7" xfId="256"/>
    <cellStyle name="20% - Accent5 7 2" xfId="6246"/>
    <cellStyle name="20% - Accent5 70" xfId="22246"/>
    <cellStyle name="20% - Accent5 71" xfId="20604"/>
    <cellStyle name="20% - Accent5 72" xfId="21153"/>
    <cellStyle name="20% - Accent5 73" xfId="20942"/>
    <cellStyle name="20% - Accent5 74" xfId="20745"/>
    <cellStyle name="20% - Accent5 75" xfId="26185"/>
    <cellStyle name="20% - Accent5 76" xfId="26386"/>
    <cellStyle name="20% - Accent5 8" xfId="12368"/>
    <cellStyle name="20% - Accent5 9" xfId="12735"/>
    <cellStyle name="20% - Accent6" xfId="42" builtinId="50" customBuiltin="1"/>
    <cellStyle name="20% - Accent6 10" xfId="12130"/>
    <cellStyle name="20% - Accent6 11" xfId="12565"/>
    <cellStyle name="20% - Accent6 12" xfId="12675"/>
    <cellStyle name="20% - Accent6 13" xfId="12071"/>
    <cellStyle name="20% - Accent6 14" xfId="12147"/>
    <cellStyle name="20% - Accent6 15" xfId="12694"/>
    <cellStyle name="20% - Accent6 16" xfId="12126"/>
    <cellStyle name="20% - Accent6 17" xfId="12596"/>
    <cellStyle name="20% - Accent6 18" xfId="12211"/>
    <cellStyle name="20% - Accent6 19" xfId="13404"/>
    <cellStyle name="20% - Accent6 2" xfId="2374"/>
    <cellStyle name="20% - Accent6 2 10" xfId="12725"/>
    <cellStyle name="20% - Accent6 2 11" xfId="12289"/>
    <cellStyle name="20% - Accent6 2 12" xfId="12294"/>
    <cellStyle name="20% - Accent6 2 13" xfId="12763"/>
    <cellStyle name="20% - Accent6 2 14" xfId="13689"/>
    <cellStyle name="20% - Accent6 2 14 10" xfId="23583"/>
    <cellStyle name="20% - Accent6 2 14 11" xfId="24575"/>
    <cellStyle name="20% - Accent6 2 14 12" xfId="22847"/>
    <cellStyle name="20% - Accent6 2 14 13" xfId="25298"/>
    <cellStyle name="20% - Accent6 2 14 14" xfId="24490"/>
    <cellStyle name="20% - Accent6 2 14 15" xfId="24377"/>
    <cellStyle name="20% - Accent6 2 14 16" xfId="25960"/>
    <cellStyle name="20% - Accent6 2 14 17" xfId="25703"/>
    <cellStyle name="20% - Accent6 2 14 18" xfId="26668"/>
    <cellStyle name="20% - Accent6 2 14 19" xfId="26983"/>
    <cellStyle name="20% - Accent6 2 14 2" xfId="13614"/>
    <cellStyle name="20% - Accent6 2 14 2 10" xfId="25557"/>
    <cellStyle name="20% - Accent6 2 14 2 11" xfId="25575"/>
    <cellStyle name="20% - Accent6 2 14 2 12" xfId="25595"/>
    <cellStyle name="20% - Accent6 2 14 2 13" xfId="25609"/>
    <cellStyle name="20% - Accent6 2 14 2 14" xfId="25619"/>
    <cellStyle name="20% - Accent6 2 14 2 15" xfId="26049"/>
    <cellStyle name="20% - Accent6 2 14 2 16" xfId="25716"/>
    <cellStyle name="20% - Accent6 2 14 2 17" xfId="28374"/>
    <cellStyle name="20% - Accent6 2 14 2 18" xfId="28694"/>
    <cellStyle name="20% - Accent6 2 14 2 19" xfId="28716"/>
    <cellStyle name="20% - Accent6 2 14 2 2" xfId="25000"/>
    <cellStyle name="20% - Accent6 2 14 2 2 10" xfId="25101"/>
    <cellStyle name="20% - Accent6 2 14 2 2 11" xfId="23226"/>
    <cellStyle name="20% - Accent6 2 14 2 2 12" xfId="22925"/>
    <cellStyle name="20% - Accent6 2 14 2 2 13" xfId="24905"/>
    <cellStyle name="20% - Accent6 2 14 2 2 14" xfId="23074"/>
    <cellStyle name="20% - Accent6 2 14 2 2 15" xfId="25770"/>
    <cellStyle name="20% - Accent6 2 14 2 2 16" xfId="25773"/>
    <cellStyle name="20% - Accent6 2 14 2 2 17" xfId="28362"/>
    <cellStyle name="20% - Accent6 2 14 2 2 18" xfId="27204"/>
    <cellStyle name="20% - Accent6 2 14 2 2 19" xfId="27283"/>
    <cellStyle name="20% - Accent6 2 14 2 2 2" xfId="24982"/>
    <cellStyle name="20% - Accent6 2 14 2 2 20" xfId="28140"/>
    <cellStyle name="20% - Accent6 2 14 2 2 21" xfId="26688"/>
    <cellStyle name="20% - Accent6 2 14 2 2 22" xfId="27229"/>
    <cellStyle name="20% - Accent6 2 14 2 2 23" xfId="27735"/>
    <cellStyle name="20% - Accent6 2 14 2 2 24" xfId="26875"/>
    <cellStyle name="20% - Accent6 2 14 2 2 25" xfId="26796"/>
    <cellStyle name="20% - Accent6 2 14 2 2 26" xfId="26989"/>
    <cellStyle name="20% - Accent6 2 14 2 2 27" xfId="29749"/>
    <cellStyle name="20% - Accent6 2 14 2 2 28" xfId="29167"/>
    <cellStyle name="20% - Accent6 2 14 2 2 29" xfId="29192"/>
    <cellStyle name="20% - Accent6 2 14 2 2 3" xfId="23482"/>
    <cellStyle name="20% - Accent6 2 14 2 2 30" xfId="29592"/>
    <cellStyle name="20% - Accent6 2 14 2 2 31" xfId="28950"/>
    <cellStyle name="20% - Accent6 2 14 2 2 4" xfId="23592"/>
    <cellStyle name="20% - Accent6 2 14 2 2 5" xfId="24718"/>
    <cellStyle name="20% - Accent6 2 14 2 2 6" xfId="22802"/>
    <cellStyle name="20% - Accent6 2 14 2 2 7" xfId="23514"/>
    <cellStyle name="20% - Accent6 2 14 2 2 8" xfId="22889"/>
    <cellStyle name="20% - Accent6 2 14 2 2 9" xfId="24638"/>
    <cellStyle name="20% - Accent6 2 14 2 20" xfId="28739"/>
    <cellStyle name="20% - Accent6 2 14 2 21" xfId="28763"/>
    <cellStyle name="20% - Accent6 2 14 2 22" xfId="28782"/>
    <cellStyle name="20% - Accent6 2 14 2 23" xfId="28802"/>
    <cellStyle name="20% - Accent6 2 14 2 24" xfId="27720"/>
    <cellStyle name="20% - Accent6 2 14 2 25" xfId="28835"/>
    <cellStyle name="20% - Accent6 2 14 2 26" xfId="28845"/>
    <cellStyle name="20% - Accent6 2 14 2 27" xfId="29759"/>
    <cellStyle name="20% - Accent6 2 14 2 28" xfId="29961"/>
    <cellStyle name="20% - Accent6 2 14 2 29" xfId="29977"/>
    <cellStyle name="20% - Accent6 2 14 2 3" xfId="25376"/>
    <cellStyle name="20% - Accent6 2 14 2 30" xfId="29991"/>
    <cellStyle name="20% - Accent6 2 14 2 31" xfId="30001"/>
    <cellStyle name="20% - Accent6 2 14 2 4" xfId="25403"/>
    <cellStyle name="20% - Accent6 2 14 2 5" xfId="25433"/>
    <cellStyle name="20% - Accent6 2 14 2 6" xfId="25460"/>
    <cellStyle name="20% - Accent6 2 14 2 7" xfId="25487"/>
    <cellStyle name="20% - Accent6 2 14 2 8" xfId="25511"/>
    <cellStyle name="20% - Accent6 2 14 2 9" xfId="25537"/>
    <cellStyle name="20% - Accent6 2 14 20" xfId="27033"/>
    <cellStyle name="20% - Accent6 2 14 21" xfId="26868"/>
    <cellStyle name="20% - Accent6 2 14 22" xfId="27570"/>
    <cellStyle name="20% - Accent6 2 14 23" xfId="28577"/>
    <cellStyle name="20% - Accent6 2 14 24" xfId="28042"/>
    <cellStyle name="20% - Accent6 2 14 25" xfId="27850"/>
    <cellStyle name="20% - Accent6 2 14 26" xfId="27241"/>
    <cellStyle name="20% - Accent6 2 14 27" xfId="28203"/>
    <cellStyle name="20% - Accent6 2 14 28" xfId="28943"/>
    <cellStyle name="20% - Accent6 2 14 29" xfId="29089"/>
    <cellStyle name="20% - Accent6 2 14 3" xfId="22770"/>
    <cellStyle name="20% - Accent6 2 14 30" xfId="29108"/>
    <cellStyle name="20% - Accent6 2 14 31" xfId="29033"/>
    <cellStyle name="20% - Accent6 2 14 32" xfId="29305"/>
    <cellStyle name="20% - Accent6 2 14 4" xfId="23179"/>
    <cellStyle name="20% - Accent6 2 14 5" xfId="23251"/>
    <cellStyle name="20% - Accent6 2 14 6" xfId="23031"/>
    <cellStyle name="20% - Accent6 2 14 7" xfId="23981"/>
    <cellStyle name="20% - Accent6 2 14 8" xfId="25239"/>
    <cellStyle name="20% - Accent6 2 14 9" xfId="22874"/>
    <cellStyle name="20% - Accent6 2 15" xfId="13135"/>
    <cellStyle name="20% - Accent6 2 16" xfId="13461"/>
    <cellStyle name="20% - Accent6 2 17" xfId="13088"/>
    <cellStyle name="20% - Accent6 2 18" xfId="14013"/>
    <cellStyle name="20% - Accent6 2 19" xfId="13047"/>
    <cellStyle name="20% - Accent6 2 2" xfId="52"/>
    <cellStyle name="20% - Accent6 2 2 10" xfId="17067"/>
    <cellStyle name="20% - Accent6 2 2 11" xfId="17519"/>
    <cellStyle name="20% - Accent6 2 2 12" xfId="18419"/>
    <cellStyle name="20% - Accent6 2 2 13" xfId="14278"/>
    <cellStyle name="20% - Accent6 2 2 14" xfId="14815"/>
    <cellStyle name="20% - Accent6 2 2 15" xfId="17540"/>
    <cellStyle name="20% - Accent6 2 2 16" xfId="16321"/>
    <cellStyle name="20% - Accent6 2 2 17" xfId="16864"/>
    <cellStyle name="20% - Accent6 2 2 18" xfId="17592"/>
    <cellStyle name="20% - Accent6 2 2 19" xfId="18961"/>
    <cellStyle name="20% - Accent6 2 2 2" xfId="8366"/>
    <cellStyle name="20% - Accent6 2 2 2 10" xfId="16249"/>
    <cellStyle name="20% - Accent6 2 2 2 11" xfId="15489"/>
    <cellStyle name="20% - Accent6 2 2 2 12" xfId="15920"/>
    <cellStyle name="20% - Accent6 2 2 2 13" xfId="17240"/>
    <cellStyle name="20% - Accent6 2 2 2 14" xfId="14740"/>
    <cellStyle name="20% - Accent6 2 2 2 15" xfId="16746"/>
    <cellStyle name="20% - Accent6 2 2 2 16" xfId="16212"/>
    <cellStyle name="20% - Accent6 2 2 2 17" xfId="16103"/>
    <cellStyle name="20% - Accent6 2 2 2 18" xfId="16726"/>
    <cellStyle name="20% - Accent6 2 2 2 19" xfId="18908"/>
    <cellStyle name="20% - Accent6 2 2 2 2" xfId="6042"/>
    <cellStyle name="20% - Accent6 2 2 2 2 10" xfId="21354"/>
    <cellStyle name="20% - Accent6 2 2 2 2 11" xfId="20872"/>
    <cellStyle name="20% - Accent6 2 2 2 2 12" xfId="21186"/>
    <cellStyle name="20% - Accent6 2 2 2 2 13" xfId="22467"/>
    <cellStyle name="20% - Accent6 2 2 2 2 14" xfId="26394"/>
    <cellStyle name="20% - Accent6 2 2 2 2 15" xfId="26277"/>
    <cellStyle name="20% - Accent6 2 2 2 2 2" xfId="13617"/>
    <cellStyle name="20% - Accent6 2 2 2 2 2 10" xfId="21335"/>
    <cellStyle name="20% - Accent6 2 2 2 2 2 11" xfId="21283"/>
    <cellStyle name="20% - Accent6 2 2 2 2 2 12" xfId="20576"/>
    <cellStyle name="20% - Accent6 2 2 2 2 2 13" xfId="20319"/>
    <cellStyle name="20% - Accent6 2 2 2 2 2 14" xfId="26458"/>
    <cellStyle name="20% - Accent6 2 2 2 2 2 15" xfId="26341"/>
    <cellStyle name="20% - Accent6 2 2 2 2 2 2" xfId="13681"/>
    <cellStyle name="20% - Accent6 2 2 2 2 2 3" xfId="21904"/>
    <cellStyle name="20% - Accent6 2 2 2 2 2 4" xfId="20160"/>
    <cellStyle name="20% - Accent6 2 2 2 2 2 5" xfId="21582"/>
    <cellStyle name="20% - Accent6 2 2 2 2 2 6" xfId="22316"/>
    <cellStyle name="20% - Accent6 2 2 2 2 2 7" xfId="22129"/>
    <cellStyle name="20% - Accent6 2 2 2 2 2 8" xfId="21054"/>
    <cellStyle name="20% - Accent6 2 2 2 2 2 9" xfId="21341"/>
    <cellStyle name="20% - Accent6 2 2 2 2 3" xfId="21840"/>
    <cellStyle name="20% - Accent6 2 2 2 2 4" xfId="21477"/>
    <cellStyle name="20% - Accent6 2 2 2 2 5" xfId="20210"/>
    <cellStyle name="20% - Accent6 2 2 2 2 6" xfId="20974"/>
    <cellStyle name="20% - Accent6 2 2 2 2 7" xfId="20953"/>
    <cellStyle name="20% - Accent6 2 2 2 2 8" xfId="21378"/>
    <cellStyle name="20% - Accent6 2 2 2 2 9" xfId="21355"/>
    <cellStyle name="20% - Accent6 2 2 2 20" xfId="15894"/>
    <cellStyle name="20% - Accent6 2 2 2 21" xfId="17349"/>
    <cellStyle name="20% - Accent6 2 2 2 22" xfId="17576"/>
    <cellStyle name="20% - Accent6 2 2 2 23" xfId="15604"/>
    <cellStyle name="20% - Accent6 2 2 2 24" xfId="16364"/>
    <cellStyle name="20% - Accent6 2 2 2 25" xfId="16629"/>
    <cellStyle name="20% - Accent6 2 2 2 26" xfId="18791"/>
    <cellStyle name="20% - Accent6 2 2 2 27" xfId="17211"/>
    <cellStyle name="20% - Accent6 2 2 2 28" xfId="18479"/>
    <cellStyle name="20% - Accent6 2 2 2 29" xfId="17330"/>
    <cellStyle name="20% - Accent6 2 2 2 3" xfId="13174"/>
    <cellStyle name="20% - Accent6 2 2 2 30" xfId="17898"/>
    <cellStyle name="20% - Accent6 2 2 2 31" xfId="18015"/>
    <cellStyle name="20% - Accent6 2 2 2 32" xfId="17483"/>
    <cellStyle name="20% - Accent6 2 2 2 33" xfId="16637"/>
    <cellStyle name="20% - Accent6 2 2 2 34" xfId="15917"/>
    <cellStyle name="20% - Accent6 2 2 2 35" xfId="15310"/>
    <cellStyle name="20% - Accent6 2 2 2 36" xfId="15816"/>
    <cellStyle name="20% - Accent6 2 2 2 37" xfId="18245"/>
    <cellStyle name="20% - Accent6 2 2 2 38" xfId="18102"/>
    <cellStyle name="20% - Accent6 2 2 2 39" xfId="15105"/>
    <cellStyle name="20% - Accent6 2 2 2 4" xfId="13302"/>
    <cellStyle name="20% - Accent6 2 2 2 40" xfId="14337"/>
    <cellStyle name="20% - Accent6 2 2 2 41" xfId="18808"/>
    <cellStyle name="20% - Accent6 2 2 2 42" xfId="18783"/>
    <cellStyle name="20% - Accent6 2 2 2 43" xfId="18202"/>
    <cellStyle name="20% - Accent6 2 2 2 44" xfId="17645"/>
    <cellStyle name="20% - Accent6 2 2 2 45" xfId="15529"/>
    <cellStyle name="20% - Accent6 2 2 2 46" xfId="18175"/>
    <cellStyle name="20% - Accent6 2 2 2 47" xfId="14685"/>
    <cellStyle name="20% - Accent6 2 2 2 48" xfId="20896"/>
    <cellStyle name="20% - Accent6 2 2 2 49" xfId="21101"/>
    <cellStyle name="20% - Accent6 2 2 2 5" xfId="13233"/>
    <cellStyle name="20% - Accent6 2 2 2 50" xfId="20866"/>
    <cellStyle name="20% - Accent6 2 2 2 51" xfId="21612"/>
    <cellStyle name="20% - Accent6 2 2 2 52" xfId="22475"/>
    <cellStyle name="20% - Accent6 2 2 2 53" xfId="22047"/>
    <cellStyle name="20% - Accent6 2 2 2 54" xfId="21266"/>
    <cellStyle name="20% - Accent6 2 2 2 55" xfId="20592"/>
    <cellStyle name="20% - Accent6 2 2 2 56" xfId="21259"/>
    <cellStyle name="20% - Accent6 2 2 2 57" xfId="21357"/>
    <cellStyle name="20% - Accent6 2 2 2 58" xfId="20185"/>
    <cellStyle name="20% - Accent6 2 2 2 59" xfId="26237"/>
    <cellStyle name="20% - Accent6 2 2 2 6" xfId="13323"/>
    <cellStyle name="20% - Accent6 2 2 2 60" xfId="26293"/>
    <cellStyle name="20% - Accent6 2 2 2 7" xfId="13230"/>
    <cellStyle name="20% - Accent6 2 2 2 8" xfId="13498"/>
    <cellStyle name="20% - Accent6 2 2 2 9" xfId="13199"/>
    <cellStyle name="20% - Accent6 2 2 20" xfId="18378"/>
    <cellStyle name="20% - Accent6 2 2 21" xfId="16048"/>
    <cellStyle name="20% - Accent6 2 2 22" xfId="16780"/>
    <cellStyle name="20% - Accent6 2 2 23" xfId="17161"/>
    <cellStyle name="20% - Accent6 2 2 24" xfId="14441"/>
    <cellStyle name="20% - Accent6 2 2 25" xfId="17355"/>
    <cellStyle name="20% - Accent6 2 2 26" xfId="18516"/>
    <cellStyle name="20% - Accent6 2 2 27" xfId="14719"/>
    <cellStyle name="20% - Accent6 2 2 28" xfId="18020"/>
    <cellStyle name="20% - Accent6 2 2 29" xfId="18861"/>
    <cellStyle name="20% - Accent6 2 2 3" xfId="13788"/>
    <cellStyle name="20% - Accent6 2 2 3 10" xfId="24031"/>
    <cellStyle name="20% - Accent6 2 2 3 11" xfId="23789"/>
    <cellStyle name="20% - Accent6 2 2 3 12" xfId="22984"/>
    <cellStyle name="20% - Accent6 2 2 3 13" xfId="23355"/>
    <cellStyle name="20% - Accent6 2 2 3 14" xfId="22676"/>
    <cellStyle name="20% - Accent6 2 2 3 15" xfId="25267"/>
    <cellStyle name="20% - Accent6 2 2 3 16" xfId="25817"/>
    <cellStyle name="20% - Accent6 2 2 3 17" xfId="25849"/>
    <cellStyle name="20% - Accent6 2 2 3 18" xfId="26548"/>
    <cellStyle name="20% - Accent6 2 2 3 19" xfId="27740"/>
    <cellStyle name="20% - Accent6 2 2 3 2" xfId="12972"/>
    <cellStyle name="20% - Accent6 2 2 3 2 10" xfId="24509"/>
    <cellStyle name="20% - Accent6 2 2 3 2 11" xfId="24159"/>
    <cellStyle name="20% - Accent6 2 2 3 2 12" xfId="25356"/>
    <cellStyle name="20% - Accent6 2 2 3 2 13" xfId="25588"/>
    <cellStyle name="20% - Accent6 2 2 3 2 14" xfId="25603"/>
    <cellStyle name="20% - Accent6 2 2 3 2 15" xfId="25641"/>
    <cellStyle name="20% - Accent6 2 2 3 2 16" xfId="25639"/>
    <cellStyle name="20% - Accent6 2 2 3 2 17" xfId="28448"/>
    <cellStyle name="20% - Accent6 2 2 3 2 18" xfId="28626"/>
    <cellStyle name="20% - Accent6 2 2 3 2 19" xfId="28678"/>
    <cellStyle name="20% - Accent6 2 2 3 2 2" xfId="25077"/>
    <cellStyle name="20% - Accent6 2 2 3 2 2 10" xfId="23228"/>
    <cellStyle name="20% - Accent6 2 2 3 2 2 11" xfId="25295"/>
    <cellStyle name="20% - Accent6 2 2 3 2 2 12" xfId="23017"/>
    <cellStyle name="20% - Accent6 2 2 3 2 2 13" xfId="23419"/>
    <cellStyle name="20% - Accent6 2 2 3 2 2 14" xfId="24067"/>
    <cellStyle name="20% - Accent6 2 2 3 2 2 15" xfId="25658"/>
    <cellStyle name="20% - Accent6 2 2 3 2 2 16" xfId="25958"/>
    <cellStyle name="20% - Accent6 2 2 3 2 2 17" xfId="28293"/>
    <cellStyle name="20% - Accent6 2 2 3 2 2 18" xfId="26707"/>
    <cellStyle name="20% - Accent6 2 2 3 2 2 19" xfId="27488"/>
    <cellStyle name="20% - Accent6 2 2 3 2 2 2" xfId="24913"/>
    <cellStyle name="20% - Accent6 2 2 3 2 2 20" xfId="27752"/>
    <cellStyle name="20% - Accent6 2 2 3 2 2 21" xfId="27091"/>
    <cellStyle name="20% - Accent6 2 2 3 2 2 22" xfId="27370"/>
    <cellStyle name="20% - Accent6 2 2 3 2 2 23" xfId="27131"/>
    <cellStyle name="20% - Accent6 2 2 3 2 2 24" xfId="28023"/>
    <cellStyle name="20% - Accent6 2 2 3 2 2 25" xfId="28712"/>
    <cellStyle name="20% - Accent6 2 2 3 2 2 26" xfId="28722"/>
    <cellStyle name="20% - Accent6 2 2 3 2 2 27" xfId="29680"/>
    <cellStyle name="20% - Accent6 2 2 3 2 2 28" xfId="28964"/>
    <cellStyle name="20% - Accent6 2 2 3 2 2 29" xfId="29272"/>
    <cellStyle name="20% - Accent6 2 2 3 2 2 3" xfId="22828"/>
    <cellStyle name="20% - Accent6 2 2 3 2 2 30" xfId="29389"/>
    <cellStyle name="20% - Accent6 2 2 3 2 2 31" xfId="29129"/>
    <cellStyle name="20% - Accent6 2 2 3 2 2 4" xfId="23874"/>
    <cellStyle name="20% - Accent6 2 2 3 2 2 5" xfId="24203"/>
    <cellStyle name="20% - Accent6 2 2 3 2 2 6" xfId="23331"/>
    <cellStyle name="20% - Accent6 2 2 3 2 2 7" xfId="23703"/>
    <cellStyle name="20% - Accent6 2 2 3 2 2 8" xfId="24010"/>
    <cellStyle name="20% - Accent6 2 2 3 2 2 9" xfId="24554"/>
    <cellStyle name="20% - Accent6 2 2 3 2 20" xfId="28705"/>
    <cellStyle name="20% - Accent6 2 2 3 2 21" xfId="28729"/>
    <cellStyle name="20% - Accent6 2 2 3 2 22" xfId="28751"/>
    <cellStyle name="20% - Accent6 2 2 3 2 23" xfId="28774"/>
    <cellStyle name="20% - Accent6 2 2 3 2 24" xfId="28788"/>
    <cellStyle name="20% - Accent6 2 2 3 2 25" xfId="27168"/>
    <cellStyle name="20% - Accent6 2 2 3 2 26" xfId="28829"/>
    <cellStyle name="20% - Accent6 2 2 3 2 27" xfId="29832"/>
    <cellStyle name="20% - Accent6 2 2 3 2 28" xfId="29926"/>
    <cellStyle name="20% - Accent6 2 2 3 2 29" xfId="29953"/>
    <cellStyle name="20% - Accent6 2 2 3 2 3" xfId="25296"/>
    <cellStyle name="20% - Accent6 2 2 3 2 30" xfId="29970"/>
    <cellStyle name="20% - Accent6 2 2 3 2 31" xfId="29985"/>
    <cellStyle name="20% - Accent6 2 2 3 2 4" xfId="25360"/>
    <cellStyle name="20% - Accent6 2 2 3 2 5" xfId="25388"/>
    <cellStyle name="20% - Accent6 2 2 3 2 6" xfId="25417"/>
    <cellStyle name="20% - Accent6 2 2 3 2 7" xfId="25446"/>
    <cellStyle name="20% - Accent6 2 2 3 2 8" xfId="23674"/>
    <cellStyle name="20% - Accent6 2 2 3 2 9" xfId="23083"/>
    <cellStyle name="20% - Accent6 2 2 3 20" xfId="27419"/>
    <cellStyle name="20% - Accent6 2 2 3 21" xfId="27627"/>
    <cellStyle name="20% - Accent6 2 2 3 22" xfId="27088"/>
    <cellStyle name="20% - Accent6 2 2 3 23" xfId="27342"/>
    <cellStyle name="20% - Accent6 2 2 3 24" xfId="28016"/>
    <cellStyle name="20% - Accent6 2 2 3 25" xfId="27779"/>
    <cellStyle name="20% - Accent6 2 2 3 26" xfId="28153"/>
    <cellStyle name="20% - Accent6 2 2 3 27" xfId="26805"/>
    <cellStyle name="20% - Accent6 2 2 3 28" xfId="28855"/>
    <cellStyle name="20% - Accent6 2 2 3 29" xfId="29385"/>
    <cellStyle name="20% - Accent6 2 2 3 3" xfId="22629"/>
    <cellStyle name="20% - Accent6 2 2 3 30" xfId="29248"/>
    <cellStyle name="20% - Accent6 2 2 3 31" xfId="29327"/>
    <cellStyle name="20% - Accent6 2 2 3 32" xfId="29127"/>
    <cellStyle name="20% - Accent6 2 2 3 4" xfId="24193"/>
    <cellStyle name="20% - Accent6 2 2 3 5" xfId="23775"/>
    <cellStyle name="20% - Accent6 2 2 3 6" xfId="24055"/>
    <cellStyle name="20% - Accent6 2 2 3 7" xfId="23325"/>
    <cellStyle name="20% - Accent6 2 2 3 8" xfId="23667"/>
    <cellStyle name="20% - Accent6 2 2 3 9" xfId="23484"/>
    <cellStyle name="20% - Accent6 2 2 30" xfId="17567"/>
    <cellStyle name="20% - Accent6 2 2 31" xfId="14459"/>
    <cellStyle name="20% - Accent6 2 2 32" xfId="18140"/>
    <cellStyle name="20% - Accent6 2 2 33" xfId="17899"/>
    <cellStyle name="20% - Accent6 2 2 34" xfId="17632"/>
    <cellStyle name="20% - Accent6 2 2 35" xfId="15032"/>
    <cellStyle name="20% - Accent6 2 2 36" xfId="14663"/>
    <cellStyle name="20% - Accent6 2 2 37" xfId="17179"/>
    <cellStyle name="20% - Accent6 2 2 38" xfId="15322"/>
    <cellStyle name="20% - Accent6 2 2 39" xfId="17777"/>
    <cellStyle name="20% - Accent6 2 2 4" xfId="13847"/>
    <cellStyle name="20% - Accent6 2 2 40" xfId="14999"/>
    <cellStyle name="20% - Accent6 2 2 41" xfId="17722"/>
    <cellStyle name="20% - Accent6 2 2 42" xfId="15892"/>
    <cellStyle name="20% - Accent6 2 2 43" xfId="14632"/>
    <cellStyle name="20% - Accent6 2 2 44" xfId="16806"/>
    <cellStyle name="20% - Accent6 2 2 45" xfId="14853"/>
    <cellStyle name="20% - Accent6 2 2 46" xfId="15549"/>
    <cellStyle name="20% - Accent6 2 2 47" xfId="17952"/>
    <cellStyle name="20% - Accent6 2 2 48" xfId="21249"/>
    <cellStyle name="20% - Accent6 2 2 49" xfId="21293"/>
    <cellStyle name="20% - Accent6 2 2 5" xfId="14026"/>
    <cellStyle name="20% - Accent6 2 2 50" xfId="20785"/>
    <cellStyle name="20% - Accent6 2 2 51" xfId="20542"/>
    <cellStyle name="20% - Accent6 2 2 52" xfId="20506"/>
    <cellStyle name="20% - Accent6 2 2 53" xfId="21150"/>
    <cellStyle name="20% - Accent6 2 2 54" xfId="21731"/>
    <cellStyle name="20% - Accent6 2 2 55" xfId="21771"/>
    <cellStyle name="20% - Accent6 2 2 56" xfId="22141"/>
    <cellStyle name="20% - Accent6 2 2 57" xfId="21972"/>
    <cellStyle name="20% - Accent6 2 2 58" xfId="22423"/>
    <cellStyle name="20% - Accent6 2 2 59" xfId="26329"/>
    <cellStyle name="20% - Accent6 2 2 6" xfId="13564"/>
    <cellStyle name="20% - Accent6 2 2 60" xfId="26339"/>
    <cellStyle name="20% - Accent6 2 2 7" xfId="13029"/>
    <cellStyle name="20% - Accent6 2 2 8" xfId="13974"/>
    <cellStyle name="20% - Accent6 2 2 9" xfId="12944"/>
    <cellStyle name="20% - Accent6 2 20" xfId="13249"/>
    <cellStyle name="20% - Accent6 2 21" xfId="14201"/>
    <cellStyle name="20% - Accent6 2 22" xfId="16311"/>
    <cellStyle name="20% - Accent6 2 23" xfId="14883"/>
    <cellStyle name="20% - Accent6 2 24" xfId="18267"/>
    <cellStyle name="20% - Accent6 2 25" xfId="15794"/>
    <cellStyle name="20% - Accent6 2 26" xfId="15321"/>
    <cellStyle name="20% - Accent6 2 27" xfId="18187"/>
    <cellStyle name="20% - Accent6 2 28" xfId="15288"/>
    <cellStyle name="20% - Accent6 2 29" xfId="16412"/>
    <cellStyle name="20% - Accent6 2 3" xfId="12027"/>
    <cellStyle name="20% - Accent6 2 30" xfId="15296"/>
    <cellStyle name="20% - Accent6 2 31" xfId="14538"/>
    <cellStyle name="20% - Accent6 2 32" xfId="18349"/>
    <cellStyle name="20% - Accent6 2 33" xfId="15394"/>
    <cellStyle name="20% - Accent6 2 34" xfId="15129"/>
    <cellStyle name="20% - Accent6 2 35" xfId="16644"/>
    <cellStyle name="20% - Accent6 2 36" xfId="15779"/>
    <cellStyle name="20% - Accent6 2 37" xfId="15139"/>
    <cellStyle name="20% - Accent6 2 38" xfId="17497"/>
    <cellStyle name="20% - Accent6 2 39" xfId="16205"/>
    <cellStyle name="20% - Accent6 2 4" xfId="12491"/>
    <cellStyle name="20% - Accent6 2 40" xfId="18521"/>
    <cellStyle name="20% - Accent6 2 41" xfId="15824"/>
    <cellStyle name="20% - Accent6 2 42" xfId="17174"/>
    <cellStyle name="20% - Accent6 2 43" xfId="15613"/>
    <cellStyle name="20% - Accent6 2 44" xfId="16804"/>
    <cellStyle name="20% - Accent6 2 45" xfId="16398"/>
    <cellStyle name="20% - Accent6 2 46" xfId="17193"/>
    <cellStyle name="20% - Accent6 2 47" xfId="17539"/>
    <cellStyle name="20% - Accent6 2 48" xfId="15836"/>
    <cellStyle name="20% - Accent6 2 49" xfId="14273"/>
    <cellStyle name="20% - Accent6 2 5" xfId="12420"/>
    <cellStyle name="20% - Accent6 2 50" xfId="17809"/>
    <cellStyle name="20% - Accent6 2 51" xfId="14718"/>
    <cellStyle name="20% - Accent6 2 52" xfId="15334"/>
    <cellStyle name="20% - Accent6 2 53" xfId="18105"/>
    <cellStyle name="20% - Accent6 2 54" xfId="14662"/>
    <cellStyle name="20% - Accent6 2 55" xfId="18109"/>
    <cellStyle name="20% - Accent6 2 56" xfId="18719"/>
    <cellStyle name="20% - Accent6 2 57" xfId="18004"/>
    <cellStyle name="20% - Accent6 2 58" xfId="15813"/>
    <cellStyle name="20% - Accent6 2 59" xfId="20118"/>
    <cellStyle name="20% - Accent6 2 6" xfId="12742"/>
    <cellStyle name="20% - Accent6 2 60" xfId="22155"/>
    <cellStyle name="20% - Accent6 2 61" xfId="21396"/>
    <cellStyle name="20% - Accent6 2 62" xfId="20731"/>
    <cellStyle name="20% - Accent6 2 63" xfId="21623"/>
    <cellStyle name="20% - Accent6 2 64" xfId="20808"/>
    <cellStyle name="20% - Accent6 2 65" xfId="20397"/>
    <cellStyle name="20% - Accent6 2 66" xfId="21166"/>
    <cellStyle name="20% - Accent6 2 67" xfId="20794"/>
    <cellStyle name="20% - Accent6 2 68" xfId="21438"/>
    <cellStyle name="20% - Accent6 2 69" xfId="20214"/>
    <cellStyle name="20% - Accent6 2 7" xfId="12480"/>
    <cellStyle name="20% - Accent6 2 70" xfId="26082"/>
    <cellStyle name="20% - Accent6 2 71" xfId="26271"/>
    <cellStyle name="20% - Accent6 2 8" xfId="12758"/>
    <cellStyle name="20% - Accent6 2 9" xfId="12690"/>
    <cellStyle name="20% - Accent6 20" xfId="13348"/>
    <cellStyle name="20% - Accent6 21" xfId="13529"/>
    <cellStyle name="20% - Accent6 22" xfId="13560"/>
    <cellStyle name="20% - Accent6 23" xfId="13063"/>
    <cellStyle name="20% - Accent6 24" xfId="13964"/>
    <cellStyle name="20% - Accent6 25" xfId="13379"/>
    <cellStyle name="20% - Accent6 26" xfId="14996"/>
    <cellStyle name="20% - Accent6 27" xfId="15279"/>
    <cellStyle name="20% - Accent6 28" xfId="14454"/>
    <cellStyle name="20% - Accent6 29" xfId="17889"/>
    <cellStyle name="20% - Accent6 3" xfId="93"/>
    <cellStyle name="20% - Accent6 3 2" xfId="6083"/>
    <cellStyle name="20% - Accent6 30" xfId="17916"/>
    <cellStyle name="20% - Accent6 31" xfId="15417"/>
    <cellStyle name="20% - Accent6 32" xfId="17019"/>
    <cellStyle name="20% - Accent6 33" xfId="15800"/>
    <cellStyle name="20% - Accent6 34" xfId="18031"/>
    <cellStyle name="20% - Accent6 35" xfId="15609"/>
    <cellStyle name="20% - Accent6 36" xfId="17474"/>
    <cellStyle name="20% - Accent6 37" xfId="17375"/>
    <cellStyle name="20% - Accent6 38" xfId="14762"/>
    <cellStyle name="20% - Accent6 39" xfId="15082"/>
    <cellStyle name="20% - Accent6 4" xfId="134"/>
    <cellStyle name="20% - Accent6 4 2" xfId="6124"/>
    <cellStyle name="20% - Accent6 40" xfId="15447"/>
    <cellStyle name="20% - Accent6 41" xfId="17591"/>
    <cellStyle name="20% - Accent6 42" xfId="16332"/>
    <cellStyle name="20% - Accent6 43" xfId="15764"/>
    <cellStyle name="20% - Accent6 44" xfId="15203"/>
    <cellStyle name="20% - Accent6 45" xfId="17219"/>
    <cellStyle name="20% - Accent6 46" xfId="18491"/>
    <cellStyle name="20% - Accent6 47" xfId="16142"/>
    <cellStyle name="20% - Accent6 48" xfId="18252"/>
    <cellStyle name="20% - Accent6 49" xfId="18831"/>
    <cellStyle name="20% - Accent6 5" xfId="175"/>
    <cellStyle name="20% - Accent6 5 2" xfId="6165"/>
    <cellStyle name="20% - Accent6 50" xfId="17308"/>
    <cellStyle name="20% - Accent6 51" xfId="18958"/>
    <cellStyle name="20% - Accent6 52" xfId="16906"/>
    <cellStyle name="20% - Accent6 53" xfId="16345"/>
    <cellStyle name="20% - Accent6 54" xfId="15581"/>
    <cellStyle name="20% - Accent6 55" xfId="17160"/>
    <cellStyle name="20% - Accent6 56" xfId="17897"/>
    <cellStyle name="20% - Accent6 57" xfId="17377"/>
    <cellStyle name="20% - Accent6 58" xfId="14544"/>
    <cellStyle name="20% - Accent6 59" xfId="17600"/>
    <cellStyle name="20% - Accent6 6" xfId="216"/>
    <cellStyle name="20% - Accent6 6 2" xfId="6206"/>
    <cellStyle name="20% - Accent6 60" xfId="15888"/>
    <cellStyle name="20% - Accent6 61" xfId="16895"/>
    <cellStyle name="20% - Accent6 62" xfId="14375"/>
    <cellStyle name="20% - Accent6 63" xfId="15143"/>
    <cellStyle name="20% - Accent6 64" xfId="20445"/>
    <cellStyle name="20% - Accent6 65" xfId="21661"/>
    <cellStyle name="20% - Accent6 66" xfId="20688"/>
    <cellStyle name="20% - Accent6 67" xfId="20374"/>
    <cellStyle name="20% - Accent6 68" xfId="21258"/>
    <cellStyle name="20% - Accent6 69" xfId="21745"/>
    <cellStyle name="20% - Accent6 7" xfId="257"/>
    <cellStyle name="20% - Accent6 7 2" xfId="6247"/>
    <cellStyle name="20% - Accent6 70" xfId="21818"/>
    <cellStyle name="20% - Accent6 71" xfId="21746"/>
    <cellStyle name="20% - Accent6 72" xfId="22249"/>
    <cellStyle name="20% - Accent6 73" xfId="22350"/>
    <cellStyle name="20% - Accent6 74" xfId="21989"/>
    <cellStyle name="20% - Accent6 75" xfId="26189"/>
    <cellStyle name="20% - Accent6 76" xfId="26276"/>
    <cellStyle name="20% - Accent6 8" xfId="12372"/>
    <cellStyle name="20% - Accent6 9" xfId="12182"/>
    <cellStyle name="40% - Accent1" xfId="23" builtinId="31" customBuiltin="1"/>
    <cellStyle name="40% - Accent1 10" xfId="12816"/>
    <cellStyle name="40% - Accent1 11" xfId="12574"/>
    <cellStyle name="40% - Accent1 12" xfId="12215"/>
    <cellStyle name="40% - Accent1 13" xfId="12778"/>
    <cellStyle name="40% - Accent1 14" xfId="12232"/>
    <cellStyle name="40% - Accent1 15" xfId="12267"/>
    <cellStyle name="40% - Accent1 16" xfId="12505"/>
    <cellStyle name="40% - Accent1 17" xfId="12709"/>
    <cellStyle name="40% - Accent1 18" xfId="12282"/>
    <cellStyle name="40% - Accent1 19" xfId="13423"/>
    <cellStyle name="40% - Accent1 2" xfId="2355"/>
    <cellStyle name="40% - Accent1 2 10" xfId="12877"/>
    <cellStyle name="40% - Accent1 2 11" xfId="12889"/>
    <cellStyle name="40% - Accent1 2 12" xfId="12900"/>
    <cellStyle name="40% - Accent1 2 13" xfId="12910"/>
    <cellStyle name="40% - Accent1 2 14" xfId="13708"/>
    <cellStyle name="40% - Accent1 2 14 10" xfId="23357"/>
    <cellStyle name="40% - Accent1 2 14 11" xfId="23379"/>
    <cellStyle name="40% - Accent1 2 14 12" xfId="24529"/>
    <cellStyle name="40% - Accent1 2 14 13" xfId="25547"/>
    <cellStyle name="40% - Accent1 2 14 14" xfId="25503"/>
    <cellStyle name="40% - Accent1 2 14 15" xfId="22971"/>
    <cellStyle name="40% - Accent1 2 14 16" xfId="25776"/>
    <cellStyle name="40% - Accent1 2 14 17" xfId="25780"/>
    <cellStyle name="40% - Accent1 2 14 18" xfId="26667"/>
    <cellStyle name="40% - Accent1 2 14 19" xfId="27412"/>
    <cellStyle name="40% - Accent1 2 14 2" xfId="13613"/>
    <cellStyle name="40% - Accent1 2 14 2 10" xfId="23813"/>
    <cellStyle name="40% - Accent1 2 14 2 11" xfId="24382"/>
    <cellStyle name="40% - Accent1 2 14 2 12" xfId="24290"/>
    <cellStyle name="40% - Accent1 2 14 2 13" xfId="25508"/>
    <cellStyle name="40% - Accent1 2 14 2 14" xfId="24655"/>
    <cellStyle name="40% - Accent1 2 14 2 15" xfId="25862"/>
    <cellStyle name="40% - Accent1 2 14 2 16" xfId="26026"/>
    <cellStyle name="40% - Accent1 2 14 2 17" xfId="28393"/>
    <cellStyle name="40% - Accent1 2 14 2 18" xfId="28099"/>
    <cellStyle name="40% - Accent1 2 14 2 19" xfId="26752"/>
    <cellStyle name="40% - Accent1 2 14 2 2" xfId="25019"/>
    <cellStyle name="40% - Accent1 2 14 2 2 10" xfId="23405"/>
    <cellStyle name="40% - Accent1 2 14 2 2 11" xfId="24426"/>
    <cellStyle name="40% - Accent1 2 14 2 2 12" xfId="23659"/>
    <cellStyle name="40% - Accent1 2 14 2 2 13" xfId="23188"/>
    <cellStyle name="40% - Accent1 2 14 2 2 14" xfId="24144"/>
    <cellStyle name="40% - Accent1 2 14 2 2 15" xfId="25799"/>
    <cellStyle name="40% - Accent1 2 14 2 2 16" xfId="25784"/>
    <cellStyle name="40% - Accent1 2 14 2 2 17" xfId="28361"/>
    <cellStyle name="40% - Accent1 2 14 2 2 18" xfId="27820"/>
    <cellStyle name="40% - Accent1 2 14 2 2 19" xfId="27262"/>
    <cellStyle name="40% - Accent1 2 14 2 2 2" xfId="24981"/>
    <cellStyle name="40% - Accent1 2 14 2 2 20" xfId="27180"/>
    <cellStyle name="40% - Accent1 2 14 2 2 21" xfId="27592"/>
    <cellStyle name="40% - Accent1 2 14 2 2 22" xfId="27867"/>
    <cellStyle name="40% - Accent1 2 14 2 2 23" xfId="27644"/>
    <cellStyle name="40% - Accent1 2 14 2 2 24" xfId="27641"/>
    <cellStyle name="40% - Accent1 2 14 2 2 25" xfId="27212"/>
    <cellStyle name="40% - Accent1 2 14 2 2 26" xfId="27231"/>
    <cellStyle name="40% - Accent1 2 14 2 2 27" xfId="29748"/>
    <cellStyle name="40% - Accent1 2 14 2 2 28" xfId="29425"/>
    <cellStyle name="40% - Accent1 2 14 2 2 29" xfId="29185"/>
    <cellStyle name="40% - Accent1 2 14 2 2 3" xfId="24309"/>
    <cellStyle name="40% - Accent1 2 14 2 2 30" xfId="29152"/>
    <cellStyle name="40% - Accent1 2 14 2 2 31" xfId="29313"/>
    <cellStyle name="40% - Accent1 2 14 2 2 4" xfId="23564"/>
    <cellStyle name="40% - Accent1 2 14 2 2 5" xfId="23453"/>
    <cellStyle name="40% - Accent1 2 14 2 2 6" xfId="24008"/>
    <cellStyle name="40% - Accent1 2 14 2 2 7" xfId="24371"/>
    <cellStyle name="40% - Accent1 2 14 2 2 8" xfId="24185"/>
    <cellStyle name="40% - Accent1 2 14 2 2 9" xfId="23834"/>
    <cellStyle name="40% - Accent1 2 14 2 20" xfId="27100"/>
    <cellStyle name="40% - Accent1 2 14 2 21" xfId="27457"/>
    <cellStyle name="40% - Accent1 2 14 2 22" xfId="26806"/>
    <cellStyle name="40% - Accent1 2 14 2 23" xfId="26984"/>
    <cellStyle name="40% - Accent1 2 14 2 24" xfId="28163"/>
    <cellStyle name="40% - Accent1 2 14 2 25" xfId="27926"/>
    <cellStyle name="40% - Accent1 2 14 2 26" xfId="26834"/>
    <cellStyle name="40% - Accent1 2 14 2 27" xfId="29778"/>
    <cellStyle name="40% - Accent1 2 14 2 28" xfId="29566"/>
    <cellStyle name="40% - Accent1 2 14 2 29" xfId="28991"/>
    <cellStyle name="40% - Accent1 2 14 2 3" xfId="24660"/>
    <cellStyle name="40% - Accent1 2 14 2 30" xfId="29131"/>
    <cellStyle name="40% - Accent1 2 14 2 31" xfId="29261"/>
    <cellStyle name="40% - Accent1 2 14 2 4" xfId="22882"/>
    <cellStyle name="40% - Accent1 2 14 2 5" xfId="23340"/>
    <cellStyle name="40% - Accent1 2 14 2 6" xfId="23831"/>
    <cellStyle name="40% - Accent1 2 14 2 7" xfId="22944"/>
    <cellStyle name="40% - Accent1 2 14 2 8" xfId="24114"/>
    <cellStyle name="40% - Accent1 2 14 2 9" xfId="24202"/>
    <cellStyle name="40% - Accent1 2 14 20" xfId="27455"/>
    <cellStyle name="40% - Accent1 2 14 21" xfId="26587"/>
    <cellStyle name="40% - Accent1 2 14 22" xfId="27682"/>
    <cellStyle name="40% - Accent1 2 14 23" xfId="27286"/>
    <cellStyle name="40% - Accent1 2 14 24" xfId="27034"/>
    <cellStyle name="40% - Accent1 2 14 25" xfId="28710"/>
    <cellStyle name="40% - Accent1 2 14 26" xfId="28041"/>
    <cellStyle name="40% - Accent1 2 14 27" xfId="28540"/>
    <cellStyle name="40% - Accent1 2 14 28" xfId="28942"/>
    <cellStyle name="40% - Accent1 2 14 29" xfId="29244"/>
    <cellStyle name="40% - Accent1 2 14 3" xfId="22769"/>
    <cellStyle name="40% - Accent1 2 14 30" xfId="29259"/>
    <cellStyle name="40% - Accent1 2 14 31" xfId="28889"/>
    <cellStyle name="40% - Accent1 2 14 32" xfId="29357"/>
    <cellStyle name="40% - Accent1 2 14 4" xfId="23761"/>
    <cellStyle name="40% - Accent1 2 14 5" xfId="23826"/>
    <cellStyle name="40% - Accent1 2 14 6" xfId="22669"/>
    <cellStyle name="40% - Accent1 2 14 7" xfId="24120"/>
    <cellStyle name="40% - Accent1 2 14 8" xfId="23599"/>
    <cellStyle name="40% - Accent1 2 14 9" xfId="24591"/>
    <cellStyle name="40% - Accent1 2 15" xfId="13567"/>
    <cellStyle name="40% - Accent1 2 16" xfId="13464"/>
    <cellStyle name="40% - Accent1 2 17" xfId="13543"/>
    <cellStyle name="40% - Accent1 2 18" xfId="13058"/>
    <cellStyle name="40% - Accent1 2 19" xfId="13241"/>
    <cellStyle name="40% - Accent1 2 2" xfId="53"/>
    <cellStyle name="40% - Accent1 2 2 10" xfId="17048"/>
    <cellStyle name="40% - Accent1 2 2 11" xfId="15525"/>
    <cellStyle name="40% - Accent1 2 2 12" xfId="15480"/>
    <cellStyle name="40% - Accent1 2 2 13" xfId="18053"/>
    <cellStyle name="40% - Accent1 2 2 14" xfId="15400"/>
    <cellStyle name="40% - Accent1 2 2 15" xfId="17315"/>
    <cellStyle name="40% - Accent1 2 2 16" xfId="15505"/>
    <cellStyle name="40% - Accent1 2 2 17" xfId="17774"/>
    <cellStyle name="40% - Accent1 2 2 18" xfId="16454"/>
    <cellStyle name="40% - Accent1 2 2 19" xfId="17654"/>
    <cellStyle name="40% - Accent1 2 2 2" xfId="8347"/>
    <cellStyle name="40% - Accent1 2 2 2 10" xfId="16250"/>
    <cellStyle name="40% - Accent1 2 2 2 11" xfId="16489"/>
    <cellStyle name="40% - Accent1 2 2 2 12" xfId="16007"/>
    <cellStyle name="40% - Accent1 2 2 2 13" xfId="17664"/>
    <cellStyle name="40% - Accent1 2 2 2 14" xfId="16531"/>
    <cellStyle name="40% - Accent1 2 2 2 15" xfId="15491"/>
    <cellStyle name="40% - Accent1 2 2 2 16" xfId="17881"/>
    <cellStyle name="40% - Accent1 2 2 2 17" xfId="16569"/>
    <cellStyle name="40% - Accent1 2 2 2 18" xfId="16340"/>
    <cellStyle name="40% - Accent1 2 2 2 19" xfId="14861"/>
    <cellStyle name="40% - Accent1 2 2 2 2" xfId="6043"/>
    <cellStyle name="40% - Accent1 2 2 2 2 10" xfId="22419"/>
    <cellStyle name="40% - Accent1 2 2 2 2 11" xfId="22410"/>
    <cellStyle name="40% - Accent1 2 2 2 2 12" xfId="22502"/>
    <cellStyle name="40% - Accent1 2 2 2 2 13" xfId="20979"/>
    <cellStyle name="40% - Accent1 2 2 2 2 14" xfId="26413"/>
    <cellStyle name="40% - Accent1 2 2 2 2 15" xfId="26217"/>
    <cellStyle name="40% - Accent1 2 2 2 2 2" xfId="13636"/>
    <cellStyle name="40% - Accent1 2 2 2 2 2 10" xfId="21620"/>
    <cellStyle name="40% - Accent1 2 2 2 2 2 11" xfId="21362"/>
    <cellStyle name="40% - Accent1 2 2 2 2 2 12" xfId="21188"/>
    <cellStyle name="40% - Accent1 2 2 2 2 2 13" xfId="20224"/>
    <cellStyle name="40% - Accent1 2 2 2 2 2 14" xfId="26457"/>
    <cellStyle name="40% - Accent1 2 2 2 2 2 15" xfId="26202"/>
    <cellStyle name="40% - Accent1 2 2 2 2 2 2" xfId="13680"/>
    <cellStyle name="40% - Accent1 2 2 2 2 2 3" xfId="21903"/>
    <cellStyle name="40% - Accent1 2 2 2 2 2 4" xfId="20190"/>
    <cellStyle name="40% - Accent1 2 2 2 2 2 5" xfId="20202"/>
    <cellStyle name="40% - Accent1 2 2 2 2 2 6" xfId="20779"/>
    <cellStyle name="40% - Accent1 2 2 2 2 2 7" xfId="21055"/>
    <cellStyle name="40% - Accent1 2 2 2 2 2 8" xfId="20547"/>
    <cellStyle name="40% - Accent1 2 2 2 2 2 9" xfId="20387"/>
    <cellStyle name="40% - Accent1 2 2 2 2 3" xfId="21859"/>
    <cellStyle name="40% - Accent1 2 2 2 2 4" xfId="20248"/>
    <cellStyle name="40% - Accent1 2 2 2 2 5" xfId="20656"/>
    <cellStyle name="40% - Accent1 2 2 2 2 6" xfId="20384"/>
    <cellStyle name="40% - Accent1 2 2 2 2 7" xfId="22484"/>
    <cellStyle name="40% - Accent1 2 2 2 2 8" xfId="20764"/>
    <cellStyle name="40% - Accent1 2 2 2 2 9" xfId="21524"/>
    <cellStyle name="40% - Accent1 2 2 2 20" xfId="18522"/>
    <cellStyle name="40% - Accent1 2 2 2 21" xfId="14463"/>
    <cellStyle name="40% - Accent1 2 2 2 22" xfId="15901"/>
    <cellStyle name="40% - Accent1 2 2 2 23" xfId="14515"/>
    <cellStyle name="40% - Accent1 2 2 2 24" xfId="18195"/>
    <cellStyle name="40% - Accent1 2 2 2 25" xfId="17227"/>
    <cellStyle name="40% - Accent1 2 2 2 26" xfId="16387"/>
    <cellStyle name="40% - Accent1 2 2 2 27" xfId="16539"/>
    <cellStyle name="40% - Accent1 2 2 2 28" xfId="18685"/>
    <cellStyle name="40% - Accent1 2 2 2 29" xfId="17912"/>
    <cellStyle name="40% - Accent1 2 2 2 3" xfId="13173"/>
    <cellStyle name="40% - Accent1 2 2 2 30" xfId="14570"/>
    <cellStyle name="40% - Accent1 2 2 2 31" xfId="18667"/>
    <cellStyle name="40% - Accent1 2 2 2 32" xfId="18407"/>
    <cellStyle name="40% - Accent1 2 2 2 33" xfId="16314"/>
    <cellStyle name="40% - Accent1 2 2 2 34" xfId="15563"/>
    <cellStyle name="40% - Accent1 2 2 2 35" xfId="15906"/>
    <cellStyle name="40% - Accent1 2 2 2 36" xfId="17693"/>
    <cellStyle name="40% - Accent1 2 2 2 37" xfId="15981"/>
    <cellStyle name="40% - Accent1 2 2 2 38" xfId="17853"/>
    <cellStyle name="40% - Accent1 2 2 2 39" xfId="18947"/>
    <cellStyle name="40% - Accent1 2 2 2 4" xfId="13096"/>
    <cellStyle name="40% - Accent1 2 2 2 40" xfId="16309"/>
    <cellStyle name="40% - Accent1 2 2 2 41" xfId="15077"/>
    <cellStyle name="40% - Accent1 2 2 2 42" xfId="18909"/>
    <cellStyle name="40% - Accent1 2 2 2 43" xfId="16024"/>
    <cellStyle name="40% - Accent1 2 2 2 44" xfId="18904"/>
    <cellStyle name="40% - Accent1 2 2 2 45" xfId="16204"/>
    <cellStyle name="40% - Accent1 2 2 2 46" xfId="17956"/>
    <cellStyle name="40% - Accent1 2 2 2 47" xfId="15886"/>
    <cellStyle name="40% - Accent1 2 2 2 48" xfId="20897"/>
    <cellStyle name="40% - Accent1 2 2 2 49" xfId="20321"/>
    <cellStyle name="40% - Accent1 2 2 2 5" xfId="13218"/>
    <cellStyle name="40% - Accent1 2 2 2 50" xfId="21325"/>
    <cellStyle name="40% - Accent1 2 2 2 51" xfId="21271"/>
    <cellStyle name="40% - Accent1 2 2 2 52" xfId="21484"/>
    <cellStyle name="40% - Accent1 2 2 2 53" xfId="20753"/>
    <cellStyle name="40% - Accent1 2 2 2 54" xfId="20236"/>
    <cellStyle name="40% - Accent1 2 2 2 55" xfId="20255"/>
    <cellStyle name="40% - Accent1 2 2 2 56" xfId="21315"/>
    <cellStyle name="40% - Accent1 2 2 2 57" xfId="20257"/>
    <cellStyle name="40% - Accent1 2 2 2 58" xfId="22291"/>
    <cellStyle name="40% - Accent1 2 2 2 59" xfId="26238"/>
    <cellStyle name="40% - Accent1 2 2 2 6" xfId="14124"/>
    <cellStyle name="40% - Accent1 2 2 2 60" xfId="26147"/>
    <cellStyle name="40% - Accent1 2 2 2 7" xfId="14080"/>
    <cellStyle name="40% - Accent1 2 2 2 8" xfId="13254"/>
    <cellStyle name="40% - Accent1 2 2 2 9" xfId="14071"/>
    <cellStyle name="40% - Accent1 2 2 20" xfId="16100"/>
    <cellStyle name="40% - Accent1 2 2 21" xfId="16508"/>
    <cellStyle name="40% - Accent1 2 2 22" xfId="16415"/>
    <cellStyle name="40% - Accent1 2 2 23" xfId="15261"/>
    <cellStyle name="40% - Accent1 2 2 24" xfId="17194"/>
    <cellStyle name="40% - Accent1 2 2 25" xfId="18265"/>
    <cellStyle name="40% - Accent1 2 2 26" xfId="16661"/>
    <cellStyle name="40% - Accent1 2 2 27" xfId="17459"/>
    <cellStyle name="40% - Accent1 2 2 28" xfId="18875"/>
    <cellStyle name="40% - Accent1 2 2 29" xfId="16613"/>
    <cellStyle name="40% - Accent1 2 2 3" xfId="13787"/>
    <cellStyle name="40% - Accent1 2 2 3 10" xfId="24020"/>
    <cellStyle name="40% - Accent1 2 2 3 11" xfId="23718"/>
    <cellStyle name="40% - Accent1 2 2 3 12" xfId="24730"/>
    <cellStyle name="40% - Accent1 2 2 3 13" xfId="24070"/>
    <cellStyle name="40% - Accent1 2 2 3 14" xfId="24511"/>
    <cellStyle name="40% - Accent1 2 2 3 15" xfId="23753"/>
    <cellStyle name="40% - Accent1 2 2 3 16" xfId="25846"/>
    <cellStyle name="40% - Accent1 2 2 3 17" xfId="25877"/>
    <cellStyle name="40% - Accent1 2 2 3 18" xfId="26567"/>
    <cellStyle name="40% - Accent1 2 2 3 19" xfId="27664"/>
    <cellStyle name="40% - Accent1 2 2 3 2" xfId="12991"/>
    <cellStyle name="40% - Accent1 2 2 3 2 10" xfId="25418"/>
    <cellStyle name="40% - Accent1 2 2 3 2 11" xfId="25533"/>
    <cellStyle name="40% - Accent1 2 2 3 2 12" xfId="23818"/>
    <cellStyle name="40% - Accent1 2 2 3 2 13" xfId="23676"/>
    <cellStyle name="40% - Accent1 2 2 3 2 14" xfId="22917"/>
    <cellStyle name="40% - Accent1 2 2 3 2 15" xfId="25768"/>
    <cellStyle name="40% - Accent1 2 2 3 2 16" xfId="25782"/>
    <cellStyle name="40% - Accent1 2 2 3 2 17" xfId="28447"/>
    <cellStyle name="40% - Accent1 2 2 3 2 18" xfId="28505"/>
    <cellStyle name="40% - Accent1 2 2 3 2 19" xfId="27710"/>
    <cellStyle name="40% - Accent1 2 2 3 2 2" xfId="25076"/>
    <cellStyle name="40% - Accent1 2 2 3 2 2 10" xfId="25549"/>
    <cellStyle name="40% - Accent1 2 2 3 2 2 11" xfId="23662"/>
    <cellStyle name="40% - Accent1 2 2 3 2 2 12" xfId="23230"/>
    <cellStyle name="40% - Accent1 2 2 3 2 2 13" xfId="22799"/>
    <cellStyle name="40% - Accent1 2 2 3 2 2 14" xfId="23486"/>
    <cellStyle name="40% - Accent1 2 2 3 2 2 15" xfId="25804"/>
    <cellStyle name="40% - Accent1 2 2 3 2 2 16" xfId="26023"/>
    <cellStyle name="40% - Accent1 2 2 3 2 2 17" xfId="28312"/>
    <cellStyle name="40% - Accent1 2 2 3 2 2 18" xfId="28594"/>
    <cellStyle name="40% - Accent1 2 2 3 2 2 19" xfId="27977"/>
    <cellStyle name="40% - Accent1 2 2 3 2 2 2" xfId="24932"/>
    <cellStyle name="40% - Accent1 2 2 3 2 2 20" xfId="26731"/>
    <cellStyle name="40% - Accent1 2 2 3 2 2 21" xfId="27299"/>
    <cellStyle name="40% - Accent1 2 2 3 2 2 22" xfId="26798"/>
    <cellStyle name="40% - Accent1 2 2 3 2 2 23" xfId="27356"/>
    <cellStyle name="40% - Accent1 2 2 3 2 2 24" xfId="26831"/>
    <cellStyle name="40% - Accent1 2 2 3 2 2 25" xfId="28691"/>
    <cellStyle name="40% - Accent1 2 2 3 2 2 26" xfId="28489"/>
    <cellStyle name="40% - Accent1 2 2 3 2 2 27" xfId="29699"/>
    <cellStyle name="40% - Accent1 2 2 3 2 2 28" xfId="29908"/>
    <cellStyle name="40% - Accent1 2 2 3 2 2 29" xfId="29502"/>
    <cellStyle name="40% - Accent1 2 2 3 2 2 3" xfId="25253"/>
    <cellStyle name="40% - Accent1 2 2 3 2 2 30" xfId="28979"/>
    <cellStyle name="40% - Accent1 2 2 3 2 2 31" xfId="29199"/>
    <cellStyle name="40% - Accent1 2 2 3 2 2 4" xfId="24512"/>
    <cellStyle name="40% - Accent1 2 2 3 2 2 5" xfId="22856"/>
    <cellStyle name="40% - Accent1 2 2 3 2 2 6" xfId="23613"/>
    <cellStyle name="40% - Accent1 2 2 3 2 2 7" xfId="22936"/>
    <cellStyle name="40% - Accent1 2 2 3 2 2 8" xfId="25497"/>
    <cellStyle name="40% - Accent1 2 2 3 2 2 9" xfId="25237"/>
    <cellStyle name="40% - Accent1 2 2 3 2 20" xfId="27084"/>
    <cellStyle name="40% - Accent1 2 2 3 2 21" xfId="27290"/>
    <cellStyle name="40% - Accent1 2 2 3 2 22" xfId="27077"/>
    <cellStyle name="40% - Accent1 2 2 3 2 23" xfId="27119"/>
    <cellStyle name="40% - Accent1 2 2 3 2 24" xfId="27993"/>
    <cellStyle name="40% - Accent1 2 2 3 2 25" xfId="27113"/>
    <cellStyle name="40% - Accent1 2 2 3 2 26" xfId="27425"/>
    <cellStyle name="40% - Accent1 2 2 3 2 27" xfId="29831"/>
    <cellStyle name="40% - Accent1 2 2 3 2 28" xfId="29868"/>
    <cellStyle name="40% - Accent1 2 2 3 2 29" xfId="29371"/>
    <cellStyle name="40% - Accent1 2 2 3 2 3" xfId="25143"/>
    <cellStyle name="40% - Accent1 2 2 3 2 30" xfId="29124"/>
    <cellStyle name="40% - Accent1 2 2 3 2 31" xfId="29194"/>
    <cellStyle name="40% - Accent1 2 2 3 2 4" xfId="24151"/>
    <cellStyle name="40% - Accent1 2 2 3 2 5" xfId="23320"/>
    <cellStyle name="40% - Accent1 2 2 3 2 6" xfId="23604"/>
    <cellStyle name="40% - Accent1 2 2 3 2 7" xfId="23303"/>
    <cellStyle name="40% - Accent1 2 2 3 2 8" xfId="25476"/>
    <cellStyle name="40% - Accent1 2 2 3 2 9" xfId="24116"/>
    <cellStyle name="40% - Accent1 2 2 3 20" xfId="27502"/>
    <cellStyle name="40% - Accent1 2 2 3 21" xfId="27937"/>
    <cellStyle name="40% - Accent1 2 2 3 22" xfId="28529"/>
    <cellStyle name="40% - Accent1 2 2 3 23" xfId="28057"/>
    <cellStyle name="40% - Accent1 2 2 3 24" xfId="27885"/>
    <cellStyle name="40% - Accent1 2 2 3 25" xfId="28227"/>
    <cellStyle name="40% - Accent1 2 2 3 26" xfId="28031"/>
    <cellStyle name="40% - Accent1 2 2 3 27" xfId="27307"/>
    <cellStyle name="40% - Accent1 2 2 3 28" xfId="28874"/>
    <cellStyle name="40% - Accent1 2 2 3 29" xfId="29347"/>
    <cellStyle name="40% - Accent1 2 2 3 3" xfId="22648"/>
    <cellStyle name="40% - Accent1 2 2 3 30" xfId="29279"/>
    <cellStyle name="40% - Accent1 2 2 3 31" xfId="29483"/>
    <cellStyle name="40% - Accent1 2 2 3 32" xfId="29883"/>
    <cellStyle name="40% - Accent1 2 2 3 4" xfId="24100"/>
    <cellStyle name="40% - Accent1 2 2 3 5" xfId="23890"/>
    <cellStyle name="40% - Accent1 2 2 3 6" xfId="24460"/>
    <cellStyle name="40% - Accent1 2 2 3 7" xfId="25176"/>
    <cellStyle name="40% - Accent1 2 2 3 8" xfId="24612"/>
    <cellStyle name="40% - Accent1 2 2 3 9" xfId="24337"/>
    <cellStyle name="40% - Accent1 2 2 30" xfId="18326"/>
    <cellStyle name="40% - Accent1 2 2 31" xfId="15378"/>
    <cellStyle name="40% - Accent1 2 2 32" xfId="17027"/>
    <cellStyle name="40% - Accent1 2 2 33" xfId="18601"/>
    <cellStyle name="40% - Accent1 2 2 34" xfId="18835"/>
    <cellStyle name="40% - Accent1 2 2 35" xfId="17608"/>
    <cellStyle name="40% - Accent1 2 2 36" xfId="14558"/>
    <cellStyle name="40% - Accent1 2 2 37" xfId="16552"/>
    <cellStyle name="40% - Accent1 2 2 38" xfId="18171"/>
    <cellStyle name="40% - Accent1 2 2 39" xfId="16711"/>
    <cellStyle name="40% - Accent1 2 2 4" xfId="13294"/>
    <cellStyle name="40% - Accent1 2 2 40" xfId="17506"/>
    <cellStyle name="40% - Accent1 2 2 41" xfId="18997"/>
    <cellStyle name="40% - Accent1 2 2 42" xfId="18917"/>
    <cellStyle name="40% - Accent1 2 2 43" xfId="14651"/>
    <cellStyle name="40% - Accent1 2 2 44" xfId="17442"/>
    <cellStyle name="40% - Accent1 2 2 45" xfId="14491"/>
    <cellStyle name="40% - Accent1 2 2 46" xfId="18876"/>
    <cellStyle name="40% - Accent1 2 2 47" xfId="14389"/>
    <cellStyle name="40% - Accent1 2 2 48" xfId="21230"/>
    <cellStyle name="40% - Accent1 2 2 49" xfId="20534"/>
    <cellStyle name="40% - Accent1 2 2 5" xfId="13310"/>
    <cellStyle name="40% - Accent1 2 2 50" xfId="20481"/>
    <cellStyle name="40% - Accent1 2 2 51" xfId="21159"/>
    <cellStyle name="40% - Accent1 2 2 52" xfId="20788"/>
    <cellStyle name="40% - Accent1 2 2 53" xfId="20854"/>
    <cellStyle name="40% - Accent1 2 2 54" xfId="21208"/>
    <cellStyle name="40% - Accent1 2 2 55" xfId="21029"/>
    <cellStyle name="40% - Accent1 2 2 56" xfId="20690"/>
    <cellStyle name="40% - Accent1 2 2 57" xfId="21375"/>
    <cellStyle name="40% - Accent1 2 2 58" xfId="20574"/>
    <cellStyle name="40% - Accent1 2 2 59" xfId="26310"/>
    <cellStyle name="40% - Accent1 2 2 6" xfId="12952"/>
    <cellStyle name="40% - Accent1 2 2 60" xfId="26376"/>
    <cellStyle name="40% - Accent1 2 2 7" xfId="12969"/>
    <cellStyle name="40% - Accent1 2 2 8" xfId="13941"/>
    <cellStyle name="40% - Accent1 2 2 9" xfId="13285"/>
    <cellStyle name="40% - Accent1 2 20" xfId="13998"/>
    <cellStyle name="40% - Accent1 2 21" xfId="14202"/>
    <cellStyle name="40% - Accent1 2 22" xfId="14274"/>
    <cellStyle name="40% - Accent1 2 23" xfId="14877"/>
    <cellStyle name="40% - Accent1 2 24" xfId="16545"/>
    <cellStyle name="40% - Accent1 2 25" xfId="15264"/>
    <cellStyle name="40% - Accent1 2 26" xfId="15058"/>
    <cellStyle name="40% - Accent1 2 27" xfId="16187"/>
    <cellStyle name="40% - Accent1 2 28" xfId="16837"/>
    <cellStyle name="40% - Accent1 2 29" xfId="18035"/>
    <cellStyle name="40% - Accent1 2 3" xfId="12028"/>
    <cellStyle name="40% - Accent1 2 30" xfId="18096"/>
    <cellStyle name="40% - Accent1 2 31" xfId="14519"/>
    <cellStyle name="40% - Accent1 2 32" xfId="17907"/>
    <cellStyle name="40% - Accent1 2 33" xfId="16230"/>
    <cellStyle name="40% - Accent1 2 34" xfId="15182"/>
    <cellStyle name="40% - Accent1 2 35" xfId="16466"/>
    <cellStyle name="40% - Accent1 2 36" xfId="14237"/>
    <cellStyle name="40% - Accent1 2 37" xfId="18750"/>
    <cellStyle name="40% - Accent1 2 38" xfId="15969"/>
    <cellStyle name="40% - Accent1 2 39" xfId="17748"/>
    <cellStyle name="40% - Accent1 2 4" xfId="12466"/>
    <cellStyle name="40% - Accent1 2 40" xfId="18727"/>
    <cellStyle name="40% - Accent1 2 41" xfId="14352"/>
    <cellStyle name="40% - Accent1 2 42" xfId="17135"/>
    <cellStyle name="40% - Accent1 2 43" xfId="14745"/>
    <cellStyle name="40% - Accent1 2 44" xfId="15535"/>
    <cellStyle name="40% - Accent1 2 45" xfId="15946"/>
    <cellStyle name="40% - Accent1 2 46" xfId="16982"/>
    <cellStyle name="40% - Accent1 2 47" xfId="17079"/>
    <cellStyle name="40% - Accent1 2 48" xfId="14466"/>
    <cellStyle name="40% - Accent1 2 49" xfId="17915"/>
    <cellStyle name="40% - Accent1 2 5" xfId="12529"/>
    <cellStyle name="40% - Accent1 2 50" xfId="16094"/>
    <cellStyle name="40% - Accent1 2 51" xfId="17665"/>
    <cellStyle name="40% - Accent1 2 52" xfId="14499"/>
    <cellStyle name="40% - Accent1 2 53" xfId="15492"/>
    <cellStyle name="40% - Accent1 2 54" xfId="14601"/>
    <cellStyle name="40% - Accent1 2 55" xfId="18825"/>
    <cellStyle name="40% - Accent1 2 56" xfId="15597"/>
    <cellStyle name="40% - Accent1 2 57" xfId="17286"/>
    <cellStyle name="40% - Accent1 2 58" xfId="14731"/>
    <cellStyle name="40% - Accent1 2 59" xfId="20119"/>
    <cellStyle name="40% - Accent1 2 6" xfId="12183"/>
    <cellStyle name="40% - Accent1 2 60" xfId="22319"/>
    <cellStyle name="40% - Accent1 2 61" xfId="20559"/>
    <cellStyle name="40% - Accent1 2 62" xfId="20197"/>
    <cellStyle name="40% - Accent1 2 63" xfId="21657"/>
    <cellStyle name="40% - Accent1 2 64" xfId="20677"/>
    <cellStyle name="40% - Accent1 2 65" xfId="20502"/>
    <cellStyle name="40% - Accent1 2 66" xfId="21329"/>
    <cellStyle name="40% - Accent1 2 67" xfId="21540"/>
    <cellStyle name="40% - Accent1 2 68" xfId="21969"/>
    <cellStyle name="40% - Accent1 2 69" xfId="21947"/>
    <cellStyle name="40% - Accent1 2 7" xfId="12835"/>
    <cellStyle name="40% - Accent1 2 70" xfId="26083"/>
    <cellStyle name="40% - Accent1 2 71" xfId="26120"/>
    <cellStyle name="40% - Accent1 2 8" xfId="12849"/>
    <cellStyle name="40% - Accent1 2 9" xfId="12863"/>
    <cellStyle name="40% - Accent1 20" xfId="13808"/>
    <cellStyle name="40% - Accent1 21" xfId="13355"/>
    <cellStyle name="40% - Accent1 22" xfId="13242"/>
    <cellStyle name="40% - Accent1 23" xfId="13494"/>
    <cellStyle name="40% - Accent1 24" xfId="13109"/>
    <cellStyle name="40% - Accent1 25" xfId="13384"/>
    <cellStyle name="40% - Accent1 26" xfId="14977"/>
    <cellStyle name="40% - Accent1 27" xfId="17334"/>
    <cellStyle name="40% - Accent1 28" xfId="15246"/>
    <cellStyle name="40% - Accent1 29" xfId="17357"/>
    <cellStyle name="40% - Accent1 3" xfId="94"/>
    <cellStyle name="40% - Accent1 3 2" xfId="6084"/>
    <cellStyle name="40% - Accent1 30" xfId="14717"/>
    <cellStyle name="40% - Accent1 31" xfId="17176"/>
    <cellStyle name="40% - Accent1 32" xfId="16488"/>
    <cellStyle name="40% - Accent1 33" xfId="18138"/>
    <cellStyle name="40% - Accent1 34" xfId="15957"/>
    <cellStyle name="40% - Accent1 35" xfId="14874"/>
    <cellStyle name="40% - Accent1 36" xfId="14895"/>
    <cellStyle name="40% - Accent1 37" xfId="14434"/>
    <cellStyle name="40% - Accent1 38" xfId="17072"/>
    <cellStyle name="40% - Accent1 39" xfId="18442"/>
    <cellStyle name="40% - Accent1 4" xfId="135"/>
    <cellStyle name="40% - Accent1 4 2" xfId="6125"/>
    <cellStyle name="40% - Accent1 40" xfId="15013"/>
    <cellStyle name="40% - Accent1 41" xfId="16705"/>
    <cellStyle name="40% - Accent1 42" xfId="16805"/>
    <cellStyle name="40% - Accent1 43" xfId="18073"/>
    <cellStyle name="40% - Accent1 44" xfId="16914"/>
    <cellStyle name="40% - Accent1 45" xfId="18779"/>
    <cellStyle name="40% - Accent1 46" xfId="16797"/>
    <cellStyle name="40% - Accent1 47" xfId="15615"/>
    <cellStyle name="40% - Accent1 48" xfId="16828"/>
    <cellStyle name="40% - Accent1 49" xfId="16816"/>
    <cellStyle name="40% - Accent1 5" xfId="176"/>
    <cellStyle name="40% - Accent1 5 2" xfId="6166"/>
    <cellStyle name="40% - Accent1 50" xfId="14408"/>
    <cellStyle name="40% - Accent1 51" xfId="18230"/>
    <cellStyle name="40% - Accent1 52" xfId="18786"/>
    <cellStyle name="40% - Accent1 53" xfId="15963"/>
    <cellStyle name="40% - Accent1 54" xfId="17973"/>
    <cellStyle name="40% - Accent1 55" xfId="17850"/>
    <cellStyle name="40% - Accent1 56" xfId="14669"/>
    <cellStyle name="40% - Accent1 57" xfId="18657"/>
    <cellStyle name="40% - Accent1 58" xfId="16934"/>
    <cellStyle name="40% - Accent1 59" xfId="17374"/>
    <cellStyle name="40% - Accent1 6" xfId="217"/>
    <cellStyle name="40% - Accent1 6 2" xfId="6207"/>
    <cellStyle name="40% - Accent1 60" xfId="16019"/>
    <cellStyle name="40% - Accent1 61" xfId="17876"/>
    <cellStyle name="40% - Accent1 62" xfId="15556"/>
    <cellStyle name="40% - Accent1 63" xfId="17737"/>
    <cellStyle name="40% - Accent1 64" xfId="20426"/>
    <cellStyle name="40% - Accent1 65" xfId="21912"/>
    <cellStyle name="40% - Accent1 66" xfId="22130"/>
    <cellStyle name="40% - Accent1 67" xfId="22401"/>
    <cellStyle name="40% - Accent1 68" xfId="21949"/>
    <cellStyle name="40% - Accent1 69" xfId="20212"/>
    <cellStyle name="40% - Accent1 7" xfId="258"/>
    <cellStyle name="40% - Accent1 7 2" xfId="6248"/>
    <cellStyle name="40% - Accent1 70" xfId="20999"/>
    <cellStyle name="40% - Accent1 71" xfId="21367"/>
    <cellStyle name="40% - Accent1 72" xfId="22081"/>
    <cellStyle name="40% - Accent1 73" xfId="20165"/>
    <cellStyle name="40% - Accent1 74" xfId="21047"/>
    <cellStyle name="40% - Accent1 75" xfId="26170"/>
    <cellStyle name="40% - Accent1 76" xfId="26514"/>
    <cellStyle name="40% - Accent1 8" xfId="12353"/>
    <cellStyle name="40% - Accent1 9" xfId="12122"/>
    <cellStyle name="40% - Accent2" xfId="27" builtinId="35" customBuiltin="1"/>
    <cellStyle name="40% - Accent2 10" xfId="12068"/>
    <cellStyle name="40% - Accent2 11" xfId="12841"/>
    <cellStyle name="40% - Accent2 12" xfId="12855"/>
    <cellStyle name="40% - Accent2 13" xfId="12869"/>
    <cellStyle name="40% - Accent2 14" xfId="12882"/>
    <cellStyle name="40% - Accent2 15" xfId="12893"/>
    <cellStyle name="40% - Accent2 16" xfId="12904"/>
    <cellStyle name="40% - Accent2 17" xfId="12913"/>
    <cellStyle name="40% - Accent2 18" xfId="12920"/>
    <cellStyle name="40% - Accent2 19" xfId="13419"/>
    <cellStyle name="40% - Accent2 2" xfId="2359"/>
    <cellStyle name="40% - Accent2 2 10" xfId="12733"/>
    <cellStyle name="40% - Accent2 2 11" xfId="12773"/>
    <cellStyle name="40% - Accent2 2 12" xfId="12331"/>
    <cellStyle name="40% - Accent2 2 13" xfId="12430"/>
    <cellStyle name="40% - Accent2 2 14" xfId="13704"/>
    <cellStyle name="40% - Accent2 2 14 10" xfId="22985"/>
    <cellStyle name="40% - Accent2 2 14 11" xfId="25494"/>
    <cellStyle name="40% - Accent2 2 14 12" xfId="24469"/>
    <cellStyle name="40% - Accent2 2 14 13" xfId="23770"/>
    <cellStyle name="40% - Accent2 2 14 14" xfId="22998"/>
    <cellStyle name="40% - Accent2 2 14 15" xfId="24774"/>
    <cellStyle name="40% - Accent2 2 14 16" xfId="25710"/>
    <cellStyle name="40% - Accent2 2 14 17" xfId="26016"/>
    <cellStyle name="40% - Accent2 2 14 18" xfId="26666"/>
    <cellStyle name="40% - Accent2 2 14 19" xfId="26967"/>
    <cellStyle name="40% - Accent2 2 14 2" xfId="13612"/>
    <cellStyle name="40% - Accent2 2 14 2 10" xfId="23135"/>
    <cellStyle name="40% - Accent2 2 14 2 11" xfId="23306"/>
    <cellStyle name="40% - Accent2 2 14 2 12" xfId="23523"/>
    <cellStyle name="40% - Accent2 2 14 2 13" xfId="24385"/>
    <cellStyle name="40% - Accent2 2 14 2 14" xfId="23549"/>
    <cellStyle name="40% - Accent2 2 14 2 15" xfId="25623"/>
    <cellStyle name="40% - Accent2 2 14 2 16" xfId="25932"/>
    <cellStyle name="40% - Accent2 2 14 2 17" xfId="28389"/>
    <cellStyle name="40% - Accent2 2 14 2 18" xfId="27835"/>
    <cellStyle name="40% - Accent2 2 14 2 19" xfId="26885"/>
    <cellStyle name="40% - Accent2 2 14 2 2" xfId="25015"/>
    <cellStyle name="40% - Accent2 2 14 2 2 10" xfId="25289"/>
    <cellStyle name="40% - Accent2 2 14 2 2 11" xfId="23876"/>
    <cellStyle name="40% - Accent2 2 14 2 2 12" xfId="24288"/>
    <cellStyle name="40% - Accent2 2 14 2 2 13" xfId="25538"/>
    <cellStyle name="40% - Accent2 2 14 2 2 14" xfId="23352"/>
    <cellStyle name="40% - Accent2 2 14 2 2 15" xfId="25724"/>
    <cellStyle name="40% - Accent2 2 14 2 2 16" xfId="26001"/>
    <cellStyle name="40% - Accent2 2 14 2 2 17" xfId="28360"/>
    <cellStyle name="40% - Accent2 2 14 2 2 18" xfId="27989"/>
    <cellStyle name="40% - Accent2 2 14 2 2 19" xfId="28629"/>
    <cellStyle name="40% - Accent2 2 14 2 2 2" xfId="24980"/>
    <cellStyle name="40% - Accent2 2 14 2 2 20" xfId="28104"/>
    <cellStyle name="40% - Accent2 2 14 2 2 21" xfId="28257"/>
    <cellStyle name="40% - Accent2 2 14 2 2 22" xfId="28606"/>
    <cellStyle name="40% - Accent2 2 14 2 2 23" xfId="27707"/>
    <cellStyle name="40% - Accent2 2 14 2 2 24" xfId="26764"/>
    <cellStyle name="40% - Accent2 2 14 2 2 25" xfId="26626"/>
    <cellStyle name="40% - Accent2 2 14 2 2 26" xfId="27150"/>
    <cellStyle name="40% - Accent2 2 14 2 2 27" xfId="29747"/>
    <cellStyle name="40% - Accent2 2 14 2 2 28" xfId="29509"/>
    <cellStyle name="40% - Accent2 2 14 2 2 29" xfId="29929"/>
    <cellStyle name="40% - Accent2 2 14 2 2 3" xfId="24528"/>
    <cellStyle name="40% - Accent2 2 14 2 2 30" xfId="29569"/>
    <cellStyle name="40% - Accent2 2 14 2 2 31" xfId="29662"/>
    <cellStyle name="40% - Accent2 2 14 2 2 4" xfId="25300"/>
    <cellStyle name="40% - Accent2 2 14 2 2 5" xfId="24667"/>
    <cellStyle name="40% - Accent2 2 14 2 2 6" xfId="24867"/>
    <cellStyle name="40% - Accent2 2 14 2 2 7" xfId="25269"/>
    <cellStyle name="40% - Accent2 2 14 2 2 8" xfId="24078"/>
    <cellStyle name="40% - Accent2 2 14 2 2 9" xfId="24280"/>
    <cellStyle name="40% - Accent2 2 14 2 20" xfId="27418"/>
    <cellStyle name="40% - Accent2 2 14 2 21" xfId="27125"/>
    <cellStyle name="40% - Accent2 2 14 2 22" xfId="27053"/>
    <cellStyle name="40% - Accent2 2 14 2 23" xfId="27112"/>
    <cellStyle name="40% - Accent2 2 14 2 24" xfId="26814"/>
    <cellStyle name="40% - Accent2 2 14 2 25" xfId="26762"/>
    <cellStyle name="40% - Accent2 2 14 2 26" xfId="28221"/>
    <cellStyle name="40% - Accent2 2 14 2 27" xfId="29774"/>
    <cellStyle name="40% - Accent2 2 14 2 28" xfId="29430"/>
    <cellStyle name="40% - Accent2 2 14 2 29" xfId="29041"/>
    <cellStyle name="40% - Accent2 2 14 2 3" xfId="24325"/>
    <cellStyle name="40% - Accent2 2 14 2 30" xfId="29247"/>
    <cellStyle name="40% - Accent2 2 14 2 31" xfId="29139"/>
    <cellStyle name="40% - Accent2 2 14 2 4" xfId="23056"/>
    <cellStyle name="40% - Accent2 2 14 2 5" xfId="23774"/>
    <cellStyle name="40% - Accent2 2 14 2 6" xfId="23377"/>
    <cellStyle name="40% - Accent2 2 14 2 7" xfId="23269"/>
    <cellStyle name="40% - Accent2 2 14 2 8" xfId="23557"/>
    <cellStyle name="40% - Accent2 2 14 2 9" xfId="22858"/>
    <cellStyle name="40% - Accent2 2 14 20" xfId="27105"/>
    <cellStyle name="40% - Accent2 2 14 21" xfId="27532"/>
    <cellStyle name="40% - Accent2 2 14 22" xfId="28669"/>
    <cellStyle name="40% - Accent2 2 14 23" xfId="26544"/>
    <cellStyle name="40% - Accent2 2 14 24" xfId="27920"/>
    <cellStyle name="40% - Accent2 2 14 25" xfId="27126"/>
    <cellStyle name="40% - Accent2 2 14 26" xfId="27369"/>
    <cellStyle name="40% - Accent2 2 14 27" xfId="28128"/>
    <cellStyle name="40% - Accent2 2 14 28" xfId="28941"/>
    <cellStyle name="40% - Accent2 2 14 29" xfId="29082"/>
    <cellStyle name="40% - Accent2 2 14 3" xfId="22768"/>
    <cellStyle name="40% - Accent2 2 14 30" xfId="29134"/>
    <cellStyle name="40% - Accent2 2 14 31" xfId="29292"/>
    <cellStyle name="40% - Accent2 2 14 32" xfId="29948"/>
    <cellStyle name="40% - Accent2 2 14 4" xfId="23161"/>
    <cellStyle name="40% - Accent2 2 14 5" xfId="23346"/>
    <cellStyle name="40% - Accent2 2 14 6" xfId="23933"/>
    <cellStyle name="40% - Accent2 2 14 7" xfId="25351"/>
    <cellStyle name="40% - Accent2 2 14 8" xfId="22624"/>
    <cellStyle name="40% - Accent2 2 14 9" xfId="23255"/>
    <cellStyle name="40% - Accent2 2 15" xfId="13137"/>
    <cellStyle name="40% - Accent2 2 16" xfId="12956"/>
    <cellStyle name="40% - Accent2 2 17" xfId="14047"/>
    <cellStyle name="40% - Accent2 2 18" xfId="13295"/>
    <cellStyle name="40% - Accent2 2 19" xfId="13112"/>
    <cellStyle name="40% - Accent2 2 2" xfId="54"/>
    <cellStyle name="40% - Accent2 2 2 10" xfId="17052"/>
    <cellStyle name="40% - Accent2 2 2 11" xfId="15543"/>
    <cellStyle name="40% - Accent2 2 2 12" xfId="15050"/>
    <cellStyle name="40% - Accent2 2 2 13" xfId="16236"/>
    <cellStyle name="40% - Accent2 2 2 14" xfId="17726"/>
    <cellStyle name="40% - Accent2 2 2 15" xfId="18301"/>
    <cellStyle name="40% - Accent2 2 2 16" xfId="18441"/>
    <cellStyle name="40% - Accent2 2 2 17" xfId="14259"/>
    <cellStyle name="40% - Accent2 2 2 18" xfId="18319"/>
    <cellStyle name="40% - Accent2 2 2 19" xfId="16232"/>
    <cellStyle name="40% - Accent2 2 2 2" xfId="8351"/>
    <cellStyle name="40% - Accent2 2 2 2 10" xfId="16251"/>
    <cellStyle name="40% - Accent2 2 2 2 11" xfId="14443"/>
    <cellStyle name="40% - Accent2 2 2 2 12" xfId="16014"/>
    <cellStyle name="40% - Accent2 2 2 2 13" xfId="15422"/>
    <cellStyle name="40% - Accent2 2 2 2 14" xfId="14897"/>
    <cellStyle name="40% - Accent2 2 2 2 15" xfId="16026"/>
    <cellStyle name="40% - Accent2 2 2 2 16" xfId="15362"/>
    <cellStyle name="40% - Accent2 2 2 2 17" xfId="17724"/>
    <cellStyle name="40% - Accent2 2 2 2 18" xfId="18973"/>
    <cellStyle name="40% - Accent2 2 2 2 19" xfId="14595"/>
    <cellStyle name="40% - Accent2 2 2 2 2" xfId="6044"/>
    <cellStyle name="40% - Accent2 2 2 2 2 10" xfId="20962"/>
    <cellStyle name="40% - Accent2 2 2 2 2 11" xfId="20327"/>
    <cellStyle name="40% - Accent2 2 2 2 2 12" xfId="20372"/>
    <cellStyle name="40% - Accent2 2 2 2 2 13" xfId="22080"/>
    <cellStyle name="40% - Accent2 2 2 2 2 14" xfId="26409"/>
    <cellStyle name="40% - Accent2 2 2 2 2 15" xfId="26222"/>
    <cellStyle name="40% - Accent2 2 2 2 2 2" xfId="13632"/>
    <cellStyle name="40% - Accent2 2 2 2 2 2 10" xfId="20207"/>
    <cellStyle name="40% - Accent2 2 2 2 2 2 11" xfId="21736"/>
    <cellStyle name="40% - Accent2 2 2 2 2 2 12" xfId="22088"/>
    <cellStyle name="40% - Accent2 2 2 2 2 2 13" xfId="22100"/>
    <cellStyle name="40% - Accent2 2 2 2 2 2 14" xfId="26456"/>
    <cellStyle name="40% - Accent2 2 2 2 2 2 15" xfId="26342"/>
    <cellStyle name="40% - Accent2 2 2 2 2 2 2" xfId="13679"/>
    <cellStyle name="40% - Accent2 2 2 2 2 2 3" xfId="21902"/>
    <cellStyle name="40% - Accent2 2 2 2 2 2 4" xfId="20956"/>
    <cellStyle name="40% - Accent2 2 2 2 2 2 5" xfId="20837"/>
    <cellStyle name="40% - Accent2 2 2 2 2 2 6" xfId="21663"/>
    <cellStyle name="40% - Accent2 2 2 2 2 2 7" xfId="20823"/>
    <cellStyle name="40% - Accent2 2 2 2 2 2 8" xfId="20870"/>
    <cellStyle name="40% - Accent2 2 2 2 2 2 9" xfId="20461"/>
    <cellStyle name="40% - Accent2 2 2 2 2 3" xfId="21855"/>
    <cellStyle name="40% - Accent2 2 2 2 2 4" xfId="20644"/>
    <cellStyle name="40% - Accent2 2 2 2 2 5" xfId="21272"/>
    <cellStyle name="40% - Accent2 2 2 2 2 6" xfId="20375"/>
    <cellStyle name="40% - Accent2 2 2 2 2 7" xfId="20975"/>
    <cellStyle name="40% - Accent2 2 2 2 2 8" xfId="20348"/>
    <cellStyle name="40% - Accent2 2 2 2 2 9" xfId="20838"/>
    <cellStyle name="40% - Accent2 2 2 2 20" xfId="15717"/>
    <cellStyle name="40% - Accent2 2 2 2 21" xfId="14681"/>
    <cellStyle name="40% - Accent2 2 2 2 22" xfId="18062"/>
    <cellStyle name="40% - Accent2 2 2 2 23" xfId="14292"/>
    <cellStyle name="40% - Accent2 2 2 2 24" xfId="16872"/>
    <cellStyle name="40% - Accent2 2 2 2 25" xfId="14716"/>
    <cellStyle name="40% - Accent2 2 2 2 26" xfId="17969"/>
    <cellStyle name="40% - Accent2 2 2 2 27" xfId="15267"/>
    <cellStyle name="40% - Accent2 2 2 2 28" xfId="17848"/>
    <cellStyle name="40% - Accent2 2 2 2 29" xfId="18142"/>
    <cellStyle name="40% - Accent2 2 2 2 3" xfId="13172"/>
    <cellStyle name="40% - Accent2 2 2 2 30" xfId="14380"/>
    <cellStyle name="40% - Accent2 2 2 2 31" xfId="16424"/>
    <cellStyle name="40% - Accent2 2 2 2 32" xfId="16846"/>
    <cellStyle name="40% - Accent2 2 2 2 33" xfId="18070"/>
    <cellStyle name="40% - Accent2 2 2 2 34" xfId="17154"/>
    <cellStyle name="40% - Accent2 2 2 2 35" xfId="18689"/>
    <cellStyle name="40% - Accent2 2 2 2 36" xfId="18733"/>
    <cellStyle name="40% - Accent2 2 2 2 37" xfId="14384"/>
    <cellStyle name="40% - Accent2 2 2 2 38" xfId="17209"/>
    <cellStyle name="40% - Accent2 2 2 2 39" xfId="14530"/>
    <cellStyle name="40% - Accent2 2 2 2 4" xfId="13530"/>
    <cellStyle name="40% - Accent2 2 2 2 40" xfId="17901"/>
    <cellStyle name="40% - Accent2 2 2 2 41" xfId="14591"/>
    <cellStyle name="40% - Accent2 2 2 2 42" xfId="18335"/>
    <cellStyle name="40% - Accent2 2 2 2 43" xfId="14313"/>
    <cellStyle name="40% - Accent2 2 2 2 44" xfId="18839"/>
    <cellStyle name="40% - Accent2 2 2 2 45" xfId="16951"/>
    <cellStyle name="40% - Accent2 2 2 2 46" xfId="15438"/>
    <cellStyle name="40% - Accent2 2 2 2 47" xfId="18648"/>
    <cellStyle name="40% - Accent2 2 2 2 48" xfId="20898"/>
    <cellStyle name="40% - Accent2 2 2 2 49" xfId="21097"/>
    <cellStyle name="40% - Accent2 2 2 2 5" xfId="13216"/>
    <cellStyle name="40% - Accent2 2 2 2 50" xfId="20545"/>
    <cellStyle name="40% - Accent2 2 2 2 51" xfId="20476"/>
    <cellStyle name="40% - Accent2 2 2 2 52" xfId="21344"/>
    <cellStyle name="40% - Accent2 2 2 2 53" xfId="21040"/>
    <cellStyle name="40% - Accent2 2 2 2 54" xfId="21950"/>
    <cellStyle name="40% - Accent2 2 2 2 55" xfId="20848"/>
    <cellStyle name="40% - Accent2 2 2 2 56" xfId="20579"/>
    <cellStyle name="40% - Accent2 2 2 2 57" xfId="20658"/>
    <cellStyle name="40% - Accent2 2 2 2 58" xfId="20734"/>
    <cellStyle name="40% - Accent2 2 2 2 59" xfId="26239"/>
    <cellStyle name="40% - Accent2 2 2 2 6" xfId="13335"/>
    <cellStyle name="40% - Accent2 2 2 2 60" xfId="26272"/>
    <cellStyle name="40% - Accent2 2 2 2 7" xfId="13882"/>
    <cellStyle name="40% - Accent2 2 2 2 8" xfId="13362"/>
    <cellStyle name="40% - Accent2 2 2 2 9" xfId="13817"/>
    <cellStyle name="40% - Accent2 2 2 20" xfId="16410"/>
    <cellStyle name="40% - Accent2 2 2 21" xfId="14739"/>
    <cellStyle name="40% - Accent2 2 2 22" xfId="15122"/>
    <cellStyle name="40% - Accent2 2 2 23" xfId="17808"/>
    <cellStyle name="40% - Accent2 2 2 24" xfId="14935"/>
    <cellStyle name="40% - Accent2 2 2 25" xfId="14859"/>
    <cellStyle name="40% - Accent2 2 2 26" xfId="17655"/>
    <cellStyle name="40% - Accent2 2 2 27" xfId="17704"/>
    <cellStyle name="40% - Accent2 2 2 28" xfId="16947"/>
    <cellStyle name="40% - Accent2 2 2 29" xfId="16559"/>
    <cellStyle name="40% - Accent2 2 2 3" xfId="13786"/>
    <cellStyle name="40% - Accent2 2 2 3 10" xfId="24044"/>
    <cellStyle name="40% - Accent2 2 2 3 11" xfId="24357"/>
    <cellStyle name="40% - Accent2 2 2 3 12" xfId="24711"/>
    <cellStyle name="40% - Accent2 2 2 3 13" xfId="23505"/>
    <cellStyle name="40% - Accent2 2 2 3 14" xfId="24418"/>
    <cellStyle name="40% - Accent2 2 2 3 15" xfId="23232"/>
    <cellStyle name="40% - Accent2 2 2 3 16" xfId="25965"/>
    <cellStyle name="40% - Accent2 2 2 3 17" xfId="25666"/>
    <cellStyle name="40% - Accent2 2 2 3 18" xfId="26563"/>
    <cellStyle name="40% - Accent2 2 2 3 19" xfId="28085"/>
    <cellStyle name="40% - Accent2 2 2 3 2" xfId="12987"/>
    <cellStyle name="40% - Accent2 2 2 3 2 10" xfId="22784"/>
    <cellStyle name="40% - Accent2 2 2 3 2 11" xfId="25425"/>
    <cellStyle name="40% - Accent2 2 2 3 2 12" xfId="23272"/>
    <cellStyle name="40% - Accent2 2 2 3 2 13" xfId="22675"/>
    <cellStyle name="40% - Accent2 2 2 3 2 14" xfId="22845"/>
    <cellStyle name="40% - Accent2 2 2 3 2 15" xfId="26042"/>
    <cellStyle name="40% - Accent2 2 2 3 2 16" xfId="26043"/>
    <cellStyle name="40% - Accent2 2 2 3 2 17" xfId="28446"/>
    <cellStyle name="40% - Accent2 2 2 3 2 18" xfId="28602"/>
    <cellStyle name="40% - Accent2 2 2 3 2 19" xfId="27774"/>
    <cellStyle name="40% - Accent2 2 2 3 2 2" xfId="25075"/>
    <cellStyle name="40% - Accent2 2 2 3 2 2 10" xfId="22964"/>
    <cellStyle name="40% - Accent2 2 2 3 2 2 11" xfId="22935"/>
    <cellStyle name="40% - Accent2 2 2 3 2 2 12" xfId="24051"/>
    <cellStyle name="40% - Accent2 2 2 3 2 2 13" xfId="22685"/>
    <cellStyle name="40% - Accent2 2 2 3 2 2 14" xfId="23786"/>
    <cellStyle name="40% - Accent2 2 2 3 2 2 15" xfId="25713"/>
    <cellStyle name="40% - Accent2 2 2 3 2 2 16" xfId="25922"/>
    <cellStyle name="40% - Accent2 2 2 3 2 2 17" xfId="28308"/>
    <cellStyle name="40% - Accent2 2 2 3 2 2 18" xfId="26727"/>
    <cellStyle name="40% - Accent2 2 2 3 2 2 19" xfId="27242"/>
    <cellStyle name="40% - Accent2 2 2 3 2 2 2" xfId="24928"/>
    <cellStyle name="40% - Accent2 2 2 3 2 2 20" xfId="27454"/>
    <cellStyle name="40% - Accent2 2 2 3 2 2 21" xfId="28065"/>
    <cellStyle name="40% - Accent2 2 2 3 2 2 22" xfId="28086"/>
    <cellStyle name="40% - Accent2 2 2 3 2 2 23" xfId="28363"/>
    <cellStyle name="40% - Accent2 2 2 3 2 2 24" xfId="28810"/>
    <cellStyle name="40% - Accent2 2 2 3 2 2 25" xfId="26619"/>
    <cellStyle name="40% - Accent2 2 2 3 2 2 26" xfId="28727"/>
    <cellStyle name="40% - Accent2 2 2 3 2 2 27" xfId="29695"/>
    <cellStyle name="40% - Accent2 2 2 3 2 2 28" xfId="28975"/>
    <cellStyle name="40% - Accent2 2 2 3 2 2 29" xfId="29176"/>
    <cellStyle name="40% - Accent2 2 2 3 2 2 3" xfId="22851"/>
    <cellStyle name="40% - Accent2 2 2 3 2 2 30" xfId="29258"/>
    <cellStyle name="40% - Accent2 2 2 3 2 2 31" xfId="29546"/>
    <cellStyle name="40% - Accent2 2 2 3 2 2 4" xfId="23538"/>
    <cellStyle name="40% - Accent2 2 2 3 2 2 5" xfId="23825"/>
    <cellStyle name="40% - Accent2 2 2 3 2 2 6" xfId="24624"/>
    <cellStyle name="40% - Accent2 2 2 3 2 2 7" xfId="24645"/>
    <cellStyle name="40% - Accent2 2 2 3 2 2 8" xfId="23380"/>
    <cellStyle name="40% - Accent2 2 2 3 2 2 9" xfId="22894"/>
    <cellStyle name="40% - Accent2 2 2 3 2 20" xfId="27436"/>
    <cellStyle name="40% - Accent2 2 2 3 2 21" xfId="26917"/>
    <cellStyle name="40% - Accent2 2 2 3 2 22" xfId="27171"/>
    <cellStyle name="40% - Accent2 2 2 3 2 23" xfId="26910"/>
    <cellStyle name="40% - Accent2 2 2 3 2 24" xfId="27785"/>
    <cellStyle name="40% - Accent2 2 2 3 2 25" xfId="27908"/>
    <cellStyle name="40% - Accent2 2 2 3 2 26" xfId="27400"/>
    <cellStyle name="40% - Accent2 2 2 3 2 27" xfId="29830"/>
    <cellStyle name="40% - Accent2 2 2 3 2 28" xfId="29914"/>
    <cellStyle name="40% - Accent2 2 2 3 2 29" xfId="29400"/>
    <cellStyle name="40% - Accent2 2 2 3 2 3" xfId="25263"/>
    <cellStyle name="40% - Accent2 2 2 3 2 30" xfId="29254"/>
    <cellStyle name="40% - Accent2 2 2 3 2 31" xfId="29053"/>
    <cellStyle name="40% - Accent2 2 2 3 2 4" xfId="24237"/>
    <cellStyle name="40% - Accent2 2 2 3 2 5" xfId="23797"/>
    <cellStyle name="40% - Accent2 2 2 3 2 6" xfId="23096"/>
    <cellStyle name="40% - Accent2 2 2 3 2 7" xfId="23437"/>
    <cellStyle name="40% - Accent2 2 2 3 2 8" xfId="23369"/>
    <cellStyle name="40% - Accent2 2 2 3 2 9" xfId="22687"/>
    <cellStyle name="40% - Accent2 2 2 3 20" xfId="28523"/>
    <cellStyle name="40% - Accent2 2 2 3 21" xfId="27816"/>
    <cellStyle name="40% - Accent2 2 2 3 22" xfId="28275"/>
    <cellStyle name="40% - Accent2 2 2 3 23" xfId="27828"/>
    <cellStyle name="40% - Accent2 2 2 3 24" xfId="26839"/>
    <cellStyle name="40% - Accent2 2 2 3 25" xfId="27968"/>
    <cellStyle name="40% - Accent2 2 2 3 26" xfId="28654"/>
    <cellStyle name="40% - Accent2 2 2 3 27" xfId="27623"/>
    <cellStyle name="40% - Accent2 2 2 3 28" xfId="28870"/>
    <cellStyle name="40% - Accent2 2 2 3 29" xfId="29559"/>
    <cellStyle name="40% - Accent2 2 2 3 3" xfId="22644"/>
    <cellStyle name="40% - Accent2 2 2 3 30" xfId="29880"/>
    <cellStyle name="40% - Accent2 2 2 3 31" xfId="29422"/>
    <cellStyle name="40% - Accent2 2 2 3 32" xfId="29672"/>
    <cellStyle name="40% - Accent2 2 2 3 4" xfId="24644"/>
    <cellStyle name="40% - Accent2 2 2 3 5" xfId="25168"/>
    <cellStyle name="40% - Accent2 2 2 3 6" xfId="24302"/>
    <cellStyle name="40% - Accent2 2 2 3 7" xfId="24889"/>
    <cellStyle name="40% - Accent2 2 2 3 8" xfId="24315"/>
    <cellStyle name="40% - Accent2 2 2 3 9" xfId="23309"/>
    <cellStyle name="40% - Accent2 2 2 30" xfId="18223"/>
    <cellStyle name="40% - Accent2 2 2 31" xfId="16731"/>
    <cellStyle name="40% - Accent2 2 2 32" xfId="15568"/>
    <cellStyle name="40% - Accent2 2 2 33" xfId="17245"/>
    <cellStyle name="40% - Accent2 2 2 34" xfId="18338"/>
    <cellStyle name="40% - Accent2 2 2 35" xfId="15002"/>
    <cellStyle name="40% - Accent2 2 2 36" xfId="14715"/>
    <cellStyle name="40% - Accent2 2 2 37" xfId="16143"/>
    <cellStyle name="40% - Accent2 2 2 38" xfId="18332"/>
    <cellStyle name="40% - Accent2 2 2 39" xfId="14918"/>
    <cellStyle name="40% - Accent2 2 2 4" xfId="13289"/>
    <cellStyle name="40% - Accent2 2 2 40" xfId="17265"/>
    <cellStyle name="40% - Accent2 2 2 41" xfId="15196"/>
    <cellStyle name="40% - Accent2 2 2 42" xfId="15404"/>
    <cellStyle name="40% - Accent2 2 2 43" xfId="18421"/>
    <cellStyle name="40% - Accent2 2 2 44" xfId="17610"/>
    <cellStyle name="40% - Accent2 2 2 45" xfId="17020"/>
    <cellStyle name="40% - Accent2 2 2 46" xfId="19007"/>
    <cellStyle name="40% - Accent2 2 2 47" xfId="19067"/>
    <cellStyle name="40% - Accent2 2 2 48" xfId="21234"/>
    <cellStyle name="40% - Accent2 2 2 49" xfId="20560"/>
    <cellStyle name="40% - Accent2 2 2 5" xfId="13394"/>
    <cellStyle name="40% - Accent2 2 2 50" xfId="22459"/>
    <cellStyle name="40% - Accent2 2 2 51" xfId="21760"/>
    <cellStyle name="40% - Accent2 2 2 52" xfId="22534"/>
    <cellStyle name="40% - Accent2 2 2 53" xfId="22012"/>
    <cellStyle name="40% - Accent2 2 2 54" xfId="22264"/>
    <cellStyle name="40% - Accent2 2 2 55" xfId="21207"/>
    <cellStyle name="40% - Accent2 2 2 56" xfId="20263"/>
    <cellStyle name="40% - Accent2 2 2 57" xfId="20328"/>
    <cellStyle name="40% - Accent2 2 2 58" xfId="21172"/>
    <cellStyle name="40% - Accent2 2 2 59" xfId="26314"/>
    <cellStyle name="40% - Accent2 2 2 6" xfId="13270"/>
    <cellStyle name="40% - Accent2 2 2 60" xfId="26373"/>
    <cellStyle name="40% - Accent2 2 2 7" xfId="13291"/>
    <cellStyle name="40% - Accent2 2 2 8" xfId="13011"/>
    <cellStyle name="40% - Accent2 2 2 9" xfId="13457"/>
    <cellStyle name="40% - Accent2 2 20" xfId="13838"/>
    <cellStyle name="40% - Accent2 2 21" xfId="14203"/>
    <cellStyle name="40% - Accent2 2 22" xfId="16297"/>
    <cellStyle name="40% - Accent2 2 23" xfId="17131"/>
    <cellStyle name="40% - Accent2 2 24" xfId="16544"/>
    <cellStyle name="40% - Accent2 2 25" xfId="17328"/>
    <cellStyle name="40% - Accent2 2 26" xfId="15235"/>
    <cellStyle name="40% - Accent2 2 27" xfId="14412"/>
    <cellStyle name="40% - Accent2 2 28" xfId="16761"/>
    <cellStyle name="40% - Accent2 2 29" xfId="17730"/>
    <cellStyle name="40% - Accent2 2 3" xfId="12029"/>
    <cellStyle name="40% - Accent2 2 30" xfId="16235"/>
    <cellStyle name="40% - Accent2 2 31" xfId="16597"/>
    <cellStyle name="40% - Accent2 2 32" xfId="15730"/>
    <cellStyle name="40% - Accent2 2 33" xfId="17942"/>
    <cellStyle name="40% - Accent2 2 34" xfId="15521"/>
    <cellStyle name="40% - Accent2 2 35" xfId="16553"/>
    <cellStyle name="40% - Accent2 2 36" xfId="17026"/>
    <cellStyle name="40% - Accent2 2 37" xfId="15259"/>
    <cellStyle name="40% - Accent2 2 38" xfId="14891"/>
    <cellStyle name="40% - Accent2 2 39" xfId="14374"/>
    <cellStyle name="40% - Accent2 2 4" xfId="12489"/>
    <cellStyle name="40% - Accent2 2 40" xfId="17866"/>
    <cellStyle name="40% - Accent2 2 41" xfId="15308"/>
    <cellStyle name="40% - Accent2 2 42" xfId="14780"/>
    <cellStyle name="40% - Accent2 2 43" xfId="18283"/>
    <cellStyle name="40% - Accent2 2 44" xfId="17622"/>
    <cellStyle name="40% - Accent2 2 45" xfId="16507"/>
    <cellStyle name="40% - Accent2 2 46" xfId="17471"/>
    <cellStyle name="40% - Accent2 2 47" xfId="16563"/>
    <cellStyle name="40% - Accent2 2 48" xfId="17840"/>
    <cellStyle name="40% - Accent2 2 49" xfId="17190"/>
    <cellStyle name="40% - Accent2 2 5" xfId="12379"/>
    <cellStyle name="40% - Accent2 2 50" xfId="14609"/>
    <cellStyle name="40% - Accent2 2 51" xfId="15872"/>
    <cellStyle name="40% - Accent2 2 52" xfId="14890"/>
    <cellStyle name="40% - Accent2 2 53" xfId="17796"/>
    <cellStyle name="40% - Accent2 2 54" xfId="17011"/>
    <cellStyle name="40% - Accent2 2 55" xfId="17230"/>
    <cellStyle name="40% - Accent2 2 56" xfId="16756"/>
    <cellStyle name="40% - Accent2 2 57" xfId="16528"/>
    <cellStyle name="40% - Accent2 2 58" xfId="16931"/>
    <cellStyle name="40% - Accent2 2 59" xfId="20120"/>
    <cellStyle name="40% - Accent2 2 6" xfId="12661"/>
    <cellStyle name="40% - Accent2 2 60" xfId="22011"/>
    <cellStyle name="40% - Accent2 2 61" xfId="22002"/>
    <cellStyle name="40% - Accent2 2 62" xfId="22220"/>
    <cellStyle name="40% - Accent2 2 63" xfId="20954"/>
    <cellStyle name="40% - Accent2 2 64" xfId="21566"/>
    <cellStyle name="40% - Accent2 2 65" xfId="22119"/>
    <cellStyle name="40% - Accent2 2 66" xfId="21955"/>
    <cellStyle name="40% - Accent2 2 67" xfId="22022"/>
    <cellStyle name="40% - Accent2 2 68" xfId="20532"/>
    <cellStyle name="40% - Accent2 2 69" xfId="21520"/>
    <cellStyle name="40% - Accent2 2 7" xfId="12710"/>
    <cellStyle name="40% - Accent2 2 70" xfId="26084"/>
    <cellStyle name="40% - Accent2 2 71" xfId="26519"/>
    <cellStyle name="40% - Accent2 2 8" xfId="12251"/>
    <cellStyle name="40% - Accent2 2 9" xfId="12142"/>
    <cellStyle name="40% - Accent2 20" xfId="13804"/>
    <cellStyle name="40% - Accent2 21" xfId="13895"/>
    <cellStyle name="40% - Accent2 22" xfId="13189"/>
    <cellStyle name="40% - Accent2 23" xfId="13264"/>
    <cellStyle name="40% - Accent2 24" xfId="13955"/>
    <cellStyle name="40% - Accent2 25" xfId="13259"/>
    <cellStyle name="40% - Accent2 26" xfId="14981"/>
    <cellStyle name="40% - Accent2 27" xfId="17303"/>
    <cellStyle name="40% - Accent2 28" xfId="17708"/>
    <cellStyle name="40% - Accent2 29" xfId="14797"/>
    <cellStyle name="40% - Accent2 3" xfId="95"/>
    <cellStyle name="40% - Accent2 3 2" xfId="6085"/>
    <cellStyle name="40% - Accent2 30" xfId="17937"/>
    <cellStyle name="40% - Accent2 31" xfId="15201"/>
    <cellStyle name="40% - Accent2 32" xfId="18028"/>
    <cellStyle name="40% - Accent2 33" xfId="17814"/>
    <cellStyle name="40% - Accent2 34" xfId="14923"/>
    <cellStyle name="40% - Accent2 35" xfId="15149"/>
    <cellStyle name="40% - Accent2 36" xfId="17587"/>
    <cellStyle name="40% - Accent2 37" xfId="16376"/>
    <cellStyle name="40% - Accent2 38" xfId="16969"/>
    <cellStyle name="40% - Accent2 39" xfId="14270"/>
    <cellStyle name="40% - Accent2 4" xfId="136"/>
    <cellStyle name="40% - Accent2 4 2" xfId="6126"/>
    <cellStyle name="40% - Accent2 40" xfId="16645"/>
    <cellStyle name="40% - Accent2 41" xfId="14527"/>
    <cellStyle name="40% - Accent2 42" xfId="14370"/>
    <cellStyle name="40% - Accent2 43" xfId="14735"/>
    <cellStyle name="40% - Accent2 44" xfId="18941"/>
    <cellStyle name="40% - Accent2 45" xfId="18756"/>
    <cellStyle name="40% - Accent2 46" xfId="15157"/>
    <cellStyle name="40% - Accent2 47" xfId="16289"/>
    <cellStyle name="40% - Accent2 48" xfId="16653"/>
    <cellStyle name="40% - Accent2 49" xfId="16375"/>
    <cellStyle name="40% - Accent2 5" xfId="177"/>
    <cellStyle name="40% - Accent2 5 2" xfId="6167"/>
    <cellStyle name="40% - Accent2 50" xfId="17337"/>
    <cellStyle name="40% - Accent2 51" xfId="16766"/>
    <cellStyle name="40% - Accent2 52" xfId="18339"/>
    <cellStyle name="40% - Accent2 53" xfId="15211"/>
    <cellStyle name="40% - Accent2 54" xfId="16042"/>
    <cellStyle name="40% - Accent2 55" xfId="17856"/>
    <cellStyle name="40% - Accent2 56" xfId="17847"/>
    <cellStyle name="40% - Accent2 57" xfId="15517"/>
    <cellStyle name="40% - Accent2 58" xfId="18659"/>
    <cellStyle name="40% - Accent2 59" xfId="18136"/>
    <cellStyle name="40% - Accent2 6" xfId="218"/>
    <cellStyle name="40% - Accent2 6 2" xfId="6208"/>
    <cellStyle name="40% - Accent2 60" xfId="16419"/>
    <cellStyle name="40% - Accent2 61" xfId="17992"/>
    <cellStyle name="40% - Accent2 62" xfId="16078"/>
    <cellStyle name="40% - Accent2 63" xfId="18463"/>
    <cellStyle name="40% - Accent2 64" xfId="20430"/>
    <cellStyle name="40% - Accent2 65" xfId="21724"/>
    <cellStyle name="40% - Accent2 66" xfId="22337"/>
    <cellStyle name="40% - Accent2 67" xfId="20678"/>
    <cellStyle name="40% - Accent2 68" xfId="20192"/>
    <cellStyle name="40% - Accent2 69" xfId="21059"/>
    <cellStyle name="40% - Accent2 7" xfId="259"/>
    <cellStyle name="40% - Accent2 7 2" xfId="6249"/>
    <cellStyle name="40% - Accent2 70" xfId="21299"/>
    <cellStyle name="40% - Accent2 71" xfId="20771"/>
    <cellStyle name="40% - Accent2 72" xfId="20343"/>
    <cellStyle name="40% - Accent2 73" xfId="21618"/>
    <cellStyle name="40% - Accent2 74" xfId="22174"/>
    <cellStyle name="40% - Accent2 75" xfId="26174"/>
    <cellStyle name="40% - Accent2 76" xfId="26473"/>
    <cellStyle name="40% - Accent2 8" xfId="12357"/>
    <cellStyle name="40% - Accent2 9" xfId="12828"/>
    <cellStyle name="40% - Accent3" xfId="31" builtinId="39" customBuiltin="1"/>
    <cellStyle name="40% - Accent3 10" xfId="12526"/>
    <cellStyle name="40% - Accent3 11" xfId="12196"/>
    <cellStyle name="40% - Accent3 12" xfId="12074"/>
    <cellStyle name="40% - Accent3 13" xfId="12806"/>
    <cellStyle name="40% - Accent3 14" xfId="12226"/>
    <cellStyle name="40% - Accent3 15" xfId="12504"/>
    <cellStyle name="40% - Accent3 16" xfId="12668"/>
    <cellStyle name="40% - Accent3 17" xfId="12495"/>
    <cellStyle name="40% - Accent3 18" xfId="12200"/>
    <cellStyle name="40% - Accent3 19" xfId="13415"/>
    <cellStyle name="40% - Accent3 2" xfId="2363"/>
    <cellStyle name="40% - Accent3 2 10" xfId="12609"/>
    <cellStyle name="40% - Accent3 2 11" xfId="12277"/>
    <cellStyle name="40% - Accent3 2 12" xfId="12746"/>
    <cellStyle name="40% - Accent3 2 13" xfId="12314"/>
    <cellStyle name="40% - Accent3 2 14" xfId="13700"/>
    <cellStyle name="40% - Accent3 2 14 10" xfId="23865"/>
    <cellStyle name="40% - Accent3 2 14 11" xfId="25125"/>
    <cellStyle name="40% - Accent3 2 14 12" xfId="24126"/>
    <cellStyle name="40% - Accent3 2 14 13" xfId="24849"/>
    <cellStyle name="40% - Accent3 2 14 14" xfId="23681"/>
    <cellStyle name="40% - Accent3 2 14 15" xfId="24009"/>
    <cellStyle name="40% - Accent3 2 14 16" xfId="25861"/>
    <cellStyle name="40% - Accent3 2 14 17" xfId="25903"/>
    <cellStyle name="40% - Accent3 2 14 18" xfId="26665"/>
    <cellStyle name="40% - Accent3 2 14 19" xfId="27410"/>
    <cellStyle name="40% - Accent3 2 14 2" xfId="13611"/>
    <cellStyle name="40% - Accent3 2 14 2 10" xfId="23777"/>
    <cellStyle name="40% - Accent3 2 14 2 11" xfId="24729"/>
    <cellStyle name="40% - Accent3 2 14 2 12" xfId="23760"/>
    <cellStyle name="40% - Accent3 2 14 2 13" xfId="22797"/>
    <cellStyle name="40% - Accent3 2 14 2 14" xfId="24220"/>
    <cellStyle name="40% - Accent3 2 14 2 15" xfId="25794"/>
    <cellStyle name="40% - Accent3 2 14 2 16" xfId="25778"/>
    <cellStyle name="40% - Accent3 2 14 2 17" xfId="28385"/>
    <cellStyle name="40% - Accent3 2 14 2 18" xfId="28008"/>
    <cellStyle name="40% - Accent3 2 14 2 19" xfId="26697"/>
    <cellStyle name="40% - Accent3 2 14 2 2" xfId="25011"/>
    <cellStyle name="40% - Accent3 2 14 2 2 10" xfId="23935"/>
    <cellStyle name="40% - Accent3 2 14 2 2 11" xfId="24420"/>
    <cellStyle name="40% - Accent3 2 14 2 2 12" xfId="23476"/>
    <cellStyle name="40% - Accent3 2 14 2 2 13" xfId="23894"/>
    <cellStyle name="40% - Accent3 2 14 2 2 14" xfId="25112"/>
    <cellStyle name="40% - Accent3 2 14 2 2 15" xfId="25875"/>
    <cellStyle name="40% - Accent3 2 14 2 2 16" xfId="25863"/>
    <cellStyle name="40% - Accent3 2 14 2 2 17" xfId="28359"/>
    <cellStyle name="40% - Accent3 2 14 2 2 18" xfId="27794"/>
    <cellStyle name="40% - Accent3 2 14 2 2 19" xfId="26847"/>
    <cellStyle name="40% - Accent3 2 14 2 2 2" xfId="24979"/>
    <cellStyle name="40% - Accent3 2 14 2 2 20" xfId="27847"/>
    <cellStyle name="40% - Accent3 2 14 2 2 21" xfId="28276"/>
    <cellStyle name="40% - Accent3 2 14 2 2 22" xfId="27667"/>
    <cellStyle name="40% - Accent3 2 14 2 2 23" xfId="27073"/>
    <cellStyle name="40% - Accent3 2 14 2 2 24" xfId="27566"/>
    <cellStyle name="40% - Accent3 2 14 2 2 25" xfId="28600"/>
    <cellStyle name="40% - Accent3 2 14 2 2 26" xfId="27517"/>
    <cellStyle name="40% - Accent3 2 14 2 2 27" xfId="29746"/>
    <cellStyle name="40% - Accent3 2 14 2 2 28" xfId="29413"/>
    <cellStyle name="40% - Accent3 2 14 2 2 29" xfId="29025"/>
    <cellStyle name="40% - Accent3 2 14 2 2 3" xfId="24267"/>
    <cellStyle name="40% - Accent3 2 14 2 2 30" xfId="29439"/>
    <cellStyle name="40% - Accent3 2 14 2 2 31" xfId="29673"/>
    <cellStyle name="40% - Accent3 2 14 2 2 4" xfId="22994"/>
    <cellStyle name="40% - Accent3 2 14 2 2 5" xfId="24343"/>
    <cellStyle name="40% - Accent3 2 14 2 2 6" xfId="24890"/>
    <cellStyle name="40% - Accent3 2 14 2 2 7" xfId="24103"/>
    <cellStyle name="40% - Accent3 2 14 2 2 8" xfId="24147"/>
    <cellStyle name="40% - Accent3 2 14 2 2 9" xfId="23819"/>
    <cellStyle name="40% - Accent3 2 14 2 20" xfId="27387"/>
    <cellStyle name="40% - Accent3 2 14 2 21" xfId="26784"/>
    <cellStyle name="40% - Accent3 2 14 2 22" xfId="27023"/>
    <cellStyle name="40% - Accent3 2 14 2 23" xfId="26751"/>
    <cellStyle name="40% - Accent3 2 14 2 24" xfId="27721"/>
    <cellStyle name="40% - Accent3 2 14 2 25" xfId="27593"/>
    <cellStyle name="40% - Accent3 2 14 2 26" xfId="27227"/>
    <cellStyle name="40% - Accent3 2 14 2 27" xfId="29770"/>
    <cellStyle name="40% - Accent3 2 14 2 28" xfId="29518"/>
    <cellStyle name="40% - Accent3 2 14 2 29" xfId="28958"/>
    <cellStyle name="40% - Accent3 2 14 2 3" xfId="24555"/>
    <cellStyle name="40% - Accent3 2 14 2 30" xfId="29225"/>
    <cellStyle name="40% - Accent3 2 14 2 31" xfId="29006"/>
    <cellStyle name="40% - Accent3 2 14 2 4" xfId="22816"/>
    <cellStyle name="40% - Accent3 2 14 2 5" xfId="23727"/>
    <cellStyle name="40% - Accent3 2 14 2 6" xfId="22915"/>
    <cellStyle name="40% - Accent3 2 14 2 7" xfId="23235"/>
    <cellStyle name="40% - Accent3 2 14 2 8" xfId="24446"/>
    <cellStyle name="40% - Accent3 2 14 2 9" xfId="23218"/>
    <cellStyle name="40% - Accent3 2 14 20" xfId="26973"/>
    <cellStyle name="40% - Accent3 2 14 21" xfId="27318"/>
    <cellStyle name="40% - Accent3 2 14 22" xfId="27581"/>
    <cellStyle name="40% - Accent3 2 14 23" xfId="28289"/>
    <cellStyle name="40% - Accent3 2 14 24" xfId="27895"/>
    <cellStyle name="40% - Accent3 2 14 25" xfId="27954"/>
    <cellStyle name="40% - Accent3 2 14 26" xfId="27519"/>
    <cellStyle name="40% - Accent3 2 14 27" xfId="26908"/>
    <cellStyle name="40% - Accent3 2 14 28" xfId="28940"/>
    <cellStyle name="40% - Accent3 2 14 29" xfId="29243"/>
    <cellStyle name="40% - Accent3 2 14 3" xfId="22767"/>
    <cellStyle name="40% - Accent3 2 14 30" xfId="29084"/>
    <cellStyle name="40% - Accent3 2 14 31" xfId="29206"/>
    <cellStyle name="40% - Accent3 2 14 32" xfId="29310"/>
    <cellStyle name="40% - Accent3 2 14 4" xfId="23759"/>
    <cellStyle name="40% - Accent3 2 14 5" xfId="23172"/>
    <cellStyle name="40% - Accent3 2 14 6" xfId="23642"/>
    <cellStyle name="40% - Accent3 2 14 7" xfId="23997"/>
    <cellStyle name="40% - Accent3 2 14 8" xfId="24909"/>
    <cellStyle name="40% - Accent3 2 14 9" xfId="24437"/>
    <cellStyle name="40% - Accent3 2 15" xfId="13576"/>
    <cellStyle name="40% - Accent3 2 16" xfId="12955"/>
    <cellStyle name="40% - Accent3 2 17" xfId="14066"/>
    <cellStyle name="40% - Accent3 2 18" xfId="13377"/>
    <cellStyle name="40% - Accent3 2 19" xfId="14059"/>
    <cellStyle name="40% - Accent3 2 2" xfId="55"/>
    <cellStyle name="40% - Accent3 2 2 10" xfId="17056"/>
    <cellStyle name="40% - Accent3 2 2 11" xfId="15497"/>
    <cellStyle name="40% - Accent3 2 2 12" xfId="17929"/>
    <cellStyle name="40% - Accent3 2 2 13" xfId="17358"/>
    <cellStyle name="40% - Accent3 2 2 14" xfId="16786"/>
    <cellStyle name="40% - Accent3 2 2 15" xfId="15574"/>
    <cellStyle name="40% - Accent3 2 2 16" xfId="14593"/>
    <cellStyle name="40% - Accent3 2 2 17" xfId="17504"/>
    <cellStyle name="40% - Accent3 2 2 18" xfId="18079"/>
    <cellStyle name="40% - Accent3 2 2 19" xfId="16874"/>
    <cellStyle name="40% - Accent3 2 2 2" xfId="8355"/>
    <cellStyle name="40% - Accent3 2 2 2 10" xfId="16252"/>
    <cellStyle name="40% - Accent3 2 2 2 11" xfId="17534"/>
    <cellStyle name="40% - Accent3 2 2 2 12" xfId="18622"/>
    <cellStyle name="40% - Accent3 2 2 2 13" xfId="18684"/>
    <cellStyle name="40% - Accent3 2 2 2 14" xfId="18747"/>
    <cellStyle name="40% - Accent3 2 2 2 15" xfId="18804"/>
    <cellStyle name="40% - Accent3 2 2 2 16" xfId="18863"/>
    <cellStyle name="40% - Accent3 2 2 2 17" xfId="18915"/>
    <cellStyle name="40% - Accent3 2 2 2 18" xfId="15579"/>
    <cellStyle name="40% - Accent3 2 2 2 19" xfId="19020"/>
    <cellStyle name="40% - Accent3 2 2 2 2" xfId="6045"/>
    <cellStyle name="40% - Accent3 2 2 2 2 10" xfId="22101"/>
    <cellStyle name="40% - Accent3 2 2 2 2 11" xfId="22085"/>
    <cellStyle name="40% - Accent3 2 2 2 2 12" xfId="22097"/>
    <cellStyle name="40% - Accent3 2 2 2 2 13" xfId="21359"/>
    <cellStyle name="40% - Accent3 2 2 2 2 14" xfId="26405"/>
    <cellStyle name="40% - Accent3 2 2 2 2 15" xfId="26211"/>
    <cellStyle name="40% - Accent3 2 2 2 2 2" xfId="13628"/>
    <cellStyle name="40% - Accent3 2 2 2 2 2 10" xfId="21337"/>
    <cellStyle name="40% - Accent3 2 2 2 2 2 11" xfId="20687"/>
    <cellStyle name="40% - Accent3 2 2 2 2 2 12" xfId="21019"/>
    <cellStyle name="40% - Accent3 2 2 2 2 2 13" xfId="20244"/>
    <cellStyle name="40% - Accent3 2 2 2 2 2 14" xfId="26455"/>
    <cellStyle name="40% - Accent3 2 2 2 2 2 15" xfId="26203"/>
    <cellStyle name="40% - Accent3 2 2 2 2 2 2" xfId="13678"/>
    <cellStyle name="40% - Accent3 2 2 2 2 2 3" xfId="21901"/>
    <cellStyle name="40% - Accent3 2 2 2 2 2 4" xfId="20586"/>
    <cellStyle name="40% - Accent3 2 2 2 2 2 5" xfId="21636"/>
    <cellStyle name="40% - Accent3 2 2 2 2 2 6" xfId="22023"/>
    <cellStyle name="40% - Accent3 2 2 2 2 2 7" xfId="22256"/>
    <cellStyle name="40% - Accent3 2 2 2 2 2 8" xfId="22238"/>
    <cellStyle name="40% - Accent3 2 2 2 2 2 9" xfId="20937"/>
    <cellStyle name="40% - Accent3 2 2 2 2 3" xfId="21851"/>
    <cellStyle name="40% - Accent3 2 2 2 2 4" xfId="20639"/>
    <cellStyle name="40% - Accent3 2 2 2 2 5" xfId="20948"/>
    <cellStyle name="40% - Accent3 2 2 2 2 6" xfId="20453"/>
    <cellStyle name="40% - Accent3 2 2 2 2 7" xfId="20549"/>
    <cellStyle name="40% - Accent3 2 2 2 2 8" xfId="22152"/>
    <cellStyle name="40% - Accent3 2 2 2 2 9" xfId="22070"/>
    <cellStyle name="40% - Accent3 2 2 2 20" xfId="19084"/>
    <cellStyle name="40% - Accent3 2 2 2 21" xfId="19137"/>
    <cellStyle name="40% - Accent3 2 2 2 22" xfId="19189"/>
    <cellStyle name="40% - Accent3 2 2 2 23" xfId="19240"/>
    <cellStyle name="40% - Accent3 2 2 2 24" xfId="19290"/>
    <cellStyle name="40% - Accent3 2 2 2 25" xfId="19340"/>
    <cellStyle name="40% - Accent3 2 2 2 26" xfId="19388"/>
    <cellStyle name="40% - Accent3 2 2 2 27" xfId="19436"/>
    <cellStyle name="40% - Accent3 2 2 2 28" xfId="19483"/>
    <cellStyle name="40% - Accent3 2 2 2 29" xfId="19530"/>
    <cellStyle name="40% - Accent3 2 2 2 3" xfId="13171"/>
    <cellStyle name="40% - Accent3 2 2 2 30" xfId="19576"/>
    <cellStyle name="40% - Accent3 2 2 2 31" xfId="19619"/>
    <cellStyle name="40% - Accent3 2 2 2 32" xfId="19660"/>
    <cellStyle name="40% - Accent3 2 2 2 33" xfId="19701"/>
    <cellStyle name="40% - Accent3 2 2 2 34" xfId="19740"/>
    <cellStyle name="40% - Accent3 2 2 2 35" xfId="19776"/>
    <cellStyle name="40% - Accent3 2 2 2 36" xfId="19809"/>
    <cellStyle name="40% - Accent3 2 2 2 37" xfId="19842"/>
    <cellStyle name="40% - Accent3 2 2 2 38" xfId="19874"/>
    <cellStyle name="40% - Accent3 2 2 2 39" xfId="19903"/>
    <cellStyle name="40% - Accent3 2 2 2 4" xfId="13856"/>
    <cellStyle name="40% - Accent3 2 2 2 40" xfId="19932"/>
    <cellStyle name="40% - Accent3 2 2 2 41" xfId="19959"/>
    <cellStyle name="40% - Accent3 2 2 2 42" xfId="19982"/>
    <cellStyle name="40% - Accent3 2 2 2 43" xfId="20005"/>
    <cellStyle name="40% - Accent3 2 2 2 44" xfId="20024"/>
    <cellStyle name="40% - Accent3 2 2 2 45" xfId="20042"/>
    <cellStyle name="40% - Accent3 2 2 2 46" xfId="20057"/>
    <cellStyle name="40% - Accent3 2 2 2 47" xfId="20068"/>
    <cellStyle name="40% - Accent3 2 2 2 48" xfId="20899"/>
    <cellStyle name="40% - Accent3 2 2 2 49" xfId="20317"/>
    <cellStyle name="40% - Accent3 2 2 2 5" xfId="14107"/>
    <cellStyle name="40% - Accent3 2 2 2 50" xfId="21196"/>
    <cellStyle name="40% - Accent3 2 2 2 51" xfId="20323"/>
    <cellStyle name="40% - Accent3 2 2 2 52" xfId="20752"/>
    <cellStyle name="40% - Accent3 2 2 2 53" xfId="21560"/>
    <cellStyle name="40% - Accent3 2 2 2 54" xfId="22464"/>
    <cellStyle name="40% - Accent3 2 2 2 55" xfId="22550"/>
    <cellStyle name="40% - Accent3 2 2 2 56" xfId="22565"/>
    <cellStyle name="40% - Accent3 2 2 2 57" xfId="22578"/>
    <cellStyle name="40% - Accent3 2 2 2 58" xfId="22590"/>
    <cellStyle name="40% - Accent3 2 2 2 59" xfId="26240"/>
    <cellStyle name="40% - Accent3 2 2 2 6" xfId="13130"/>
    <cellStyle name="40% - Accent3 2 2 2 60" xfId="26123"/>
    <cellStyle name="40% - Accent3 2 2 2 7" xfId="14142"/>
    <cellStyle name="40% - Accent3 2 2 2 8" xfId="14167"/>
    <cellStyle name="40% - Accent3 2 2 2 9" xfId="14178"/>
    <cellStyle name="40% - Accent3 2 2 20" xfId="14794"/>
    <cellStyle name="40% - Accent3 2 2 21" xfId="17623"/>
    <cellStyle name="40% - Accent3 2 2 22" xfId="16069"/>
    <cellStyle name="40% - Accent3 2 2 23" xfId="15839"/>
    <cellStyle name="40% - Accent3 2 2 24" xfId="14555"/>
    <cellStyle name="40% - Accent3 2 2 25" xfId="17544"/>
    <cellStyle name="40% - Accent3 2 2 26" xfId="17419"/>
    <cellStyle name="40% - Accent3 2 2 27" xfId="18420"/>
    <cellStyle name="40% - Accent3 2 2 28" xfId="14741"/>
    <cellStyle name="40% - Accent3 2 2 29" xfId="16674"/>
    <cellStyle name="40% - Accent3 2 2 3" xfId="13785"/>
    <cellStyle name="40% - Accent3 2 2 3 10" xfId="23438"/>
    <cellStyle name="40% - Accent3 2 2 3 11" xfId="25217"/>
    <cellStyle name="40% - Accent3 2 2 3 12" xfId="24062"/>
    <cellStyle name="40% - Accent3 2 2 3 13" xfId="25181"/>
    <cellStyle name="40% - Accent3 2 2 3 14" xfId="23439"/>
    <cellStyle name="40% - Accent3 2 2 3 15" xfId="23803"/>
    <cellStyle name="40% - Accent3 2 2 3 16" xfId="26061"/>
    <cellStyle name="40% - Accent3 2 2 3 17" xfId="25898"/>
    <cellStyle name="40% - Accent3 2 2 3 18" xfId="26559"/>
    <cellStyle name="40% - Accent3 2 2 3 19" xfId="27803"/>
    <cellStyle name="40% - Accent3 2 2 3 2" xfId="12983"/>
    <cellStyle name="40% - Accent3 2 2 3 2 10" xfId="24168"/>
    <cellStyle name="40% - Accent3 2 2 3 2 11" xfId="23619"/>
    <cellStyle name="40% - Accent3 2 2 3 2 12" xfId="23849"/>
    <cellStyle name="40% - Accent3 2 2 3 2 13" xfId="23973"/>
    <cellStyle name="40% - Accent3 2 2 3 2 14" xfId="23431"/>
    <cellStyle name="40% - Accent3 2 2 3 2 15" xfId="26036"/>
    <cellStyle name="40% - Accent3 2 2 3 2 16" xfId="26538"/>
    <cellStyle name="40% - Accent3 2 2 3 2 17" xfId="28445"/>
    <cellStyle name="40% - Accent3 2 2 3 2 18" xfId="28637"/>
    <cellStyle name="40% - Accent3 2 2 3 2 19" xfId="28183"/>
    <cellStyle name="40% - Accent3 2 2 3 2 2" xfId="25074"/>
    <cellStyle name="40% - Accent3 2 2 3 2 2 10" xfId="22823"/>
    <cellStyle name="40% - Accent3 2 2 3 2 2 11" xfId="23855"/>
    <cellStyle name="40% - Accent3 2 2 3 2 2 12" xfId="22792"/>
    <cellStyle name="40% - Accent3 2 2 3 2 2 13" xfId="23249"/>
    <cellStyle name="40% - Accent3 2 2 3 2 2 14" xfId="24292"/>
    <cellStyle name="40% - Accent3 2 2 3 2 2 15" xfId="26009"/>
    <cellStyle name="40% - Accent3 2 2 3 2 2 16" xfId="25859"/>
    <cellStyle name="40% - Accent3 2 2 3 2 2 17" xfId="28304"/>
    <cellStyle name="40% - Accent3 2 2 3 2 2 18" xfId="26734"/>
    <cellStyle name="40% - Accent3 2 2 3 2 2 19" xfId="26893"/>
    <cellStyle name="40% - Accent3 2 2 3 2 2 2" xfId="24924"/>
    <cellStyle name="40% - Accent3 2 2 3 2 2 20" xfId="27116"/>
    <cellStyle name="40% - Accent3 2 2 3 2 2 21" xfId="27388"/>
    <cellStyle name="40% - Accent3 2 2 3 2 2 22" xfId="26825"/>
    <cellStyle name="40% - Accent3 2 2 3 2 2 23" xfId="26792"/>
    <cellStyle name="40% - Accent3 2 2 3 2 2 24" xfId="27510"/>
    <cellStyle name="40% - Accent3 2 2 3 2 2 25" xfId="26623"/>
    <cellStyle name="40% - Accent3 2 2 3 2 2 26" xfId="27135"/>
    <cellStyle name="40% - Accent3 2 2 3 2 2 27" xfId="29691"/>
    <cellStyle name="40% - Accent3 2 2 3 2 2 28" xfId="28981"/>
    <cellStyle name="40% - Accent3 2 2 3 2 2 29" xfId="29044"/>
    <cellStyle name="40% - Accent3 2 2 3 2 2 3" xfId="22862"/>
    <cellStyle name="40% - Accent3 2 2 3 2 2 30" xfId="29137"/>
    <cellStyle name="40% - Accent3 2 2 3 2 2 31" xfId="29226"/>
    <cellStyle name="40% - Accent3 2 2 3 2 2 4" xfId="23064"/>
    <cellStyle name="40% - Accent3 2 2 3 2 2 5" xfId="23364"/>
    <cellStyle name="40% - Accent3 2 2 3 2 2 6" xfId="23729"/>
    <cellStyle name="40% - Accent3 2 2 3 2 2 7" xfId="22966"/>
    <cellStyle name="40% - Accent3 2 2 3 2 2 8" xfId="22861"/>
    <cellStyle name="40% - Accent3 2 2 3 2 2 9" xfId="24015"/>
    <cellStyle name="40% - Accent3 2 2 3 2 20" xfId="28171"/>
    <cellStyle name="40% - Accent3 2 2 3 2 21" xfId="28024"/>
    <cellStyle name="40% - Accent3 2 2 3 2 22" xfId="26675"/>
    <cellStyle name="40% - Accent3 2 2 3 2 23" xfId="27071"/>
    <cellStyle name="40% - Accent3 2 2 3 2 24" xfId="28605"/>
    <cellStyle name="40% - Accent3 2 2 3 2 25" xfId="27723"/>
    <cellStyle name="40% - Accent3 2 2 3 2 26" xfId="28724"/>
    <cellStyle name="40% - Accent3 2 2 3 2 27" xfId="29829"/>
    <cellStyle name="40% - Accent3 2 2 3 2 28" xfId="29932"/>
    <cellStyle name="40% - Accent3 2 2 3 2 29" xfId="29613"/>
    <cellStyle name="40% - Accent3 2 2 3 2 3" xfId="25307"/>
    <cellStyle name="40% - Accent3 2 2 3 2 30" xfId="29606"/>
    <cellStyle name="40% - Accent3 2 2 3 2 31" xfId="29527"/>
    <cellStyle name="40% - Accent3 2 2 3 2 4" xfId="24765"/>
    <cellStyle name="40% - Accent3 2 2 3 2 5" xfId="24750"/>
    <cellStyle name="40% - Accent3 2 2 3 2 6" xfId="24571"/>
    <cellStyle name="40% - Accent3 2 2 3 2 7" xfId="22781"/>
    <cellStyle name="40% - Accent3 2 2 3 2 8" xfId="23088"/>
    <cellStyle name="40% - Accent3 2 2 3 2 9" xfId="25391"/>
    <cellStyle name="40% - Accent3 2 2 3 20" xfId="26933"/>
    <cellStyle name="40% - Accent3 2 2 3 21" xfId="27236"/>
    <cellStyle name="40% - Accent3 2 2 3 22" xfId="26849"/>
    <cellStyle name="40% - Accent3 2 2 3 23" xfId="26613"/>
    <cellStyle name="40% - Accent3 2 2 3 24" xfId="27563"/>
    <cellStyle name="40% - Accent3 2 2 3 25" xfId="27140"/>
    <cellStyle name="40% - Accent3 2 2 3 26" xfId="27136"/>
    <cellStyle name="40% - Accent3 2 2 3 27" xfId="27969"/>
    <cellStyle name="40% - Accent3 2 2 3 28" xfId="28866"/>
    <cellStyle name="40% - Accent3 2 2 3 29" xfId="29417"/>
    <cellStyle name="40% - Accent3 2 2 3 3" xfId="22640"/>
    <cellStyle name="40% - Accent3 2 2 3 30" xfId="29060"/>
    <cellStyle name="40% - Accent3 2 2 3 31" xfId="29175"/>
    <cellStyle name="40% - Accent3 2 2 3 32" xfId="29027"/>
    <cellStyle name="40% - Accent3 2 2 3 4" xfId="24283"/>
    <cellStyle name="40% - Accent3 2 2 3 5" xfId="23115"/>
    <cellStyle name="40% - Accent3 2 2 3 6" xfId="23532"/>
    <cellStyle name="40% - Accent3 2 2 3 7" xfId="22996"/>
    <cellStyle name="40% - Accent3 2 2 3 8" xfId="22705"/>
    <cellStyle name="40% - Accent3 2 2 3 9" xfId="22668"/>
    <cellStyle name="40% - Accent3 2 2 30" xfId="16105"/>
    <cellStyle name="40% - Accent3 2 2 31" xfId="18279"/>
    <cellStyle name="40% - Accent3 2 2 32" xfId="16566"/>
    <cellStyle name="40% - Accent3 2 2 33" xfId="16351"/>
    <cellStyle name="40% - Accent3 2 2 34" xfId="16867"/>
    <cellStyle name="40% - Accent3 2 2 35" xfId="14881"/>
    <cellStyle name="40% - Accent3 2 2 36" xfId="14400"/>
    <cellStyle name="40% - Accent3 2 2 37" xfId="17602"/>
    <cellStyle name="40% - Accent3 2 2 38" xfId="18645"/>
    <cellStyle name="40% - Accent3 2 2 39" xfId="18244"/>
    <cellStyle name="40% - Accent3 2 2 4" xfId="13300"/>
    <cellStyle name="40% - Accent3 2 2 40" xfId="17968"/>
    <cellStyle name="40% - Accent3 2 2 41" xfId="16224"/>
    <cellStyle name="40% - Accent3 2 2 42" xfId="15538"/>
    <cellStyle name="40% - Accent3 2 2 43" xfId="18089"/>
    <cellStyle name="40% - Accent3 2 2 44" xfId="14588"/>
    <cellStyle name="40% - Accent3 2 2 45" xfId="18092"/>
    <cellStyle name="40% - Accent3 2 2 46" xfId="17376"/>
    <cellStyle name="40% - Accent3 2 2 47" xfId="17997"/>
    <cellStyle name="40% - Accent3 2 2 48" xfId="21238"/>
    <cellStyle name="40% - Accent3 2 2 49" xfId="20550"/>
    <cellStyle name="40% - Accent3 2 2 5" xfId="13928"/>
    <cellStyle name="40% - Accent3 2 2 50" xfId="20982"/>
    <cellStyle name="40% - Accent3 2 2 51" xfId="21639"/>
    <cellStyle name="40% - Accent3 2 2 52" xfId="22452"/>
    <cellStyle name="40% - Accent3 2 2 53" xfId="22546"/>
    <cellStyle name="40% - Accent3 2 2 54" xfId="22561"/>
    <cellStyle name="40% - Accent3 2 2 55" xfId="22575"/>
    <cellStyle name="40% - Accent3 2 2 56" xfId="22588"/>
    <cellStyle name="40% - Accent3 2 2 57" xfId="22598"/>
    <cellStyle name="40% - Accent3 2 2 58" xfId="22606"/>
    <cellStyle name="40% - Accent3 2 2 59" xfId="26318"/>
    <cellStyle name="40% - Accent3 2 2 6" xfId="13987"/>
    <cellStyle name="40% - Accent3 2 2 60" xfId="26198"/>
    <cellStyle name="40% - Accent3 2 2 7" xfId="13180"/>
    <cellStyle name="40% - Accent3 2 2 8" xfId="13904"/>
    <cellStyle name="40% - Accent3 2 2 9" xfId="13059"/>
    <cellStyle name="40% - Accent3 2 20" xfId="14070"/>
    <cellStyle name="40% - Accent3 2 21" xfId="14204"/>
    <cellStyle name="40% - Accent3 2 22" xfId="14253"/>
    <cellStyle name="40% - Accent3 2 23" xfId="17137"/>
    <cellStyle name="40% - Accent3 2 24" xfId="14353"/>
    <cellStyle name="40% - Accent3 2 25" xfId="15668"/>
    <cellStyle name="40% - Accent3 2 26" xfId="17235"/>
    <cellStyle name="40% - Accent3 2 27" xfId="16869"/>
    <cellStyle name="40% - Accent3 2 28" xfId="16517"/>
    <cellStyle name="40% - Accent3 2 29" xfId="18694"/>
    <cellStyle name="40% - Accent3 2 3" xfId="12030"/>
    <cellStyle name="40% - Accent3 2 30" xfId="15959"/>
    <cellStyle name="40% - Accent3 2 31" xfId="17393"/>
    <cellStyle name="40% - Accent3 2 32" xfId="15928"/>
    <cellStyle name="40% - Accent3 2 33" xfId="17783"/>
    <cellStyle name="40% - Accent3 2 34" xfId="18048"/>
    <cellStyle name="40% - Accent3 2 35" xfId="15336"/>
    <cellStyle name="40% - Accent3 2 36" xfId="14262"/>
    <cellStyle name="40% - Accent3 2 37" xfId="17101"/>
    <cellStyle name="40% - Accent3 2 38" xfId="17803"/>
    <cellStyle name="40% - Accent3 2 39" xfId="15709"/>
    <cellStyle name="40% - Accent3 2 4" xfId="12506"/>
    <cellStyle name="40% - Accent3 2 40" xfId="17482"/>
    <cellStyle name="40% - Accent3 2 41" xfId="17365"/>
    <cellStyle name="40% - Accent3 2 42" xfId="17475"/>
    <cellStyle name="40% - Accent3 2 43" xfId="15406"/>
    <cellStyle name="40% - Accent3 2 44" xfId="16320"/>
    <cellStyle name="40% - Accent3 2 45" xfId="15877"/>
    <cellStyle name="40% - Accent3 2 46" xfId="18829"/>
    <cellStyle name="40% - Accent3 2 47" xfId="15636"/>
    <cellStyle name="40% - Accent3 2 48" xfId="16366"/>
    <cellStyle name="40% - Accent3 2 49" xfId="19048"/>
    <cellStyle name="40% - Accent3 2 5" xfId="12608"/>
    <cellStyle name="40% - Accent3 2 50" xfId="16707"/>
    <cellStyle name="40% - Accent3 2 51" xfId="19028"/>
    <cellStyle name="40% - Accent3 2 52" xfId="19090"/>
    <cellStyle name="40% - Accent3 2 53" xfId="19143"/>
    <cellStyle name="40% - Accent3 2 54" xfId="19195"/>
    <cellStyle name="40% - Accent3 2 55" xfId="19246"/>
    <cellStyle name="40% - Accent3 2 56" xfId="19296"/>
    <cellStyle name="40% - Accent3 2 57" xfId="19346"/>
    <cellStyle name="40% - Accent3 2 58" xfId="19394"/>
    <cellStyle name="40% - Accent3 2 59" xfId="20121"/>
    <cellStyle name="40% - Accent3 2 6" xfId="12417"/>
    <cellStyle name="40% - Accent3 2 60" xfId="22060"/>
    <cellStyle name="40% - Accent3 2 61" xfId="21791"/>
    <cellStyle name="40% - Accent3 2 62" xfId="22111"/>
    <cellStyle name="40% - Accent3 2 63" xfId="21911"/>
    <cellStyle name="40% - Accent3 2 64" xfId="22261"/>
    <cellStyle name="40% - Accent3 2 65" xfId="22205"/>
    <cellStyle name="40% - Accent3 2 66" xfId="22431"/>
    <cellStyle name="40% - Accent3 2 67" xfId="21342"/>
    <cellStyle name="40% - Accent3 2 68" xfId="22210"/>
    <cellStyle name="40% - Accent3 2 69" xfId="21475"/>
    <cellStyle name="40% - Accent3 2 7" xfId="12218"/>
    <cellStyle name="40% - Accent3 2 70" xfId="26085"/>
    <cellStyle name="40% - Accent3 2 71" xfId="26486"/>
    <cellStyle name="40% - Accent3 2 8" xfId="12718"/>
    <cellStyle name="40% - Accent3 2 9" xfId="12149"/>
    <cellStyle name="40% - Accent3 20" xfId="12963"/>
    <cellStyle name="40% - Accent3 21" xfId="12958"/>
    <cellStyle name="40% - Accent3 22" xfId="13387"/>
    <cellStyle name="40% - Accent3 23" xfId="13182"/>
    <cellStyle name="40% - Accent3 24" xfId="13360"/>
    <cellStyle name="40% - Accent3 25" xfId="13299"/>
    <cellStyle name="40% - Accent3 26" xfId="14985"/>
    <cellStyle name="40% - Accent3 27" xfId="17091"/>
    <cellStyle name="40% - Accent3 28" xfId="17112"/>
    <cellStyle name="40% - Accent3 29" xfId="14702"/>
    <cellStyle name="40% - Accent3 3" xfId="96"/>
    <cellStyle name="40% - Accent3 3 2" xfId="6086"/>
    <cellStyle name="40% - Accent3 30" xfId="15409"/>
    <cellStyle name="40% - Accent3 31" xfId="17225"/>
    <cellStyle name="40% - Accent3 32" xfId="15019"/>
    <cellStyle name="40% - Accent3 33" xfId="14754"/>
    <cellStyle name="40% - Accent3 34" xfId="16647"/>
    <cellStyle name="40% - Accent3 35" xfId="17157"/>
    <cellStyle name="40% - Accent3 36" xfId="14889"/>
    <cellStyle name="40% - Accent3 37" xfId="18323"/>
    <cellStyle name="40% - Accent3 38" xfId="18423"/>
    <cellStyle name="40% - Accent3 39" xfId="15682"/>
    <cellStyle name="40% - Accent3 4" xfId="137"/>
    <cellStyle name="40% - Accent3 4 2" xfId="6127"/>
    <cellStyle name="40% - Accent3 40" xfId="17990"/>
    <cellStyle name="40% - Accent3 41" xfId="18066"/>
    <cellStyle name="40% - Accent3 42" xfId="15577"/>
    <cellStyle name="40% - Accent3 43" xfId="15552"/>
    <cellStyle name="40% - Accent3 44" xfId="19032"/>
    <cellStyle name="40% - Accent3 45" xfId="19052"/>
    <cellStyle name="40% - Accent3 46" xfId="19107"/>
    <cellStyle name="40% - Accent3 47" xfId="19160"/>
    <cellStyle name="40% - Accent3 48" xfId="19211"/>
    <cellStyle name="40% - Accent3 49" xfId="19262"/>
    <cellStyle name="40% - Accent3 5" xfId="178"/>
    <cellStyle name="40% - Accent3 5 2" xfId="6168"/>
    <cellStyle name="40% - Accent3 50" xfId="19312"/>
    <cellStyle name="40% - Accent3 51" xfId="19361"/>
    <cellStyle name="40% - Accent3 52" xfId="19409"/>
    <cellStyle name="40% - Accent3 53" xfId="19456"/>
    <cellStyle name="40% - Accent3 54" xfId="19503"/>
    <cellStyle name="40% - Accent3 55" xfId="19550"/>
    <cellStyle name="40% - Accent3 56" xfId="19594"/>
    <cellStyle name="40% - Accent3 57" xfId="19637"/>
    <cellStyle name="40% - Accent3 58" xfId="19678"/>
    <cellStyle name="40% - Accent3 59" xfId="19717"/>
    <cellStyle name="40% - Accent3 6" xfId="219"/>
    <cellStyle name="40% - Accent3 6 2" xfId="6209"/>
    <cellStyle name="40% - Accent3 60" xfId="19756"/>
    <cellStyle name="40% - Accent3 61" xfId="19792"/>
    <cellStyle name="40% - Accent3 62" xfId="19825"/>
    <cellStyle name="40% - Accent3 63" xfId="19857"/>
    <cellStyle name="40% - Accent3 64" xfId="20434"/>
    <cellStyle name="40% - Accent3 65" xfId="21041"/>
    <cellStyle name="40% - Accent3 66" xfId="20772"/>
    <cellStyle name="40% - Accent3 67" xfId="21422"/>
    <cellStyle name="40% - Accent3 68" xfId="20729"/>
    <cellStyle name="40% - Accent3 69" xfId="21635"/>
    <cellStyle name="40% - Accent3 7" xfId="260"/>
    <cellStyle name="40% - Accent3 7 2" xfId="6250"/>
    <cellStyle name="40% - Accent3 70" xfId="22430"/>
    <cellStyle name="40% - Accent3 71" xfId="21578"/>
    <cellStyle name="40% - Accent3 72" xfId="20344"/>
    <cellStyle name="40% - Accent3 73" xfId="22017"/>
    <cellStyle name="40% - Accent3 74" xfId="22135"/>
    <cellStyle name="40% - Accent3 75" xfId="26178"/>
    <cellStyle name="40% - Accent3 76" xfId="26131"/>
    <cellStyle name="40% - Accent3 8" xfId="12361"/>
    <cellStyle name="40% - Accent3 9" xfId="12105"/>
    <cellStyle name="40% - Accent4" xfId="35" builtinId="43" customBuiltin="1"/>
    <cellStyle name="40% - Accent4 10" xfId="12546"/>
    <cellStyle name="40% - Accent4 11" xfId="12414"/>
    <cellStyle name="40% - Accent4 12" xfId="12266"/>
    <cellStyle name="40% - Accent4 13" xfId="12442"/>
    <cellStyle name="40% - Accent4 14" xfId="12319"/>
    <cellStyle name="40% - Accent4 15" xfId="12642"/>
    <cellStyle name="40% - Accent4 16" xfId="12760"/>
    <cellStyle name="40% - Accent4 17" xfId="12695"/>
    <cellStyle name="40% - Accent4 18" xfId="12614"/>
    <cellStyle name="40% - Accent4 19" xfId="13411"/>
    <cellStyle name="40% - Accent4 2" xfId="2367"/>
    <cellStyle name="40% - Accent4 2 10" xfId="12166"/>
    <cellStyle name="40% - Accent4 2 11" xfId="12106"/>
    <cellStyle name="40% - Accent4 2 12" xfId="12486"/>
    <cellStyle name="40% - Accent4 2 13" xfId="12543"/>
    <cellStyle name="40% - Accent4 2 14" xfId="13696"/>
    <cellStyle name="40% - Accent4 2 14 10" xfId="23207"/>
    <cellStyle name="40% - Accent4 2 14 11" xfId="23695"/>
    <cellStyle name="40% - Accent4 2 14 12" xfId="25255"/>
    <cellStyle name="40% - Accent4 2 14 13" xfId="25201"/>
    <cellStyle name="40% - Accent4 2 14 14" xfId="24422"/>
    <cellStyle name="40% - Accent4 2 14 15" xfId="23852"/>
    <cellStyle name="40% - Accent4 2 14 16" xfId="25954"/>
    <cellStyle name="40% - Accent4 2 14 17" xfId="25774"/>
    <cellStyle name="40% - Accent4 2 14 18" xfId="26664"/>
    <cellStyle name="40% - Accent4 2 14 19" xfId="26966"/>
    <cellStyle name="40% - Accent4 2 14 2" xfId="13610"/>
    <cellStyle name="40% - Accent4 2 14 2 10" xfId="25251"/>
    <cellStyle name="40% - Accent4 2 14 2 11" xfId="23210"/>
    <cellStyle name="40% - Accent4 2 14 2 12" xfId="23987"/>
    <cellStyle name="40% - Accent4 2 14 2 13" xfId="23061"/>
    <cellStyle name="40% - Accent4 2 14 2 14" xfId="23412"/>
    <cellStyle name="40% - Accent4 2 14 2 15" xfId="25833"/>
    <cellStyle name="40% - Accent4 2 14 2 16" xfId="25660"/>
    <cellStyle name="40% - Accent4 2 14 2 17" xfId="28381"/>
    <cellStyle name="40% - Accent4 2 14 2 18" xfId="27687"/>
    <cellStyle name="40% - Accent4 2 14 2 19" xfId="27341"/>
    <cellStyle name="40% - Accent4 2 14 2 2" xfId="25007"/>
    <cellStyle name="40% - Accent4 2 14 2 2 10" xfId="23155"/>
    <cellStyle name="40% - Accent4 2 14 2 2 11" xfId="24188"/>
    <cellStyle name="40% - Accent4 2 14 2 2 12" xfId="24740"/>
    <cellStyle name="40% - Accent4 2 14 2 2 13" xfId="23537"/>
    <cellStyle name="40% - Accent4 2 14 2 2 14" xfId="24607"/>
    <cellStyle name="40% - Accent4 2 14 2 2 15" xfId="25854"/>
    <cellStyle name="40% - Accent4 2 14 2 2 16" xfId="25928"/>
    <cellStyle name="40% - Accent4 2 14 2 2 17" xfId="28358"/>
    <cellStyle name="40% - Accent4 2 14 2 2 18" xfId="27768"/>
    <cellStyle name="40% - Accent4 2 14 2 2 19" xfId="28168"/>
    <cellStyle name="40% - Accent4 2 14 2 2 2" xfId="24978"/>
    <cellStyle name="40% - Accent4 2 14 2 2 20" xfId="26741"/>
    <cellStyle name="40% - Accent4 2 14 2 2 21" xfId="27424"/>
    <cellStyle name="40% - Accent4 2 14 2 2 22" xfId="26808"/>
    <cellStyle name="40% - Accent4 2 14 2 2 23" xfId="27476"/>
    <cellStyle name="40% - Accent4 2 14 2 2 24" xfId="27221"/>
    <cellStyle name="40% - Accent4 2 14 2 2 25" xfId="27553"/>
    <cellStyle name="40% - Accent4 2 14 2 2 26" xfId="27253"/>
    <cellStyle name="40% - Accent4 2 14 2 2 27" xfId="29745"/>
    <cellStyle name="40% - Accent4 2 14 2 2 28" xfId="29397"/>
    <cellStyle name="40% - Accent4 2 14 2 2 29" xfId="29605"/>
    <cellStyle name="40% - Accent4 2 14 2 2 3" xfId="24232"/>
    <cellStyle name="40% - Accent4 2 14 2 2 30" xfId="28985"/>
    <cellStyle name="40% - Accent4 2 14 2 2 31" xfId="29251"/>
    <cellStyle name="40% - Accent4 2 14 2 2 4" xfId="24747"/>
    <cellStyle name="40% - Accent4 2 14 2 2 5" xfId="22868"/>
    <cellStyle name="40% - Accent4 2 14 2 2 6" xfId="23785"/>
    <cellStyle name="40% - Accent4 2 14 2 2 7" xfId="22945"/>
    <cellStyle name="40% - Accent4 2 14 2 2 8" xfId="23297"/>
    <cellStyle name="40% - Accent4 2 14 2 2 9" xfId="25183"/>
    <cellStyle name="40% - Accent4 2 14 2 20" xfId="27427"/>
    <cellStyle name="40% - Accent4 2 14 2 21" xfId="26829"/>
    <cellStyle name="40% - Accent4 2 14 2 22" xfId="27225"/>
    <cellStyle name="40% - Accent4 2 14 2 23" xfId="28632"/>
    <cellStyle name="40% - Accent4 2 14 2 24" xfId="28473"/>
    <cellStyle name="40% - Accent4 2 14 2 25" xfId="28287"/>
    <cellStyle name="40% - Accent4 2 14 2 26" xfId="26902"/>
    <cellStyle name="40% - Accent4 2 14 2 27" xfId="29766"/>
    <cellStyle name="40% - Accent4 2 14 2 28" xfId="29360"/>
    <cellStyle name="40% - Accent4 2 14 2 29" xfId="29211"/>
    <cellStyle name="40% - Accent4 2 14 2 3" xfId="24127"/>
    <cellStyle name="40% - Accent4 2 14 2 30" xfId="29252"/>
    <cellStyle name="40% - Accent4 2 14 2 31" xfId="29018"/>
    <cellStyle name="40% - Accent4 2 14 2 4" xfId="23665"/>
    <cellStyle name="40% - Accent4 2 14 2 5" xfId="23790"/>
    <cellStyle name="40% - Accent4 2 14 2 6" xfId="22970"/>
    <cellStyle name="40% - Accent4 2 14 2 7" xfId="23511"/>
    <cellStyle name="40% - Accent4 2 14 2 8" xfId="25224"/>
    <cellStyle name="40% - Accent4 2 14 2 9" xfId="23214"/>
    <cellStyle name="40% - Accent4 2 14 20" xfId="27531"/>
    <cellStyle name="40% - Accent4 2 14 21" xfId="28369"/>
    <cellStyle name="40% - Accent4 2 14 22" xfId="28172"/>
    <cellStyle name="40% - Accent4 2 14 23" xfId="27797"/>
    <cellStyle name="40% - Accent4 2 14 24" xfId="27313"/>
    <cellStyle name="40% - Accent4 2 14 25" xfId="27062"/>
    <cellStyle name="40% - Accent4 2 14 26" xfId="27857"/>
    <cellStyle name="40% - Accent4 2 14 27" xfId="27428"/>
    <cellStyle name="40% - Accent4 2 14 28" xfId="28939"/>
    <cellStyle name="40% - Accent4 2 14 29" xfId="29081"/>
    <cellStyle name="40% - Accent4 2 14 3" xfId="22766"/>
    <cellStyle name="40% - Accent4 2 14 30" xfId="29291"/>
    <cellStyle name="40% - Accent4 2 14 31" xfId="29754"/>
    <cellStyle name="40% - Accent4 2 14 32" xfId="29607"/>
    <cellStyle name="40% - Accent4 2 14 4" xfId="23160"/>
    <cellStyle name="40% - Accent4 2 14 5" xfId="23932"/>
    <cellStyle name="40% - Accent4 2 14 6" xfId="24990"/>
    <cellStyle name="40% - Accent4 2 14 7" xfId="24751"/>
    <cellStyle name="40% - Accent4 2 14 8" xfId="24274"/>
    <cellStyle name="40% - Accent4 2 14 9" xfId="24402"/>
    <cellStyle name="40% - Accent4 2 15" xfId="14090"/>
    <cellStyle name="40% - Accent4 2 16" xfId="14044"/>
    <cellStyle name="40% - Accent4 2 17" xfId="13572"/>
    <cellStyle name="40% - Accent4 2 18" xfId="14069"/>
    <cellStyle name="40% - Accent4 2 19" xfId="14136"/>
    <cellStyle name="40% - Accent4 2 2" xfId="56"/>
    <cellStyle name="40% - Accent4 2 2 10" xfId="17060"/>
    <cellStyle name="40% - Accent4 2 2 11" xfId="14410"/>
    <cellStyle name="40% - Accent4 2 2 12" xfId="16820"/>
    <cellStyle name="40% - Accent4 2 2 13" xfId="17104"/>
    <cellStyle name="40% - Accent4 2 2 14" xfId="16464"/>
    <cellStyle name="40% - Accent4 2 2 15" xfId="16391"/>
    <cellStyle name="40% - Accent4 2 2 16" xfId="15660"/>
    <cellStyle name="40% - Accent4 2 2 17" xfId="15070"/>
    <cellStyle name="40% - Accent4 2 2 18" xfId="18944"/>
    <cellStyle name="40% - Accent4 2 2 19" xfId="17924"/>
    <cellStyle name="40% - Accent4 2 2 2" xfId="8359"/>
    <cellStyle name="40% - Accent4 2 2 2 10" xfId="16253"/>
    <cellStyle name="40% - Accent4 2 2 2 11" xfId="15486"/>
    <cellStyle name="40% - Accent4 2 2 2 12" xfId="15916"/>
    <cellStyle name="40% - Accent4 2 2 2 13" xfId="15326"/>
    <cellStyle name="40% - Accent4 2 2 2 14" xfId="14438"/>
    <cellStyle name="40% - Accent4 2 2 2 15" xfId="16117"/>
    <cellStyle name="40% - Accent4 2 2 2 16" xfId="17834"/>
    <cellStyle name="40% - Accent4 2 2 2 17" xfId="16916"/>
    <cellStyle name="40% - Accent4 2 2 2 18" xfId="17272"/>
    <cellStyle name="40% - Accent4 2 2 2 19" xfId="14507"/>
    <cellStyle name="40% - Accent4 2 2 2 2" xfId="6046"/>
    <cellStyle name="40% - Accent4 2 2 2 2 10" xfId="22200"/>
    <cellStyle name="40% - Accent4 2 2 2 2 11" xfId="21603"/>
    <cellStyle name="40% - Accent4 2 2 2 2 12" xfId="22359"/>
    <cellStyle name="40% - Accent4 2 2 2 2 13" xfId="20573"/>
    <cellStyle name="40% - Accent4 2 2 2 2 14" xfId="26401"/>
    <cellStyle name="40% - Accent4 2 2 2 2 15" xfId="26213"/>
    <cellStyle name="40% - Accent4 2 2 2 2 2" xfId="13624"/>
    <cellStyle name="40% - Accent4 2 2 2 2 2 10" xfId="22358"/>
    <cellStyle name="40% - Accent4 2 2 2 2 2 11" xfId="21981"/>
    <cellStyle name="40% - Accent4 2 2 2 2 2 12" xfId="22143"/>
    <cellStyle name="40% - Accent4 2 2 2 2 2 13" xfId="20875"/>
    <cellStyle name="40% - Accent4 2 2 2 2 2 14" xfId="26454"/>
    <cellStyle name="40% - Accent4 2 2 2 2 2 15" xfId="26343"/>
    <cellStyle name="40% - Accent4 2 2 2 2 2 2" xfId="13677"/>
    <cellStyle name="40% - Accent4 2 2 2 2 2 3" xfId="21900"/>
    <cellStyle name="40% - Accent4 2 2 2 2 2 4" xfId="21384"/>
    <cellStyle name="40% - Accent4 2 2 2 2 2 5" xfId="20732"/>
    <cellStyle name="40% - Accent4 2 2 2 2 2 6" xfId="21561"/>
    <cellStyle name="40% - Accent4 2 2 2 2 2 7" xfId="22396"/>
    <cellStyle name="40% - Accent4 2 2 2 2 2 8" xfId="21174"/>
    <cellStyle name="40% - Accent4 2 2 2 2 2 9" xfId="22136"/>
    <cellStyle name="40% - Accent4 2 2 2 2 3" xfId="21847"/>
    <cellStyle name="40% - Accent4 2 2 2 2 4" xfId="20643"/>
    <cellStyle name="40% - Accent4 2 2 2 2 5" xfId="20359"/>
    <cellStyle name="40% - Accent4 2 2 2 2 6" xfId="21616"/>
    <cellStyle name="40% - Accent4 2 2 2 2 7" xfId="22062"/>
    <cellStyle name="40% - Accent4 2 2 2 2 8" xfId="20279"/>
    <cellStyle name="40% - Accent4 2 2 2 2 9" xfId="21125"/>
    <cellStyle name="40% - Accent4 2 2 2 20" xfId="17852"/>
    <cellStyle name="40% - Accent4 2 2 2 21" xfId="18916"/>
    <cellStyle name="40% - Accent4 2 2 2 22" xfId="17360"/>
    <cellStyle name="40% - Accent4 2 2 2 23" xfId="14317"/>
    <cellStyle name="40% - Accent4 2 2 2 24" xfId="18131"/>
    <cellStyle name="40% - Accent4 2 2 2 25" xfId="17604"/>
    <cellStyle name="40% - Accent4 2 2 2 26" xfId="15979"/>
    <cellStyle name="40% - Accent4 2 2 2 27" xfId="14439"/>
    <cellStyle name="40% - Accent4 2 2 2 28" xfId="16433"/>
    <cellStyle name="40% - Accent4 2 2 2 29" xfId="16778"/>
    <cellStyle name="40% - Accent4 2 2 2 3" xfId="13170"/>
    <cellStyle name="40% - Accent4 2 2 2 30" xfId="14345"/>
    <cellStyle name="40% - Accent4 2 2 2 31" xfId="14829"/>
    <cellStyle name="40% - Accent4 2 2 2 32" xfId="16725"/>
    <cellStyle name="40% - Accent4 2 2 2 33" xfId="16132"/>
    <cellStyle name="40% - Accent4 2 2 2 34" xfId="17436"/>
    <cellStyle name="40% - Accent4 2 2 2 35" xfId="15658"/>
    <cellStyle name="40% - Accent4 2 2 2 36" xfId="16357"/>
    <cellStyle name="40% - Accent4 2 2 2 37" xfId="17617"/>
    <cellStyle name="40% - Accent4 2 2 2 38" xfId="18257"/>
    <cellStyle name="40% - Accent4 2 2 2 39" xfId="18762"/>
    <cellStyle name="40% - Accent4 2 2 2 4" xfId="13303"/>
    <cellStyle name="40% - Accent4 2 2 2 40" xfId="14876"/>
    <cellStyle name="40% - Accent4 2 2 2 41" xfId="14705"/>
    <cellStyle name="40% - Accent4 2 2 2 42" xfId="18896"/>
    <cellStyle name="40% - Accent4 2 2 2 43" xfId="16737"/>
    <cellStyle name="40% - Accent4 2 2 2 44" xfId="18343"/>
    <cellStyle name="40% - Accent4 2 2 2 45" xfId="16329"/>
    <cellStyle name="40% - Accent4 2 2 2 46" xfId="14682"/>
    <cellStyle name="40% - Accent4 2 2 2 47" xfId="17241"/>
    <cellStyle name="40% - Accent4 2 2 2 48" xfId="20900"/>
    <cellStyle name="40% - Accent4 2 2 2 49" xfId="21094"/>
    <cellStyle name="40% - Accent4 2 2 2 5" xfId="13236"/>
    <cellStyle name="40% - Accent4 2 2 2 50" xfId="21016"/>
    <cellStyle name="40% - Accent4 2 2 2 51" xfId="20821"/>
    <cellStyle name="40% - Accent4 2 2 2 52" xfId="21191"/>
    <cellStyle name="40% - Accent4 2 2 2 53" xfId="22203"/>
    <cellStyle name="40% - Accent4 2 2 2 54" xfId="20976"/>
    <cellStyle name="40% - Accent4 2 2 2 55" xfId="22177"/>
    <cellStyle name="40% - Accent4 2 2 2 56" xfId="21765"/>
    <cellStyle name="40% - Accent4 2 2 2 57" xfId="22511"/>
    <cellStyle name="40% - Accent4 2 2 2 58" xfId="22505"/>
    <cellStyle name="40% - Accent4 2 2 2 59" xfId="26241"/>
    <cellStyle name="40% - Accent4 2 2 2 6" xfId="13269"/>
    <cellStyle name="40% - Accent4 2 2 2 60" xfId="26292"/>
    <cellStyle name="40% - Accent4 2 2 2 7" xfId="13197"/>
    <cellStyle name="40% - Accent4 2 2 2 8" xfId="13187"/>
    <cellStyle name="40% - Accent4 2 2 2 9" xfId="14084"/>
    <cellStyle name="40% - Accent4 2 2 20" xfId="15160"/>
    <cellStyle name="40% - Accent4 2 2 21" xfId="17316"/>
    <cellStyle name="40% - Accent4 2 2 22" xfId="15960"/>
    <cellStyle name="40% - Accent4 2 2 23" xfId="15124"/>
    <cellStyle name="40% - Accent4 2 2 24" xfId="17516"/>
    <cellStyle name="40% - Accent4 2 2 25" xfId="16097"/>
    <cellStyle name="40% - Accent4 2 2 26" xfId="17468"/>
    <cellStyle name="40% - Accent4 2 2 27" xfId="15012"/>
    <cellStyle name="40% - Accent4 2 2 28" xfId="16186"/>
    <cellStyle name="40% - Accent4 2 2 29" xfId="17716"/>
    <cellStyle name="40% - Accent4 2 2 3" xfId="13784"/>
    <cellStyle name="40% - Accent4 2 2 3 10" xfId="24553"/>
    <cellStyle name="40% - Accent4 2 2 3 11" xfId="22798"/>
    <cellStyle name="40% - Accent4 2 2 3 12" xfId="23111"/>
    <cellStyle name="40% - Accent4 2 2 3 13" xfId="23977"/>
    <cellStyle name="40% - Accent4 2 2 3 14" xfId="25390"/>
    <cellStyle name="40% - Accent4 2 2 3 15" xfId="25090"/>
    <cellStyle name="40% - Accent4 2 2 3 16" xfId="25894"/>
    <cellStyle name="40% - Accent4 2 2 3 17" xfId="25955"/>
    <cellStyle name="40% - Accent4 2 2 3 18" xfId="26555"/>
    <cellStyle name="40% - Accent4 2 2 3 19" xfId="27660"/>
    <cellStyle name="40% - Accent4 2 2 3 2" xfId="12979"/>
    <cellStyle name="40% - Accent4 2 2 3 2 10" xfId="23502"/>
    <cellStyle name="40% - Accent4 2 2 3 2 11" xfId="25199"/>
    <cellStyle name="40% - Accent4 2 2 3 2 12" xfId="22981"/>
    <cellStyle name="40% - Accent4 2 2 3 2 13" xfId="22880"/>
    <cellStyle name="40% - Accent4 2 2 3 2 14" xfId="24332"/>
    <cellStyle name="40% - Accent4 2 2 3 2 15" xfId="26057"/>
    <cellStyle name="40% - Accent4 2 2 3 2 16" xfId="25916"/>
    <cellStyle name="40% - Accent4 2 2 3 2 17" xfId="28444"/>
    <cellStyle name="40% - Accent4 2 2 3 2 18" xfId="28663"/>
    <cellStyle name="40% - Accent4 2 2 3 2 19" xfId="28077"/>
    <cellStyle name="40% - Accent4 2 2 3 2 2" xfId="25073"/>
    <cellStyle name="40% - Accent4 2 2 3 2 2 10" xfId="23045"/>
    <cellStyle name="40% - Accent4 2 2 3 2 2 11" xfId="22950"/>
    <cellStyle name="40% - Accent4 2 2 3 2 2 12" xfId="23299"/>
    <cellStyle name="40% - Accent4 2 2 3 2 2 13" xfId="23250"/>
    <cellStyle name="40% - Accent4 2 2 3 2 2 14" xfId="25451"/>
    <cellStyle name="40% - Accent4 2 2 3 2 2 15" xfId="26070"/>
    <cellStyle name="40% - Accent4 2 2 3 2 2 16" xfId="25793"/>
    <cellStyle name="40% - Accent4 2 2 3 2 2 17" xfId="28300"/>
    <cellStyle name="40% - Accent4 2 2 3 2 2 18" xfId="26682"/>
    <cellStyle name="40% - Accent4 2 2 3 2 2 19" xfId="26763"/>
    <cellStyle name="40% - Accent4 2 2 3 2 2 2" xfId="24920"/>
    <cellStyle name="40% - Accent4 2 2 3 2 2 20" xfId="27153"/>
    <cellStyle name="40% - Accent4 2 2 3 2 2 21" xfId="27559"/>
    <cellStyle name="40% - Accent4 2 2 3 2 2 22" xfId="26695"/>
    <cellStyle name="40% - Accent4 2 2 3 2 2 23" xfId="26918"/>
    <cellStyle name="40% - Accent4 2 2 3 2 2 24" xfId="27327"/>
    <cellStyle name="40% - Accent4 2 2 3 2 2 25" xfId="27883"/>
    <cellStyle name="40% - Accent4 2 2 3 2 2 26" xfId="28745"/>
    <cellStyle name="40% - Accent4 2 2 3 2 2 27" xfId="29687"/>
    <cellStyle name="40% - Accent4 2 2 3 2 2 28" xfId="28947"/>
    <cellStyle name="40% - Accent4 2 2 3 2 2 29" xfId="28997"/>
    <cellStyle name="40% - Accent4 2 2 3 2 2 3" xfId="22791"/>
    <cellStyle name="40% - Accent4 2 2 3 2 2 30" xfId="29144"/>
    <cellStyle name="40% - Accent4 2 2 3 2 2 31" xfId="29302"/>
    <cellStyle name="40% - Accent4 2 2 3 2 2 4" xfId="22893"/>
    <cellStyle name="40% - Accent4 2 2 3 2 2 5" xfId="23413"/>
    <cellStyle name="40% - Accent4 2 2 3 2 2 6" xfId="23970"/>
    <cellStyle name="40% - Accent4 2 2 3 2 2 7" xfId="22814"/>
    <cellStyle name="40% - Accent4 2 2 3 2 2 8" xfId="22666"/>
    <cellStyle name="40% - Accent4 2 2 3 2 2 9" xfId="24468"/>
    <cellStyle name="40% - Accent4 2 2 3 2 20" xfId="27955"/>
    <cellStyle name="40% - Accent4 2 2 3 2 21" xfId="28220"/>
    <cellStyle name="40% - Accent4 2 2 3 2 22" xfId="28525"/>
    <cellStyle name="40% - Accent4 2 2 3 2 23" xfId="27718"/>
    <cellStyle name="40% - Accent4 2 2 3 2 24" xfId="27490"/>
    <cellStyle name="40% - Accent4 2 2 3 2 25" xfId="26931"/>
    <cellStyle name="40% - Accent4 2 2 3 2 26" xfId="26588"/>
    <cellStyle name="40% - Accent4 2 2 3 2 27" xfId="29828"/>
    <cellStyle name="40% - Accent4 2 2 3 2 28" xfId="29945"/>
    <cellStyle name="40% - Accent4 2 2 3 2 29" xfId="29553"/>
    <cellStyle name="40% - Accent4 2 2 3 2 3" xfId="25336"/>
    <cellStyle name="40% - Accent4 2 2 3 2 30" xfId="29491"/>
    <cellStyle name="40% - Accent4 2 2 3 2 31" xfId="29636"/>
    <cellStyle name="40% - Accent4 2 2 3 2 4" xfId="24633"/>
    <cellStyle name="40% - Accent4 2 2 3 2 5" xfId="24482"/>
    <cellStyle name="40% - Accent4 2 2 3 2 6" xfId="24813"/>
    <cellStyle name="40% - Accent4 2 2 3 2 7" xfId="25172"/>
    <cellStyle name="40% - Accent4 2 2 3 2 8" xfId="23290"/>
    <cellStyle name="40% - Accent4 2 2 3 2 9" xfId="25408"/>
    <cellStyle name="40% - Accent4 2 2 3 20" xfId="26996"/>
    <cellStyle name="40% - Accent4 2 2 3 21" xfId="27607"/>
    <cellStyle name="40% - Accent4 2 2 3 22" xfId="28278"/>
    <cellStyle name="40% - Accent4 2 2 3 23" xfId="28460"/>
    <cellStyle name="40% - Accent4 2 2 3 24" xfId="26620"/>
    <cellStyle name="40% - Accent4 2 2 3 25" xfId="28146"/>
    <cellStyle name="40% - Accent4 2 2 3 26" xfId="27979"/>
    <cellStyle name="40% - Accent4 2 2 3 27" xfId="27413"/>
    <cellStyle name="40% - Accent4 2 2 3 28" xfId="28862"/>
    <cellStyle name="40% - Accent4 2 2 3 29" xfId="29344"/>
    <cellStyle name="40% - Accent4 2 2 3 3" xfId="22636"/>
    <cellStyle name="40% - Accent4 2 2 3 30" xfId="29092"/>
    <cellStyle name="40% - Accent4 2 2 3 31" xfId="29318"/>
    <cellStyle name="40% - Accent4 2 2 3 32" xfId="29674"/>
    <cellStyle name="40% - Accent4 2 2 3 4" xfId="24095"/>
    <cellStyle name="40% - Accent4 2 2 3 5" xfId="23189"/>
    <cellStyle name="40% - Accent4 2 2 3 6" xfId="24023"/>
    <cellStyle name="40% - Accent4 2 2 3 7" xfId="24895"/>
    <cellStyle name="40% - Accent4 2 2 3 8" xfId="25087"/>
    <cellStyle name="40% - Accent4 2 2 3 9" xfId="23349"/>
    <cellStyle name="40% - Accent4 2 2 30" xfId="14418"/>
    <cellStyle name="40% - Accent4 2 2 31" xfId="17839"/>
    <cellStyle name="40% - Accent4 2 2 32" xfId="14697"/>
    <cellStyle name="40% - Accent4 2 2 33" xfId="17723"/>
    <cellStyle name="40% - Accent4 2 2 34" xfId="14517"/>
    <cellStyle name="40% - Accent4 2 2 35" xfId="18782"/>
    <cellStyle name="40% - Accent4 2 2 36" xfId="17593"/>
    <cellStyle name="40% - Accent4 2 2 37" xfId="14473"/>
    <cellStyle name="40% - Accent4 2 2 38" xfId="18675"/>
    <cellStyle name="40% - Accent4 2 2 39" xfId="17460"/>
    <cellStyle name="40% - Accent4 2 2 4" xfId="13534"/>
    <cellStyle name="40% - Accent4 2 2 40" xfId="16053"/>
    <cellStyle name="40% - Accent4 2 2 41" xfId="15496"/>
    <cellStyle name="40% - Accent4 2 2 42" xfId="18148"/>
    <cellStyle name="40% - Accent4 2 2 43" xfId="17070"/>
    <cellStyle name="40% - Accent4 2 2 44" xfId="18886"/>
    <cellStyle name="40% - Accent4 2 2 45" xfId="16108"/>
    <cellStyle name="40% - Accent4 2 2 46" xfId="16799"/>
    <cellStyle name="40% - Accent4 2 2 47" xfId="14391"/>
    <cellStyle name="40% - Accent4 2 2 48" xfId="21242"/>
    <cellStyle name="40% - Accent4 2 2 49" xfId="20498"/>
    <cellStyle name="40% - Accent4 2 2 5" xfId="13045"/>
    <cellStyle name="40% - Accent4 2 2 50" xfId="20264"/>
    <cellStyle name="40% - Accent4 2 2 51" xfId="21365"/>
    <cellStyle name="40% - Accent4 2 2 52" xfId="20252"/>
    <cellStyle name="40% - Accent4 2 2 53" xfId="20594"/>
    <cellStyle name="40% - Accent4 2 2 54" xfId="20377"/>
    <cellStyle name="40% - Accent4 2 2 55" xfId="21500"/>
    <cellStyle name="40% - Accent4 2 2 56" xfId="21608"/>
    <cellStyle name="40% - Accent4 2 2 57" xfId="22086"/>
    <cellStyle name="40% - Accent4 2 2 58" xfId="20929"/>
    <cellStyle name="40% - Accent4 2 2 59" xfId="26322"/>
    <cellStyle name="40% - Accent4 2 2 6" xfId="13304"/>
    <cellStyle name="40% - Accent4 2 2 60" xfId="26197"/>
    <cellStyle name="40% - Accent4 2 2 7" xfId="13988"/>
    <cellStyle name="40% - Accent4 2 2 8" xfId="13260"/>
    <cellStyle name="40% - Accent4 2 2 9" xfId="13188"/>
    <cellStyle name="40% - Accent4 2 20" xfId="13575"/>
    <cellStyle name="40% - Accent4 2 21" xfId="14205"/>
    <cellStyle name="40% - Accent4 2 22" xfId="18573"/>
    <cellStyle name="40% - Accent4 2 23" xfId="18460"/>
    <cellStyle name="40% - Accent4 2 24" xfId="18466"/>
    <cellStyle name="40% - Accent4 2 25" xfId="18567"/>
    <cellStyle name="40% - Accent4 2 26" xfId="18360"/>
    <cellStyle name="40% - Accent4 2 27" xfId="18526"/>
    <cellStyle name="40% - Accent4 2 28" xfId="18629"/>
    <cellStyle name="40% - Accent4 2 29" xfId="18860"/>
    <cellStyle name="40% - Accent4 2 3" xfId="12031"/>
    <cellStyle name="40% - Accent4 2 30" xfId="14736"/>
    <cellStyle name="40% - Accent4 2 31" xfId="15161"/>
    <cellStyle name="40% - Accent4 2 32" xfId="18546"/>
    <cellStyle name="40% - Accent4 2 33" xfId="17369"/>
    <cellStyle name="40% - Accent4 2 34" xfId="18611"/>
    <cellStyle name="40% - Accent4 2 35" xfId="19029"/>
    <cellStyle name="40% - Accent4 2 36" xfId="19091"/>
    <cellStyle name="40% - Accent4 2 37" xfId="19144"/>
    <cellStyle name="40% - Accent4 2 38" xfId="19196"/>
    <cellStyle name="40% - Accent4 2 39" xfId="19247"/>
    <cellStyle name="40% - Accent4 2 4" xfId="12492"/>
    <cellStyle name="40% - Accent4 2 40" xfId="19297"/>
    <cellStyle name="40% - Accent4 2 41" xfId="19347"/>
    <cellStyle name="40% - Accent4 2 42" xfId="19395"/>
    <cellStyle name="40% - Accent4 2 43" xfId="19442"/>
    <cellStyle name="40% - Accent4 2 44" xfId="19489"/>
    <cellStyle name="40% - Accent4 2 45" xfId="19536"/>
    <cellStyle name="40% - Accent4 2 46" xfId="19581"/>
    <cellStyle name="40% - Accent4 2 47" xfId="19624"/>
    <cellStyle name="40% - Accent4 2 48" xfId="19665"/>
    <cellStyle name="40% - Accent4 2 49" xfId="19705"/>
    <cellStyle name="40% - Accent4 2 5" xfId="12271"/>
    <cellStyle name="40% - Accent4 2 50" xfId="19744"/>
    <cellStyle name="40% - Accent4 2 51" xfId="19780"/>
    <cellStyle name="40% - Accent4 2 52" xfId="19813"/>
    <cellStyle name="40% - Accent4 2 53" xfId="19846"/>
    <cellStyle name="40% - Accent4 2 54" xfId="19878"/>
    <cellStyle name="40% - Accent4 2 55" xfId="19907"/>
    <cellStyle name="40% - Accent4 2 56" xfId="19936"/>
    <cellStyle name="40% - Accent4 2 57" xfId="19962"/>
    <cellStyle name="40% - Accent4 2 58" xfId="19985"/>
    <cellStyle name="40% - Accent4 2 59" xfId="20122"/>
    <cellStyle name="40% - Accent4 2 6" xfId="12448"/>
    <cellStyle name="40% - Accent4 2 60" xfId="22137"/>
    <cellStyle name="40% - Accent4 2 61" xfId="22058"/>
    <cellStyle name="40% - Accent4 2 62" xfId="21480"/>
    <cellStyle name="40% - Accent4 2 63" xfId="21729"/>
    <cellStyle name="40% - Accent4 2 64" xfId="21935"/>
    <cellStyle name="40% - Accent4 2 65" xfId="22227"/>
    <cellStyle name="40% - Accent4 2 66" xfId="20493"/>
    <cellStyle name="40% - Accent4 2 67" xfId="20222"/>
    <cellStyle name="40% - Accent4 2 68" xfId="22537"/>
    <cellStyle name="40% - Accent4 2 69" xfId="21361"/>
    <cellStyle name="40% - Accent4 2 7" xfId="12102"/>
    <cellStyle name="40% - Accent4 2 70" xfId="26086"/>
    <cellStyle name="40% - Accent4 2 71" xfId="26481"/>
    <cellStyle name="40% - Accent4 2 8" xfId="12551"/>
    <cellStyle name="40% - Accent4 2 9" xfId="12377"/>
    <cellStyle name="40% - Accent4 20" xfId="13091"/>
    <cellStyle name="40% - Accent4 21" xfId="13277"/>
    <cellStyle name="40% - Accent4 22" xfId="13867"/>
    <cellStyle name="40% - Accent4 23" xfId="13190"/>
    <cellStyle name="40% - Accent4 24" xfId="13934"/>
    <cellStyle name="40% - Accent4 25" xfId="13227"/>
    <cellStyle name="40% - Accent4 26" xfId="14989"/>
    <cellStyle name="40% - Accent4 27" xfId="16512"/>
    <cellStyle name="40% - Accent4 28" xfId="15625"/>
    <cellStyle name="40% - Accent4 29" xfId="17784"/>
    <cellStyle name="40% - Accent4 3" xfId="97"/>
    <cellStyle name="40% - Accent4 3 2" xfId="6087"/>
    <cellStyle name="40% - Accent4 30" xfId="15478"/>
    <cellStyle name="40% - Accent4 31" xfId="16017"/>
    <cellStyle name="40% - Accent4 32" xfId="17452"/>
    <cellStyle name="40% - Accent4 33" xfId="14403"/>
    <cellStyle name="40% - Accent4 34" xfId="16812"/>
    <cellStyle name="40% - Accent4 35" xfId="16174"/>
    <cellStyle name="40% - Accent4 36" xfId="18247"/>
    <cellStyle name="40% - Accent4 37" xfId="15887"/>
    <cellStyle name="40% - Accent4 38" xfId="16619"/>
    <cellStyle name="40% - Accent4 39" xfId="17126"/>
    <cellStyle name="40% - Accent4 4" xfId="138"/>
    <cellStyle name="40% - Accent4 4 2" xfId="6128"/>
    <cellStyle name="40% - Accent4 40" xfId="17494"/>
    <cellStyle name="40% - Accent4 41" xfId="15869"/>
    <cellStyle name="40% - Accent4 42" xfId="17760"/>
    <cellStyle name="40% - Accent4 43" xfId="14553"/>
    <cellStyle name="40% - Accent4 44" xfId="16051"/>
    <cellStyle name="40% - Accent4 45" xfId="17943"/>
    <cellStyle name="40% - Accent4 46" xfId="14471"/>
    <cellStyle name="40% - Accent4 47" xfId="15942"/>
    <cellStyle name="40% - Accent4 48" xfId="17153"/>
    <cellStyle name="40% - Accent4 49" xfId="14298"/>
    <cellStyle name="40% - Accent4 5" xfId="179"/>
    <cellStyle name="40% - Accent4 5 2" xfId="6169"/>
    <cellStyle name="40% - Accent4 50" xfId="15106"/>
    <cellStyle name="40% - Accent4 51" xfId="18149"/>
    <cellStyle name="40% - Accent4 52" xfId="14772"/>
    <cellStyle name="40% - Accent4 53" xfId="16770"/>
    <cellStyle name="40% - Accent4 54" xfId="18735"/>
    <cellStyle name="40% - Accent4 55" xfId="17239"/>
    <cellStyle name="40% - Accent4 56" xfId="14828"/>
    <cellStyle name="40% - Accent4 57" xfId="14750"/>
    <cellStyle name="40% - Accent4 58" xfId="17450"/>
    <cellStyle name="40% - Accent4 59" xfId="16129"/>
    <cellStyle name="40% - Accent4 6" xfId="220"/>
    <cellStyle name="40% - Accent4 6 2" xfId="6210"/>
    <cellStyle name="40% - Accent4 60" xfId="18869"/>
    <cellStyle name="40% - Accent4 61" xfId="18233"/>
    <cellStyle name="40% - Accent4 62" xfId="15829"/>
    <cellStyle name="40% - Accent4 63" xfId="15183"/>
    <cellStyle name="40% - Accent4 64" xfId="20438"/>
    <cellStyle name="40% - Accent4 65" xfId="21710"/>
    <cellStyle name="40% - Accent4 66" xfId="21774"/>
    <cellStyle name="40% - Accent4 67" xfId="21733"/>
    <cellStyle name="40% - Accent4 68" xfId="21681"/>
    <cellStyle name="40% - Accent4 69" xfId="22497"/>
    <cellStyle name="40% - Accent4 7" xfId="261"/>
    <cellStyle name="40% - Accent4 7 2" xfId="6251"/>
    <cellStyle name="40% - Accent4 70" xfId="22061"/>
    <cellStyle name="40% - Accent4 71" xfId="22323"/>
    <cellStyle name="40% - Accent4 72" xfId="21831"/>
    <cellStyle name="40% - Accent4 73" xfId="22380"/>
    <cellStyle name="40% - Accent4 74" xfId="22148"/>
    <cellStyle name="40% - Accent4 75" xfId="26182"/>
    <cellStyle name="40% - Accent4 76" xfId="26515"/>
    <cellStyle name="40% - Accent4 8" xfId="12365"/>
    <cellStyle name="40% - Accent4 9" xfId="12738"/>
    <cellStyle name="40% - Accent5" xfId="39" builtinId="47" customBuiltin="1"/>
    <cellStyle name="40% - Accent5 10" xfId="12085"/>
    <cellStyle name="40% - Accent5 11" xfId="12324"/>
    <cellStyle name="40% - Accent5 12" xfId="12560"/>
    <cellStyle name="40% - Accent5 13" xfId="12839"/>
    <cellStyle name="40% - Accent5 14" xfId="12853"/>
    <cellStyle name="40% - Accent5 15" xfId="12867"/>
    <cellStyle name="40% - Accent5 16" xfId="12880"/>
    <cellStyle name="40% - Accent5 17" xfId="12891"/>
    <cellStyle name="40% - Accent5 18" xfId="12902"/>
    <cellStyle name="40% - Accent5 19" xfId="13407"/>
    <cellStyle name="40% - Accent5 2" xfId="2371"/>
    <cellStyle name="40% - Accent5 2 10" xfId="12144"/>
    <cellStyle name="40% - Accent5 2 11" xfId="12783"/>
    <cellStyle name="40% - Accent5 2 12" xfId="12206"/>
    <cellStyle name="40% - Accent5 2 13" xfId="12247"/>
    <cellStyle name="40% - Accent5 2 14" xfId="13692"/>
    <cellStyle name="40% - Accent5 2 14 10" xfId="23077"/>
    <cellStyle name="40% - Accent5 2 14 11" xfId="23878"/>
    <cellStyle name="40% - Accent5 2 14 12" xfId="23936"/>
    <cellStyle name="40% - Accent5 2 14 13" xfId="24347"/>
    <cellStyle name="40% - Accent5 2 14 14" xfId="23780"/>
    <cellStyle name="40% - Accent5 2 14 15" xfId="24592"/>
    <cellStyle name="40% - Accent5 2 14 16" xfId="25645"/>
    <cellStyle name="40% - Accent5 2 14 17" xfId="26034"/>
    <cellStyle name="40% - Accent5 2 14 18" xfId="26663"/>
    <cellStyle name="40% - Accent5 2 14 19" xfId="27408"/>
    <cellStyle name="40% - Accent5 2 14 2" xfId="13609"/>
    <cellStyle name="40% - Accent5 2 14 2 10" xfId="25552"/>
    <cellStyle name="40% - Accent5 2 14 2 11" xfId="25517"/>
    <cellStyle name="40% - Accent5 2 14 2 12" xfId="25592"/>
    <cellStyle name="40% - Accent5 2 14 2 13" xfId="25606"/>
    <cellStyle name="40% - Accent5 2 14 2 14" xfId="25616"/>
    <cellStyle name="40% - Accent5 2 14 2 15" xfId="25921"/>
    <cellStyle name="40% - Accent5 2 14 2 16" xfId="26075"/>
    <cellStyle name="40% - Accent5 2 14 2 17" xfId="28377"/>
    <cellStyle name="40% - Accent5 2 14 2 18" xfId="28687"/>
    <cellStyle name="40% - Accent5 2 14 2 19" xfId="28713"/>
    <cellStyle name="40% - Accent5 2 14 2 2" xfId="25003"/>
    <cellStyle name="40% - Accent5 2 14 2 2 10" xfId="23177"/>
    <cellStyle name="40% - Accent5 2 14 2 2 11" xfId="23829"/>
    <cellStyle name="40% - Accent5 2 14 2 2 12" xfId="23966"/>
    <cellStyle name="40% - Accent5 2 14 2 2 13" xfId="23821"/>
    <cellStyle name="40% - Accent5 2 14 2 2 14" xfId="24069"/>
    <cellStyle name="40% - Accent5 2 14 2 2 15" xfId="25647"/>
    <cellStyle name="40% - Accent5 2 14 2 2 16" xfId="25961"/>
    <cellStyle name="40% - Accent5 2 14 2 2 17" xfId="28357"/>
    <cellStyle name="40% - Accent5 2 14 2 2 18" xfId="27935"/>
    <cellStyle name="40% - Accent5 2 14 2 2 19" xfId="27831"/>
    <cellStyle name="40% - Accent5 2 14 2 2 2" xfId="24977"/>
    <cellStyle name="40% - Accent5 2 14 2 2 20" xfId="26905"/>
    <cellStyle name="40% - Accent5 2 14 2 2 21" xfId="27314"/>
    <cellStyle name="40% - Accent5 2 14 2 2 22" xfId="27024"/>
    <cellStyle name="40% - Accent5 2 14 2 2 23" xfId="27213"/>
    <cellStyle name="40% - Accent5 2 14 2 2 24" xfId="26959"/>
    <cellStyle name="40% - Accent5 2 14 2 2 25" xfId="27207"/>
    <cellStyle name="40% - Accent5 2 14 2 2 26" xfId="27099"/>
    <cellStyle name="40% - Accent5 2 14 2 2 27" xfId="29744"/>
    <cellStyle name="40% - Accent5 2 14 2 2 28" xfId="29481"/>
    <cellStyle name="40% - Accent5 2 14 2 2 29" xfId="29428"/>
    <cellStyle name="40% - Accent5 2 14 2 2 3" xfId="24455"/>
    <cellStyle name="40% - Accent5 2 14 2 2 30" xfId="29047"/>
    <cellStyle name="40% - Accent5 2 14 2 2 31" xfId="29204"/>
    <cellStyle name="40% - Accent5 2 14 2 2 4" xfId="24318"/>
    <cellStyle name="40% - Accent5 2 14 2 2 5" xfId="23079"/>
    <cellStyle name="40% - Accent5 2 14 2 2 6" xfId="23635"/>
    <cellStyle name="40% - Accent5 2 14 2 2 7" xfId="23236"/>
    <cellStyle name="40% - Accent5 2 14 2 2 8" xfId="23858"/>
    <cellStyle name="40% - Accent5 2 14 2 2 9" xfId="23773"/>
    <cellStyle name="40% - Accent5 2 14 2 20" xfId="28736"/>
    <cellStyle name="40% - Accent5 2 14 2 21" xfId="28759"/>
    <cellStyle name="40% - Accent5 2 14 2 22" xfId="28779"/>
    <cellStyle name="40% - Accent5 2 14 2 23" xfId="28795"/>
    <cellStyle name="40% - Accent5 2 14 2 24" xfId="28064"/>
    <cellStyle name="40% - Accent5 2 14 2 25" xfId="28832"/>
    <cellStyle name="40% - Accent5 2 14 2 26" xfId="28842"/>
    <cellStyle name="40% - Accent5 2 14 2 27" xfId="29762"/>
    <cellStyle name="40% - Accent5 2 14 2 28" xfId="29958"/>
    <cellStyle name="40% - Accent5 2 14 2 29" xfId="29974"/>
    <cellStyle name="40% - Accent5 2 14 2 3" xfId="25369"/>
    <cellStyle name="40% - Accent5 2 14 2 30" xfId="29988"/>
    <cellStyle name="40% - Accent5 2 14 2 31" xfId="29998"/>
    <cellStyle name="40% - Accent5 2 14 2 4" xfId="25400"/>
    <cellStyle name="40% - Accent5 2 14 2 5" xfId="25428"/>
    <cellStyle name="40% - Accent5 2 14 2 6" xfId="25455"/>
    <cellStyle name="40% - Accent5 2 14 2 7" xfId="25483"/>
    <cellStyle name="40% - Accent5 2 14 2 8" xfId="25501"/>
    <cellStyle name="40% - Accent5 2 14 2 9" xfId="23164"/>
    <cellStyle name="40% - Accent5 2 14 20" xfId="27471"/>
    <cellStyle name="40% - Accent5 2 14 21" xfId="27661"/>
    <cellStyle name="40% - Accent5 2 14 22" xfId="27028"/>
    <cellStyle name="40% - Accent5 2 14 23" xfId="27247"/>
    <cellStyle name="40% - Accent5 2 14 24" xfId="27875"/>
    <cellStyle name="40% - Accent5 2 14 25" xfId="28530"/>
    <cellStyle name="40% - Accent5 2 14 26" xfId="27642"/>
    <cellStyle name="40% - Accent5 2 14 27" xfId="28265"/>
    <cellStyle name="40% - Accent5 2 14 28" xfId="28938"/>
    <cellStyle name="40% - Accent5 2 14 29" xfId="29242"/>
    <cellStyle name="40% - Accent5 2 14 3" xfId="22765"/>
    <cellStyle name="40% - Accent5 2 14 30" xfId="29266"/>
    <cellStyle name="40% - Accent5 2 14 31" xfId="29345"/>
    <cellStyle name="40% - Accent5 2 14 32" xfId="29107"/>
    <cellStyle name="40% - Accent5 2 14 4" xfId="23756"/>
    <cellStyle name="40% - Accent5 2 14 5" xfId="23851"/>
    <cellStyle name="40% - Accent5 2 14 6" xfId="24096"/>
    <cellStyle name="40% - Accent5 2 14 7" xfId="23241"/>
    <cellStyle name="40% - Accent5 2 14 8" xfId="23545"/>
    <cellStyle name="40% - Accent5 2 14 9" xfId="23634"/>
    <cellStyle name="40% - Accent5 2 15" xfId="14067"/>
    <cellStyle name="40% - Accent5 2 16" xfId="14088"/>
    <cellStyle name="40% - Accent5 2 17" xfId="13496"/>
    <cellStyle name="40% - Accent5 2 18" xfId="14117"/>
    <cellStyle name="40% - Accent5 2 19" xfId="13381"/>
    <cellStyle name="40% - Accent5 2 2" xfId="57"/>
    <cellStyle name="40% - Accent5 2 2 10" xfId="17064"/>
    <cellStyle name="40% - Accent5 2 2 11" xfId="15477"/>
    <cellStyle name="40% - Accent5 2 2 12" xfId="18080"/>
    <cellStyle name="40% - Accent5 2 2 13" xfId="17005"/>
    <cellStyle name="40% - Accent5 2 2 14" xfId="16071"/>
    <cellStyle name="40% - Accent5 2 2 15" xfId="16400"/>
    <cellStyle name="40% - Accent5 2 2 16" xfId="15493"/>
    <cellStyle name="40% - Accent5 2 2 17" xfId="15843"/>
    <cellStyle name="40% - Accent5 2 2 18" xfId="16469"/>
    <cellStyle name="40% - Accent5 2 2 19" xfId="17406"/>
    <cellStyle name="40% - Accent5 2 2 2" xfId="8363"/>
    <cellStyle name="40% - Accent5 2 2 2 10" xfId="16254"/>
    <cellStyle name="40% - Accent5 2 2 2 11" xfId="17531"/>
    <cellStyle name="40% - Accent5 2 2 2 12" xfId="18571"/>
    <cellStyle name="40% - Accent5 2 2 2 13" xfId="16326"/>
    <cellStyle name="40% - Accent5 2 2 2 14" xfId="16794"/>
    <cellStyle name="40% - Accent5 2 2 2 15" xfId="17648"/>
    <cellStyle name="40% - Accent5 2 2 2 16" xfId="17614"/>
    <cellStyle name="40% - Accent5 2 2 2 17" xfId="14498"/>
    <cellStyle name="40% - Accent5 2 2 2 18" xfId="16966"/>
    <cellStyle name="40% - Accent5 2 2 2 19" xfId="17010"/>
    <cellStyle name="40% - Accent5 2 2 2 2" xfId="6047"/>
    <cellStyle name="40% - Accent5 2 2 2 2 10" xfId="20529"/>
    <cellStyle name="40% - Accent5 2 2 2 2 11" xfId="20990"/>
    <cellStyle name="40% - Accent5 2 2 2 2 12" xfId="21447"/>
    <cellStyle name="40% - Accent5 2 2 2 2 13" xfId="22499"/>
    <cellStyle name="40% - Accent5 2 2 2 2 14" xfId="26397"/>
    <cellStyle name="40% - Accent5 2 2 2 2 15" xfId="26227"/>
    <cellStyle name="40% - Accent5 2 2 2 2 2" xfId="13620"/>
    <cellStyle name="40% - Accent5 2 2 2 2 2 10" xfId="20186"/>
    <cellStyle name="40% - Accent5 2 2 2 2 2 11" xfId="20645"/>
    <cellStyle name="40% - Accent5 2 2 2 2 2 12" xfId="22224"/>
    <cellStyle name="40% - Accent5 2 2 2 2 2 13" xfId="22348"/>
    <cellStyle name="40% - Accent5 2 2 2 2 2 14" xfId="26453"/>
    <cellStyle name="40% - Accent5 2 2 2 2 2 15" xfId="26205"/>
    <cellStyle name="40% - Accent5 2 2 2 2 2 2" xfId="13676"/>
    <cellStyle name="40% - Accent5 2 2 2 2 2 3" xfId="21899"/>
    <cellStyle name="40% - Accent5 2 2 2 2 2 4" xfId="20591"/>
    <cellStyle name="40% - Accent5 2 2 2 2 2 5" xfId="20205"/>
    <cellStyle name="40% - Accent5 2 2 2 2 2 6" xfId="21257"/>
    <cellStyle name="40% - Accent5 2 2 2 2 2 7" xfId="21918"/>
    <cellStyle name="40% - Accent5 2 2 2 2 2 8" xfId="21199"/>
    <cellStyle name="40% - Accent5 2 2 2 2 2 9" xfId="21436"/>
    <cellStyle name="40% - Accent5 2 2 2 2 3" xfId="21843"/>
    <cellStyle name="40% - Accent5 2 2 2 2 4" xfId="20717"/>
    <cellStyle name="40% - Accent5 2 2 2 2 5" xfId="20967"/>
    <cellStyle name="40% - Accent5 2 2 2 2 6" xfId="21913"/>
    <cellStyle name="40% - Accent5 2 2 2 2 7" xfId="22028"/>
    <cellStyle name="40% - Accent5 2 2 2 2 8" xfId="20664"/>
    <cellStyle name="40% - Accent5 2 2 2 2 9" xfId="20318"/>
    <cellStyle name="40% - Accent5 2 2 2 20" xfId="16496"/>
    <cellStyle name="40% - Accent5 2 2 2 21" xfId="14748"/>
    <cellStyle name="40% - Accent5 2 2 2 22" xfId="15948"/>
    <cellStyle name="40% - Accent5 2 2 2 23" xfId="18353"/>
    <cellStyle name="40% - Accent5 2 2 2 24" xfId="18188"/>
    <cellStyle name="40% - Accent5 2 2 2 25" xfId="16605"/>
    <cellStyle name="40% - Accent5 2 2 2 26" xfId="15925"/>
    <cellStyle name="40% - Accent5 2 2 2 27" xfId="16859"/>
    <cellStyle name="40% - Accent5 2 2 2 28" xfId="15368"/>
    <cellStyle name="40% - Accent5 2 2 2 29" xfId="17651"/>
    <cellStyle name="40% - Accent5 2 2 2 3" xfId="13169"/>
    <cellStyle name="40% - Accent5 2 2 2 30" xfId="15785"/>
    <cellStyle name="40% - Accent5 2 2 2 31" xfId="18630"/>
    <cellStyle name="40% - Accent5 2 2 2 32" xfId="17324"/>
    <cellStyle name="40% - Accent5 2 2 2 33" xfId="17401"/>
    <cellStyle name="40% - Accent5 2 2 2 34" xfId="14401"/>
    <cellStyle name="40% - Accent5 2 2 2 35" xfId="16587"/>
    <cellStyle name="40% - Accent5 2 2 2 36" xfId="14501"/>
    <cellStyle name="40% - Accent5 2 2 2 37" xfId="18606"/>
    <cellStyle name="40% - Accent5 2 2 2 38" xfId="18276"/>
    <cellStyle name="40% - Accent5 2 2 2 39" xfId="17411"/>
    <cellStyle name="40% - Accent5 2 2 2 4" xfId="13854"/>
    <cellStyle name="40% - Accent5 2 2 2 40" xfId="15712"/>
    <cellStyle name="40% - Accent5 2 2 2 41" xfId="14256"/>
    <cellStyle name="40% - Accent5 2 2 2 42" xfId="14625"/>
    <cellStyle name="40% - Accent5 2 2 2 43" xfId="17426"/>
    <cellStyle name="40% - Accent5 2 2 2 44" xfId="17703"/>
    <cellStyle name="40% - Accent5 2 2 2 45" xfId="17725"/>
    <cellStyle name="40% - Accent5 2 2 2 46" xfId="14700"/>
    <cellStyle name="40% - Accent5 2 2 2 47" xfId="18787"/>
    <cellStyle name="40% - Accent5 2 2 2 48" xfId="20901"/>
    <cellStyle name="40% - Accent5 2 2 2 49" xfId="20312"/>
    <cellStyle name="40% - Accent5 2 2 2 5" xfId="14089"/>
    <cellStyle name="40% - Accent5 2 2 2 50" xfId="21385"/>
    <cellStyle name="40% - Accent5 2 2 2 51" xfId="21971"/>
    <cellStyle name="40% - Accent5 2 2 2 52" xfId="21645"/>
    <cellStyle name="40% - Accent5 2 2 2 53" xfId="21668"/>
    <cellStyle name="40% - Accent5 2 2 2 54" xfId="21406"/>
    <cellStyle name="40% - Accent5 2 2 2 55" xfId="20259"/>
    <cellStyle name="40% - Accent5 2 2 2 56" xfId="21129"/>
    <cellStyle name="40% - Accent5 2 2 2 57" xfId="22114"/>
    <cellStyle name="40% - Accent5 2 2 2 58" xfId="20494"/>
    <cellStyle name="40% - Accent5 2 2 2 59" xfId="26242"/>
    <cellStyle name="40% - Accent5 2 2 2 6" xfId="14022"/>
    <cellStyle name="40% - Accent5 2 2 2 60" xfId="26146"/>
    <cellStyle name="40% - Accent5 2 2 2 7" xfId="14135"/>
    <cellStyle name="40% - Accent5 2 2 2 8" xfId="14096"/>
    <cellStyle name="40% - Accent5 2 2 2 9" xfId="13222"/>
    <cellStyle name="40% - Accent5 2 2 20" xfId="17630"/>
    <cellStyle name="40% - Accent5 2 2 21" xfId="18751"/>
    <cellStyle name="40% - Accent5 2 2 22" xfId="15902"/>
    <cellStyle name="40% - Accent5 2 2 23" xfId="17677"/>
    <cellStyle name="40% - Accent5 2 2 24" xfId="15174"/>
    <cellStyle name="40% - Accent5 2 2 25" xfId="14330"/>
    <cellStyle name="40% - Accent5 2 2 26" xfId="15187"/>
    <cellStyle name="40% - Accent5 2 2 27" xfId="18212"/>
    <cellStyle name="40% - Accent5 2 2 28" xfId="16518"/>
    <cellStyle name="40% - Accent5 2 2 29" xfId="14866"/>
    <cellStyle name="40% - Accent5 2 2 3" xfId="13783"/>
    <cellStyle name="40% - Accent5 2 2 3 10" xfId="25275"/>
    <cellStyle name="40% - Accent5 2 2 3 11" xfId="23918"/>
    <cellStyle name="40% - Accent5 2 2 3 12" xfId="23499"/>
    <cellStyle name="40% - Accent5 2 2 3 13" xfId="25334"/>
    <cellStyle name="40% - Accent5 2 2 3 14" xfId="23098"/>
    <cellStyle name="40% - Accent5 2 2 3 15" xfId="25504"/>
    <cellStyle name="40% - Accent5 2 2 3 16" xfId="25809"/>
    <cellStyle name="40% - Accent5 2 2 3 17" xfId="25959"/>
    <cellStyle name="40% - Accent5 2 2 3 18" xfId="26551"/>
    <cellStyle name="40% - Accent5 2 2 3 19" xfId="27952"/>
    <cellStyle name="40% - Accent5 2 2 3 2" xfId="12975"/>
    <cellStyle name="40% - Accent5 2 2 3 2 10" xfId="24339"/>
    <cellStyle name="40% - Accent5 2 2 3 2 11" xfId="25448"/>
    <cellStyle name="40% - Accent5 2 2 3 2 12" xfId="25576"/>
    <cellStyle name="40% - Accent5 2 2 3 2 13" xfId="25596"/>
    <cellStyle name="40% - Accent5 2 2 3 2 14" xfId="25610"/>
    <cellStyle name="40% - Accent5 2 2 3 2 15" xfId="25893"/>
    <cellStyle name="40% - Accent5 2 2 3 2 16" xfId="25892"/>
    <cellStyle name="40% - Accent5 2 2 3 2 17" xfId="28443"/>
    <cellStyle name="40% - Accent5 2 2 3 2 18" xfId="28662"/>
    <cellStyle name="40% - Accent5 2 2 3 2 19" xfId="28695"/>
    <cellStyle name="40% - Accent5 2 2 3 2 2" xfId="25072"/>
    <cellStyle name="40% - Accent5 2 2 3 2 2 10" xfId="23301"/>
    <cellStyle name="40% - Accent5 2 2 3 2 2 11" xfId="23962"/>
    <cellStyle name="40% - Accent5 2 2 3 2 2 12" xfId="24021"/>
    <cellStyle name="40% - Accent5 2 2 3 2 2 13" xfId="23432"/>
    <cellStyle name="40% - Accent5 2 2 3 2 2 14" xfId="24181"/>
    <cellStyle name="40% - Accent5 2 2 3 2 2 15" xfId="26013"/>
    <cellStyle name="40% - Accent5 2 2 3 2 2 16" xfId="25927"/>
    <cellStyle name="40% - Accent5 2 2 3 2 2 17" xfId="28296"/>
    <cellStyle name="40% - Accent5 2 2 3 2 2 18" xfId="27485"/>
    <cellStyle name="40% - Accent5 2 2 3 2 2 19" xfId="28035"/>
    <cellStyle name="40% - Accent5 2 2 3 2 2 2" xfId="24916"/>
    <cellStyle name="40% - Accent5 2 2 3 2 2 20" xfId="28502"/>
    <cellStyle name="40% - Accent5 2 2 3 2 2 21" xfId="28160"/>
    <cellStyle name="40% - Accent5 2 2 3 2 2 22" xfId="28645"/>
    <cellStyle name="40% - Accent5 2 2 3 2 2 23" xfId="27947"/>
    <cellStyle name="40% - Accent5 2 2 3 2 2 24" xfId="28517"/>
    <cellStyle name="40% - Accent5 2 2 3 2 2 25" xfId="28761"/>
    <cellStyle name="40% - Accent5 2 2 3 2 2 26" xfId="27595"/>
    <cellStyle name="40% - Accent5 2 2 3 2 2 27" xfId="29683"/>
    <cellStyle name="40% - Accent5 2 2 3 2 2 28" xfId="29271"/>
    <cellStyle name="40% - Accent5 2 2 3 2 2 29" xfId="29537"/>
    <cellStyle name="40% - Accent5 2 2 3 2 2 3" xfId="23871"/>
    <cellStyle name="40% - Accent5 2 2 3 2 2 30" xfId="29866"/>
    <cellStyle name="40% - Accent5 2 2 3 2 2 31" xfId="29601"/>
    <cellStyle name="40% - Accent5 2 2 3 2 2 4" xfId="24586"/>
    <cellStyle name="40% - Accent5 2 2 3 2 2 5" xfId="25141"/>
    <cellStyle name="40% - Accent5 2 2 3 2 2 6" xfId="24737"/>
    <cellStyle name="40% - Accent5 2 2 3 2 2 7" xfId="25317"/>
    <cellStyle name="40% - Accent5 2 2 3 2 2 8" xfId="22903"/>
    <cellStyle name="40% - Accent5 2 2 3 2 2 9" xfId="22706"/>
    <cellStyle name="40% - Accent5 2 2 3 2 20" xfId="28717"/>
    <cellStyle name="40% - Accent5 2 2 3 2 21" xfId="28740"/>
    <cellStyle name="40% - Accent5 2 2 3 2 22" xfId="28764"/>
    <cellStyle name="40% - Accent5 2 2 3 2 23" xfId="28783"/>
    <cellStyle name="40% - Accent5 2 2 3 2 24" xfId="28792"/>
    <cellStyle name="40% - Accent5 2 2 3 2 25" xfId="28515"/>
    <cellStyle name="40% - Accent5 2 2 3 2 26" xfId="28836"/>
    <cellStyle name="40% - Accent5 2 2 3 2 27" xfId="29827"/>
    <cellStyle name="40% - Accent5 2 2 3 2 28" xfId="29944"/>
    <cellStyle name="40% - Accent5 2 2 3 2 29" xfId="29962"/>
    <cellStyle name="40% - Accent5 2 2 3 2 3" xfId="25333"/>
    <cellStyle name="40% - Accent5 2 2 3 2 30" xfId="29978"/>
    <cellStyle name="40% - Accent5 2 2 3 2 31" xfId="29992"/>
    <cellStyle name="40% - Accent5 2 2 3 2 4" xfId="25377"/>
    <cellStyle name="40% - Accent5 2 2 3 2 5" xfId="25404"/>
    <cellStyle name="40% - Accent5 2 2 3 2 6" xfId="25434"/>
    <cellStyle name="40% - Accent5 2 2 3 2 7" xfId="25463"/>
    <cellStyle name="40% - Accent5 2 2 3 2 8" xfId="24166"/>
    <cellStyle name="40% - Accent5 2 2 3 2 9" xfId="24388"/>
    <cellStyle name="40% - Accent5 2 2 3 20" xfId="28150"/>
    <cellStyle name="40% - Accent5 2 2 3 21" xfId="28595"/>
    <cellStyle name="40% - Accent5 2 2 3 22" xfId="27891"/>
    <cellStyle name="40% - Accent5 2 2 3 23" xfId="28539"/>
    <cellStyle name="40% - Accent5 2 2 3 24" xfId="27910"/>
    <cellStyle name="40% - Accent5 2 2 3 25" xfId="27540"/>
    <cellStyle name="40% - Accent5 2 2 3 26" xfId="28264"/>
    <cellStyle name="40% - Accent5 2 2 3 27" xfId="28484"/>
    <cellStyle name="40% - Accent5 2 2 3 28" xfId="28858"/>
    <cellStyle name="40% - Accent5 2 2 3 29" xfId="29490"/>
    <cellStyle name="40% - Accent5 2 2 3 3" xfId="22632"/>
    <cellStyle name="40% - Accent5 2 2 3 30" xfId="29596"/>
    <cellStyle name="40% - Accent5 2 2 3 31" xfId="29909"/>
    <cellStyle name="40% - Accent5 2 2 3 32" xfId="29456"/>
    <cellStyle name="40% - Accent5 2 2 3 4" xfId="24480"/>
    <cellStyle name="40% - Accent5 2 2 3 5" xfId="24726"/>
    <cellStyle name="40% - Accent5 2 2 3 6" xfId="25254"/>
    <cellStyle name="40% - Accent5 2 2 3 7" xfId="24399"/>
    <cellStyle name="40% - Accent5 2 2 3 8" xfId="25187"/>
    <cellStyle name="40% - Accent5 2 2 3 9" xfId="23716"/>
    <cellStyle name="40% - Accent5 2 2 30" xfId="15885"/>
    <cellStyle name="40% - Accent5 2 2 31" xfId="14610"/>
    <cellStyle name="40% - Accent5 2 2 32" xfId="18193"/>
    <cellStyle name="40% - Accent5 2 2 33" xfId="17509"/>
    <cellStyle name="40% - Accent5 2 2 34" xfId="17713"/>
    <cellStyle name="40% - Accent5 2 2 35" xfId="15528"/>
    <cellStyle name="40% - Accent5 2 2 36" xfId="14746"/>
    <cellStyle name="40% - Accent5 2 2 37" xfId="18240"/>
    <cellStyle name="40% - Accent5 2 2 38" xfId="15921"/>
    <cellStyle name="40% - Accent5 2 2 39" xfId="15090"/>
    <cellStyle name="40% - Accent5 2 2 4" xfId="13311"/>
    <cellStyle name="40% - Accent5 2 2 40" xfId="16491"/>
    <cellStyle name="40% - Accent5 2 2 41" xfId="16093"/>
    <cellStyle name="40% - Accent5 2 2 42" xfId="18216"/>
    <cellStyle name="40% - Accent5 2 2 43" xfId="18588"/>
    <cellStyle name="40% - Accent5 2 2 44" xfId="16801"/>
    <cellStyle name="40% - Accent5 2 2 45" xfId="18805"/>
    <cellStyle name="40% - Accent5 2 2 46" xfId="18426"/>
    <cellStyle name="40% - Accent5 2 2 47" xfId="17234"/>
    <cellStyle name="40% - Accent5 2 2 48" xfId="21246"/>
    <cellStyle name="40% - Accent5 2 2 49" xfId="20486"/>
    <cellStyle name="40% - Accent5 2 2 5" xfId="13954"/>
    <cellStyle name="40% - Accent5 2 2 50" xfId="20366"/>
    <cellStyle name="40% - Accent5 2 2 51" xfId="21490"/>
    <cellStyle name="40% - Accent5 2 2 52" xfId="21431"/>
    <cellStyle name="40% - Accent5 2 2 53" xfId="20856"/>
    <cellStyle name="40% - Accent5 2 2 54" xfId="21632"/>
    <cellStyle name="40% - Accent5 2 2 55" xfId="22494"/>
    <cellStyle name="40% - Accent5 2 2 56" xfId="22421"/>
    <cellStyle name="40% - Accent5 2 2 57" xfId="22071"/>
    <cellStyle name="40% - Accent5 2 2 58" xfId="21743"/>
    <cellStyle name="40% - Accent5 2 2 59" xfId="26326"/>
    <cellStyle name="40% - Accent5 2 2 6" xfId="13826"/>
    <cellStyle name="40% - Accent5 2 2 60" xfId="26196"/>
    <cellStyle name="40% - Accent5 2 2 7" xfId="13839"/>
    <cellStyle name="40% - Accent5 2 2 8" xfId="13224"/>
    <cellStyle name="40% - Accent5 2 2 9" xfId="13075"/>
    <cellStyle name="40% - Accent5 2 20" xfId="14141"/>
    <cellStyle name="40% - Accent5 2 21" xfId="14206"/>
    <cellStyle name="40% - Accent5 2 22" xfId="18527"/>
    <cellStyle name="40% - Accent5 2 23" xfId="18568"/>
    <cellStyle name="40% - Accent5 2 24" xfId="18525"/>
    <cellStyle name="40% - Accent5 2 25" xfId="18620"/>
    <cellStyle name="40% - Accent5 2 26" xfId="18683"/>
    <cellStyle name="40% - Accent5 2 27" xfId="18744"/>
    <cellStyle name="40% - Accent5 2 28" xfId="18800"/>
    <cellStyle name="40% - Accent5 2 29" xfId="16515"/>
    <cellStyle name="40% - Accent5 2 3" xfId="12032"/>
    <cellStyle name="40% - Accent5 2 30" xfId="14653"/>
    <cellStyle name="40% - Accent5 2 31" xfId="16209"/>
    <cellStyle name="40% - Accent5 2 32" xfId="19019"/>
    <cellStyle name="40% - Accent5 2 33" xfId="19083"/>
    <cellStyle name="40% - Accent5 2 34" xfId="19136"/>
    <cellStyle name="40% - Accent5 2 35" xfId="19188"/>
    <cellStyle name="40% - Accent5 2 36" xfId="19239"/>
    <cellStyle name="40% - Accent5 2 37" xfId="19289"/>
    <cellStyle name="40% - Accent5 2 38" xfId="19339"/>
    <cellStyle name="40% - Accent5 2 39" xfId="19387"/>
    <cellStyle name="40% - Accent5 2 4" xfId="12503"/>
    <cellStyle name="40% - Accent5 2 40" xfId="19435"/>
    <cellStyle name="40% - Accent5 2 41" xfId="19482"/>
    <cellStyle name="40% - Accent5 2 42" xfId="19529"/>
    <cellStyle name="40% - Accent5 2 43" xfId="19575"/>
    <cellStyle name="40% - Accent5 2 44" xfId="19618"/>
    <cellStyle name="40% - Accent5 2 45" xfId="19659"/>
    <cellStyle name="40% - Accent5 2 46" xfId="19700"/>
    <cellStyle name="40% - Accent5 2 47" xfId="19739"/>
    <cellStyle name="40% - Accent5 2 48" xfId="19775"/>
    <cellStyle name="40% - Accent5 2 49" xfId="19808"/>
    <cellStyle name="40% - Accent5 2 5" xfId="12680"/>
    <cellStyle name="40% - Accent5 2 50" xfId="19841"/>
    <cellStyle name="40% - Accent5 2 51" xfId="19873"/>
    <cellStyle name="40% - Accent5 2 52" xfId="19902"/>
    <cellStyle name="40% - Accent5 2 53" xfId="19931"/>
    <cellStyle name="40% - Accent5 2 54" xfId="19958"/>
    <cellStyle name="40% - Accent5 2 55" xfId="19981"/>
    <cellStyle name="40% - Accent5 2 56" xfId="20004"/>
    <cellStyle name="40% - Accent5 2 57" xfId="20023"/>
    <cellStyle name="40% - Accent5 2 58" xfId="20041"/>
    <cellStyle name="40% - Accent5 2 59" xfId="20123"/>
    <cellStyle name="40% - Accent5 2 6" xfId="12298"/>
    <cellStyle name="40% - Accent5 2 60" xfId="22313"/>
    <cellStyle name="40% - Accent5 2 61" xfId="21812"/>
    <cellStyle name="40% - Accent5 2 62" xfId="21711"/>
    <cellStyle name="40% - Accent5 2 63" xfId="22311"/>
    <cellStyle name="40% - Accent5 2 64" xfId="22309"/>
    <cellStyle name="40% - Accent5 2 65" xfId="21691"/>
    <cellStyle name="40% - Accent5 2 66" xfId="21977"/>
    <cellStyle name="40% - Accent5 2 67" xfId="21962"/>
    <cellStyle name="40% - Accent5 2 68" xfId="22517"/>
    <cellStyle name="40% - Accent5 2 69" xfId="22373"/>
    <cellStyle name="40% - Accent5 2 7" xfId="12627"/>
    <cellStyle name="40% - Accent5 2 70" xfId="26087"/>
    <cellStyle name="40% - Accent5 2 71" xfId="26496"/>
    <cellStyle name="40% - Accent5 2 8" xfId="12613"/>
    <cellStyle name="40% - Accent5 2 9" xfId="12253"/>
    <cellStyle name="40% - Accent5 20" xfId="13818"/>
    <cellStyle name="40% - Accent5 21" xfId="13085"/>
    <cellStyle name="40% - Accent5 22" xfId="13079"/>
    <cellStyle name="40% - Accent5 23" xfId="13525"/>
    <cellStyle name="40% - Accent5 24" xfId="13946"/>
    <cellStyle name="40% - Accent5 25" xfId="13126"/>
    <cellStyle name="40% - Accent5 26" xfId="14993"/>
    <cellStyle name="40% - Accent5 27" xfId="17383"/>
    <cellStyle name="40% - Accent5 28" xfId="16548"/>
    <cellStyle name="40% - Accent5 29" xfId="17345"/>
    <cellStyle name="40% - Accent5 3" xfId="98"/>
    <cellStyle name="40% - Accent5 3 2" xfId="6088"/>
    <cellStyle name="40% - Accent5 30" xfId="17180"/>
    <cellStyle name="40% - Accent5 31" xfId="15751"/>
    <cellStyle name="40% - Accent5 32" xfId="17822"/>
    <cellStyle name="40% - Accent5 33" xfId="17114"/>
    <cellStyle name="40% - Accent5 34" xfId="16202"/>
    <cellStyle name="40% - Accent5 35" xfId="14759"/>
    <cellStyle name="40% - Accent5 36" xfId="17456"/>
    <cellStyle name="40% - Accent5 37" xfId="15458"/>
    <cellStyle name="40% - Accent5 38" xfId="16650"/>
    <cellStyle name="40% - Accent5 39" xfId="18848"/>
    <cellStyle name="40% - Accent5 4" xfId="139"/>
    <cellStyle name="40% - Accent5 4 2" xfId="6129"/>
    <cellStyle name="40% - Accent5 40" xfId="14474"/>
    <cellStyle name="40% - Accent5 41" xfId="14728"/>
    <cellStyle name="40% - Accent5 42" xfId="14271"/>
    <cellStyle name="40% - Accent5 43" xfId="17373"/>
    <cellStyle name="40% - Accent5 44" xfId="17198"/>
    <cellStyle name="40% - Accent5 45" xfId="15587"/>
    <cellStyle name="40% - Accent5 46" xfId="15277"/>
    <cellStyle name="40% - Accent5 47" xfId="14887"/>
    <cellStyle name="40% - Accent5 48" xfId="15680"/>
    <cellStyle name="40% - Accent5 49" xfId="18090"/>
    <cellStyle name="40% - Accent5 5" xfId="180"/>
    <cellStyle name="40% - Accent5 5 2" xfId="6170"/>
    <cellStyle name="40% - Accent5 50" xfId="18882"/>
    <cellStyle name="40% - Accent5 51" xfId="18172"/>
    <cellStyle name="40% - Accent5 52" xfId="15278"/>
    <cellStyle name="40% - Accent5 53" xfId="14933"/>
    <cellStyle name="40% - Accent5 54" xfId="19070"/>
    <cellStyle name="40% - Accent5 55" xfId="19123"/>
    <cellStyle name="40% - Accent5 56" xfId="19176"/>
    <cellStyle name="40% - Accent5 57" xfId="19227"/>
    <cellStyle name="40% - Accent5 58" xfId="19277"/>
    <cellStyle name="40% - Accent5 59" xfId="19327"/>
    <cellStyle name="40% - Accent5 6" xfId="221"/>
    <cellStyle name="40% - Accent5 6 2" xfId="6211"/>
    <cellStyle name="40% - Accent5 60" xfId="19375"/>
    <cellStyle name="40% - Accent5 61" xfId="19423"/>
    <cellStyle name="40% - Accent5 62" xfId="19470"/>
    <cellStyle name="40% - Accent5 63" xfId="19517"/>
    <cellStyle name="40% - Accent5 64" xfId="20442"/>
    <cellStyle name="40% - Accent5 65" xfId="20881"/>
    <cellStyle name="40% - Accent5 66" xfId="20360"/>
    <cellStyle name="40% - Accent5 67" xfId="20701"/>
    <cellStyle name="40% - Accent5 68" xfId="22304"/>
    <cellStyle name="40% - Accent5 69" xfId="20191"/>
    <cellStyle name="40% - Accent5 7" xfId="262"/>
    <cellStyle name="40% - Accent5 7 2" xfId="6252"/>
    <cellStyle name="40% - Accent5 70" xfId="20676"/>
    <cellStyle name="40% - Accent5 71" xfId="21025"/>
    <cellStyle name="40% - Accent5 72" xfId="20669"/>
    <cellStyle name="40% - Accent5 73" xfId="21621"/>
    <cellStyle name="40% - Accent5 74" xfId="22142"/>
    <cellStyle name="40% - Accent5 75" xfId="26186"/>
    <cellStyle name="40% - Accent5 76" xfId="26385"/>
    <cellStyle name="40% - Accent5 8" xfId="12369"/>
    <cellStyle name="40% - Accent5 9" xfId="12822"/>
    <cellStyle name="40% - Accent6" xfId="43" builtinId="51" customBuiltin="1"/>
    <cellStyle name="40% - Accent6 10" xfId="12683"/>
    <cellStyle name="40% - Accent6 11" xfId="12281"/>
    <cellStyle name="40% - Accent6 12" xfId="12681"/>
    <cellStyle name="40% - Accent6 13" xfId="12293"/>
    <cellStyle name="40% - Accent6 14" xfId="12170"/>
    <cellStyle name="40% - Accent6 15" xfId="12812"/>
    <cellStyle name="40% - Accent6 16" xfId="12633"/>
    <cellStyle name="40% - Accent6 17" xfId="12426"/>
    <cellStyle name="40% - Accent6 18" xfId="12662"/>
    <cellStyle name="40% - Accent6 19" xfId="13403"/>
    <cellStyle name="40% - Accent6 2" xfId="2375"/>
    <cellStyle name="40% - Accent6 2 10" xfId="12624"/>
    <cellStyle name="40% - Accent6 2 11" xfId="12670"/>
    <cellStyle name="40% - Accent6 2 12" xfId="12073"/>
    <cellStyle name="40% - Accent6 2 13" xfId="12732"/>
    <cellStyle name="40% - Accent6 2 14" xfId="13688"/>
    <cellStyle name="40% - Accent6 2 14 10" xfId="23402"/>
    <cellStyle name="40% - Accent6 2 14 11" xfId="22727"/>
    <cellStyle name="40% - Accent6 2 14 12" xfId="23768"/>
    <cellStyle name="40% - Accent6 2 14 13" xfId="25268"/>
    <cellStyle name="40% - Accent6 2 14 14" xfId="23420"/>
    <cellStyle name="40% - Accent6 2 14 15" xfId="24050"/>
    <cellStyle name="40% - Accent6 2 14 16" xfId="25947"/>
    <cellStyle name="40% - Accent6 2 14 17" xfId="25629"/>
    <cellStyle name="40% - Accent6 2 14 18" xfId="26662"/>
    <cellStyle name="40% - Accent6 2 14 19" xfId="26963"/>
    <cellStyle name="40% - Accent6 2 14 2" xfId="13608"/>
    <cellStyle name="40% - Accent6 2 14 2 10" xfId="25559"/>
    <cellStyle name="40% - Accent6 2 14 2 11" xfId="25577"/>
    <cellStyle name="40% - Accent6 2 14 2 12" xfId="25597"/>
    <cellStyle name="40% - Accent6 2 14 2 13" xfId="25611"/>
    <cellStyle name="40% - Accent6 2 14 2 14" xfId="25620"/>
    <cellStyle name="40% - Accent6 2 14 2 15" xfId="25808"/>
    <cellStyle name="40% - Accent6 2 14 2 16" xfId="25820"/>
    <cellStyle name="40% - Accent6 2 14 2 17" xfId="28373"/>
    <cellStyle name="40% - Accent6 2 14 2 18" xfId="28696"/>
    <cellStyle name="40% - Accent6 2 14 2 19" xfId="28718"/>
    <cellStyle name="40% - Accent6 2 14 2 2" xfId="24999"/>
    <cellStyle name="40% - Accent6 2 14 2 2 10" xfId="25482"/>
    <cellStyle name="40% - Accent6 2 14 2 2 11" xfId="23691"/>
    <cellStyle name="40% - Accent6 2 14 2 2 12" xfId="24323"/>
    <cellStyle name="40% - Accent6 2 14 2 2 13" xfId="23296"/>
    <cellStyle name="40% - Accent6 2 14 2 2 14" xfId="25098"/>
    <cellStyle name="40% - Accent6 2 14 2 2 15" xfId="25913"/>
    <cellStyle name="40% - Accent6 2 14 2 2 16" xfId="25815"/>
    <cellStyle name="40% - Accent6 2 14 2 2 17" xfId="28356"/>
    <cellStyle name="40% - Accent6 2 14 2 2 18" xfId="27986"/>
    <cellStyle name="40% - Accent6 2 14 2 2 19" xfId="28206"/>
    <cellStyle name="40% - Accent6 2 14 2 2 2" xfId="24976"/>
    <cellStyle name="40% - Accent6 2 14 2 2 20" xfId="26729"/>
    <cellStyle name="40% - Accent6 2 14 2 2 21" xfId="26781"/>
    <cellStyle name="40% - Accent6 2 14 2 2 22" xfId="27461"/>
    <cellStyle name="40% - Accent6 2 14 2 2 23" xfId="27269"/>
    <cellStyle name="40% - Accent6 2 14 2 2 24" xfId="27328"/>
    <cellStyle name="40% - Accent6 2 14 2 2 25" xfId="28459"/>
    <cellStyle name="40% - Accent6 2 14 2 2 26" xfId="28186"/>
    <cellStyle name="40% - Accent6 2 14 2 2 27" xfId="29743"/>
    <cellStyle name="40% - Accent6 2 14 2 2 28" xfId="29508"/>
    <cellStyle name="40% - Accent6 2 14 2 2 29" xfId="29627"/>
    <cellStyle name="40% - Accent6 2 14 2 2 3" xfId="24524"/>
    <cellStyle name="40% - Accent6 2 14 2 2 30" xfId="28977"/>
    <cellStyle name="40% - Accent6 2 14 2 2 31" xfId="29003"/>
    <cellStyle name="40% - Accent6 2 14 2 2 4" xfId="24793"/>
    <cellStyle name="40% - Accent6 2 14 2 2 5" xfId="22853"/>
    <cellStyle name="40% - Accent6 2 14 2 2 6" xfId="22912"/>
    <cellStyle name="40% - Accent6 2 14 2 2 7" xfId="23837"/>
    <cellStyle name="40% - Accent6 2 14 2 2 8" xfId="23492"/>
    <cellStyle name="40% - Accent6 2 14 2 2 9" xfId="23908"/>
    <cellStyle name="40% - Accent6 2 14 2 20" xfId="28741"/>
    <cellStyle name="40% - Accent6 2 14 2 21" xfId="28765"/>
    <cellStyle name="40% - Accent6 2 14 2 22" xfId="28784"/>
    <cellStyle name="40% - Accent6 2 14 2 23" xfId="28804"/>
    <cellStyle name="40% - Accent6 2 14 2 24" xfId="28811"/>
    <cellStyle name="40% - Accent6 2 14 2 25" xfId="28837"/>
    <cellStyle name="40% - Accent6 2 14 2 26" xfId="28846"/>
    <cellStyle name="40% - Accent6 2 14 2 27" xfId="29758"/>
    <cellStyle name="40% - Accent6 2 14 2 28" xfId="29963"/>
    <cellStyle name="40% - Accent6 2 14 2 29" xfId="29979"/>
    <cellStyle name="40% - Accent6 2 14 2 3" xfId="25378"/>
    <cellStyle name="40% - Accent6 2 14 2 30" xfId="29993"/>
    <cellStyle name="40% - Accent6 2 14 2 31" xfId="30002"/>
    <cellStyle name="40% - Accent6 2 14 2 4" xfId="25405"/>
    <cellStyle name="40% - Accent6 2 14 2 5" xfId="25435"/>
    <cellStyle name="40% - Accent6 2 14 2 6" xfId="25464"/>
    <cellStyle name="40% - Accent6 2 14 2 7" xfId="25489"/>
    <cellStyle name="40% - Accent6 2 14 2 8" xfId="25513"/>
    <cellStyle name="40% - Accent6 2 14 2 9" xfId="25540"/>
    <cellStyle name="40% - Accent6 2 14 20" xfId="27511"/>
    <cellStyle name="40% - Accent6 2 14 21" xfId="28619"/>
    <cellStyle name="40% - Accent6 2 14 22" xfId="28499"/>
    <cellStyle name="40% - Accent6 2 14 23" xfId="28524"/>
    <cellStyle name="40% - Accent6 2 14 24" xfId="27724"/>
    <cellStyle name="40% - Accent6 2 14 25" xfId="27138"/>
    <cellStyle name="40% - Accent6 2 14 26" xfId="27065"/>
    <cellStyle name="40% - Accent6 2 14 27" xfId="28271"/>
    <cellStyle name="40% - Accent6 2 14 28" xfId="28937"/>
    <cellStyle name="40% - Accent6 2 14 29" xfId="29080"/>
    <cellStyle name="40% - Accent6 2 14 3" xfId="22764"/>
    <cellStyle name="40% - Accent6 2 14 30" xfId="29283"/>
    <cellStyle name="40% - Accent6 2 14 31" xfId="29923"/>
    <cellStyle name="40% - Accent6 2 14 32" xfId="29863"/>
    <cellStyle name="40% - Accent6 2 14 4" xfId="23154"/>
    <cellStyle name="40% - Accent6 2 14 5" xfId="23898"/>
    <cellStyle name="40% - Accent6 2 14 6" xfId="25287"/>
    <cellStyle name="40% - Accent6 2 14 7" xfId="25138"/>
    <cellStyle name="40% - Accent6 2 14 8" xfId="25169"/>
    <cellStyle name="40% - Accent6 2 14 9" xfId="24381"/>
    <cellStyle name="40% - Accent6 2 15" xfId="14092"/>
    <cellStyle name="40% - Accent6 2 16" xfId="14006"/>
    <cellStyle name="40% - Accent6 2 17" xfId="13451"/>
    <cellStyle name="40% - Accent6 2 18" xfId="14158"/>
    <cellStyle name="40% - Accent6 2 19" xfId="12953"/>
    <cellStyle name="40% - Accent6 2 2" xfId="58"/>
    <cellStyle name="40% - Accent6 2 2 10" xfId="17068"/>
    <cellStyle name="40% - Accent6 2 2 11" xfId="15470"/>
    <cellStyle name="40% - Accent6 2 2 12" xfId="16168"/>
    <cellStyle name="40% - Accent6 2 2 13" xfId="17014"/>
    <cellStyle name="40% - Accent6 2 2 14" xfId="17950"/>
    <cellStyle name="40% - Accent6 2 2 15" xfId="14926"/>
    <cellStyle name="40% - Accent6 2 2 16" xfId="15649"/>
    <cellStyle name="40% - Accent6 2 2 17" xfId="15375"/>
    <cellStyle name="40% - Accent6 2 2 18" xfId="16691"/>
    <cellStyle name="40% - Accent6 2 2 19" xfId="18777"/>
    <cellStyle name="40% - Accent6 2 2 2" xfId="8367"/>
    <cellStyle name="40% - Accent6 2 2 2 10" xfId="16255"/>
    <cellStyle name="40% - Accent6 2 2 2 11" xfId="15483"/>
    <cellStyle name="40% - Accent6 2 2 2 12" xfId="18021"/>
    <cellStyle name="40% - Accent6 2 2 2 13" xfId="15685"/>
    <cellStyle name="40% - Accent6 2 2 2 14" xfId="14929"/>
    <cellStyle name="40% - Accent6 2 2 2 15" xfId="17719"/>
    <cellStyle name="40% - Accent6 2 2 2 16" xfId="16399"/>
    <cellStyle name="40% - Accent6 2 2 2 17" xfId="17582"/>
    <cellStyle name="40% - Accent6 2 2 2 18" xfId="14580"/>
    <cellStyle name="40% - Accent6 2 2 2 19" xfId="18249"/>
    <cellStyle name="40% - Accent6 2 2 2 2" xfId="6048"/>
    <cellStyle name="40% - Accent6 2 2 2 2 10" xfId="21105"/>
    <cellStyle name="40% - Accent6 2 2 2 2 11" xfId="21179"/>
    <cellStyle name="40% - Accent6 2 2 2 2 12" xfId="21625"/>
    <cellStyle name="40% - Accent6 2 2 2 2 13" xfId="22253"/>
    <cellStyle name="40% - Accent6 2 2 2 2 14" xfId="26393"/>
    <cellStyle name="40% - Accent6 2 2 2 2 15" xfId="26231"/>
    <cellStyle name="40% - Accent6 2 2 2 2 2" xfId="13616"/>
    <cellStyle name="40% - Accent6 2 2 2 2 2 10" xfId="21017"/>
    <cellStyle name="40% - Accent6 2 2 2 2 2 11" xfId="21806"/>
    <cellStyle name="40% - Accent6 2 2 2 2 2 12" xfId="22383"/>
    <cellStyle name="40% - Accent6 2 2 2 2 2 13" xfId="21982"/>
    <cellStyle name="40% - Accent6 2 2 2 2 2 14" xfId="26452"/>
    <cellStyle name="40% - Accent6 2 2 2 2 2 15" xfId="26345"/>
    <cellStyle name="40% - Accent6 2 2 2 2 2 2" xfId="13675"/>
    <cellStyle name="40% - Accent6 2 2 2 2 2 3" xfId="21898"/>
    <cellStyle name="40% - Accent6 2 2 2 2 2 4" xfId="21386"/>
    <cellStyle name="40% - Accent6 2 2 2 2 2 5" xfId="21481"/>
    <cellStyle name="40% - Accent6 2 2 2 2 2 6" xfId="21326"/>
    <cellStyle name="40% - Accent6 2 2 2 2 2 7" xfId="22266"/>
    <cellStyle name="40% - Accent6 2 2 2 2 2 8" xfId="20813"/>
    <cellStyle name="40% - Accent6 2 2 2 2 2 9" xfId="20518"/>
    <cellStyle name="40% - Accent6 2 2 2 2 3" xfId="21839"/>
    <cellStyle name="40% - Accent6 2 2 2 2 4" xfId="20692"/>
    <cellStyle name="40% - Accent6 2 2 2 2 5" xfId="20705"/>
    <cellStyle name="40% - Accent6 2 2 2 2 6" xfId="21046"/>
    <cellStyle name="40% - Accent6 2 2 2 2 7" xfId="20952"/>
    <cellStyle name="40% - Accent6 2 2 2 2 8" xfId="20292"/>
    <cellStyle name="40% - Accent6 2 2 2 2 9" xfId="20227"/>
    <cellStyle name="40% - Accent6 2 2 2 20" xfId="17594"/>
    <cellStyle name="40% - Accent6 2 2 2 21" xfId="15531"/>
    <cellStyle name="40% - Accent6 2 2 2 22" xfId="18320"/>
    <cellStyle name="40% - Accent6 2 2 2 23" xfId="15444"/>
    <cellStyle name="40% - Accent6 2 2 2 24" xfId="18308"/>
    <cellStyle name="40% - Accent6 2 2 2 25" xfId="18322"/>
    <cellStyle name="40% - Accent6 2 2 2 26" xfId="17479"/>
    <cellStyle name="40% - Accent6 2 2 2 27" xfId="16888"/>
    <cellStyle name="40% - Accent6 2 2 2 28" xfId="16130"/>
    <cellStyle name="40% - Accent6 2 2 2 29" xfId="18243"/>
    <cellStyle name="40% - Accent6 2 2 2 3" xfId="13168"/>
    <cellStyle name="40% - Accent6 2 2 2 30" xfId="18952"/>
    <cellStyle name="40% - Accent6 2 2 2 31" xfId="15020"/>
    <cellStyle name="40% - Accent6 2 2 2 32" xfId="15266"/>
    <cellStyle name="40% - Accent6 2 2 2 33" xfId="16665"/>
    <cellStyle name="40% - Accent6 2 2 2 34" xfId="18404"/>
    <cellStyle name="40% - Accent6 2 2 2 35" xfId="17923"/>
    <cellStyle name="40% - Accent6 2 2 2 36" xfId="18661"/>
    <cellStyle name="40% - Accent6 2 2 2 37" xfId="16239"/>
    <cellStyle name="40% - Accent6 2 2 2 38" xfId="16171"/>
    <cellStyle name="40% - Accent6 2 2 2 39" xfId="16747"/>
    <cellStyle name="40% - Accent6 2 2 2 4" xfId="13306"/>
    <cellStyle name="40% - Accent6 2 2 2 40" xfId="15775"/>
    <cellStyle name="40% - Accent6 2 2 2 41" xfId="14898"/>
    <cellStyle name="40% - Accent6 2 2 2 42" xfId="18177"/>
    <cellStyle name="40% - Accent6 2 2 2 43" xfId="16690"/>
    <cellStyle name="40% - Accent6 2 2 2 44" xfId="16547"/>
    <cellStyle name="40% - Accent6 2 2 2 45" xfId="16710"/>
    <cellStyle name="40% - Accent6 2 2 2 46" xfId="15462"/>
    <cellStyle name="40% - Accent6 2 2 2 47" xfId="17169"/>
    <cellStyle name="40% - Accent6 2 2 2 48" xfId="20902"/>
    <cellStyle name="40% - Accent6 2 2 2 49" xfId="21089"/>
    <cellStyle name="40% - Accent6 2 2 2 5" xfId="13945"/>
    <cellStyle name="40% - Accent6 2 2 2 50" xfId="21826"/>
    <cellStyle name="40% - Accent6 2 2 2 51" xfId="22333"/>
    <cellStyle name="40% - Accent6 2 2 2 52" xfId="20818"/>
    <cellStyle name="40% - Accent6 2 2 2 53" xfId="20261"/>
    <cellStyle name="40% - Accent6 2 2 2 54" xfId="20389"/>
    <cellStyle name="40% - Accent6 2 2 2 55" xfId="22330"/>
    <cellStyle name="40% - Accent6 2 2 2 56" xfId="21767"/>
    <cellStyle name="40% - Accent6 2 2 2 57" xfId="22510"/>
    <cellStyle name="40% - Accent6 2 2 2 58" xfId="22054"/>
    <cellStyle name="40% - Accent6 2 2 2 59" xfId="26243"/>
    <cellStyle name="40% - Accent6 2 2 2 6" xfId="13262"/>
    <cellStyle name="40% - Accent6 2 2 2 60" xfId="26291"/>
    <cellStyle name="40% - Accent6 2 2 2 7" xfId="13899"/>
    <cellStyle name="40% - Accent6 2 2 2 8" xfId="13074"/>
    <cellStyle name="40% - Accent6 2 2 2 9" xfId="13086"/>
    <cellStyle name="40% - Accent6 2 2 20" xfId="16714"/>
    <cellStyle name="40% - Accent6 2 2 21" xfId="17715"/>
    <cellStyle name="40% - Accent6 2 2 22" xfId="17244"/>
    <cellStyle name="40% - Accent6 2 2 23" xfId="15419"/>
    <cellStyle name="40% - Accent6 2 2 24" xfId="15713"/>
    <cellStyle name="40% - Accent6 2 2 25" xfId="15325"/>
    <cellStyle name="40% - Accent6 2 2 26" xfId="15475"/>
    <cellStyle name="40% - Accent6 2 2 27" xfId="14922"/>
    <cellStyle name="40% - Accent6 2 2 28" xfId="14579"/>
    <cellStyle name="40% - Accent6 2 2 29" xfId="18027"/>
    <cellStyle name="40% - Accent6 2 2 3" xfId="13782"/>
    <cellStyle name="40% - Accent6 2 2 3 10" xfId="24082"/>
    <cellStyle name="40% - Accent6 2 2 3 11" xfId="23689"/>
    <cellStyle name="40% - Accent6 2 2 3 12" xfId="24321"/>
    <cellStyle name="40% - Accent6 2 2 3 13" xfId="24727"/>
    <cellStyle name="40% - Accent6 2 2 3 14" xfId="25456"/>
    <cellStyle name="40% - Accent6 2 2 3 15" xfId="23867"/>
    <cellStyle name="40% - Accent6 2 2 3 16" xfId="25764"/>
    <cellStyle name="40% - Accent6 2 2 3 17" xfId="25822"/>
    <cellStyle name="40% - Accent6 2 2 3 18" xfId="26547"/>
    <cellStyle name="40% - Accent6 2 2 3 19" xfId="27818"/>
    <cellStyle name="40% - Accent6 2 2 3 2" xfId="12971"/>
    <cellStyle name="40% - Accent6 2 2 3 2 10" xfId="25539"/>
    <cellStyle name="40% - Accent6 2 2 3 2 11" xfId="24517"/>
    <cellStyle name="40% - Accent6 2 2 3 2 12" xfId="23776"/>
    <cellStyle name="40% - Accent6 2 2 3 2 13" xfId="22870"/>
    <cellStyle name="40% - Accent6 2 2 3 2 14" xfId="24434"/>
    <cellStyle name="40% - Accent6 2 2 3 2 15" xfId="25672"/>
    <cellStyle name="40% - Accent6 2 2 3 2 16" xfId="25733"/>
    <cellStyle name="40% - Accent6 2 2 3 2 17" xfId="28442"/>
    <cellStyle name="40% - Accent6 2 2 3 2 18" xfId="28534"/>
    <cellStyle name="40% - Accent6 2 2 3 2 19" xfId="27942"/>
    <cellStyle name="40% - Accent6 2 2 3 2 2" xfId="25071"/>
    <cellStyle name="40% - Accent6 2 2 3 2 2 10" xfId="23075"/>
    <cellStyle name="40% - Accent6 2 2 3 2 2 11" xfId="23990"/>
    <cellStyle name="40% - Accent6 2 2 3 2 2 12" xfId="25311"/>
    <cellStyle name="40% - Accent6 2 2 3 2 2 13" xfId="25530"/>
    <cellStyle name="40% - Accent6 2 2 3 2 2 14" xfId="23767"/>
    <cellStyle name="40% - Accent6 2 2 3 2 2 15" xfId="25795"/>
    <cellStyle name="40% - Accent6 2 2 3 2 2 16" xfId="25987"/>
    <cellStyle name="40% - Accent6 2 2 3 2 2 17" xfId="28292"/>
    <cellStyle name="40% - Accent6 2 2 3 2 2 18" xfId="26703"/>
    <cellStyle name="40% - Accent6 2 2 3 2 2 19" xfId="26962"/>
    <cellStyle name="40% - Accent6 2 2 3 2 2 2" xfId="24912"/>
    <cellStyle name="40% - Accent6 2 2 3 2 2 20" xfId="27169"/>
    <cellStyle name="40% - Accent6 2 2 3 2 2 21" xfId="26870"/>
    <cellStyle name="40% - Accent6 2 2 3 2 2 22" xfId="27625"/>
    <cellStyle name="40% - Accent6 2 2 3 2 2 23" xfId="27081"/>
    <cellStyle name="40% - Accent6 2 2 3 2 2 24" xfId="26883"/>
    <cellStyle name="40% - Accent6 2 2 3 2 2 25" xfId="28756"/>
    <cellStyle name="40% - Accent6 2 2 3 2 2 26" xfId="27583"/>
    <cellStyle name="40% - Accent6 2 2 3 2 2 27" xfId="29679"/>
    <cellStyle name="40% - Accent6 2 2 3 2 2 28" xfId="28961"/>
    <cellStyle name="40% - Accent6 2 2 3 2 2 29" xfId="29079"/>
    <cellStyle name="40% - Accent6 2 2 3 2 2 3" xfId="22820"/>
    <cellStyle name="40% - Accent6 2 2 3 2 2 30" xfId="29150"/>
    <cellStyle name="40% - Accent6 2 2 3 2 2 31" xfId="29035"/>
    <cellStyle name="40% - Accent6 2 2 3 2 2 4" xfId="23153"/>
    <cellStyle name="40% - Accent6 2 2 3 2 2 5" xfId="23436"/>
    <cellStyle name="40% - Accent6 2 2 3 2 2 6" xfId="23034"/>
    <cellStyle name="40% - Accent6 2 2 3 2 2 7" xfId="24053"/>
    <cellStyle name="40% - Accent6 2 2 3 2 2 8" xfId="23384"/>
    <cellStyle name="40% - Accent6 2 2 3 2 2 9" xfId="23430"/>
    <cellStyle name="40% - Accent6 2 2 3 2 20" xfId="28574"/>
    <cellStyle name="40% - Accent6 2 2 3 2 21" xfId="27731"/>
    <cellStyle name="40% - Accent6 2 2 3 2 22" xfId="27384"/>
    <cellStyle name="40% - Accent6 2 2 3 2 23" xfId="26756"/>
    <cellStyle name="40% - Accent6 2 2 3 2 24" xfId="26980"/>
    <cellStyle name="40% - Accent6 2 2 3 2 25" xfId="28798"/>
    <cellStyle name="40% - Accent6 2 2 3 2 26" xfId="26543"/>
    <cellStyle name="40% - Accent6 2 2 3 2 27" xfId="29826"/>
    <cellStyle name="40% - Accent6 2 2 3 2 28" xfId="29884"/>
    <cellStyle name="40% - Accent6 2 2 3 2 29" xfId="29487"/>
    <cellStyle name="40% - Accent6 2 2 3 2 3" xfId="25182"/>
    <cellStyle name="40% - Accent6 2 2 3 2 30" xfId="29901"/>
    <cellStyle name="40% - Accent6 2 2 3 2 31" xfId="29379"/>
    <cellStyle name="40% - Accent6 2 2 3 2 4" xfId="24466"/>
    <cellStyle name="40% - Accent6 2 2 3 2 5" xfId="25235"/>
    <cellStyle name="40% - Accent6 2 2 3 2 6" xfId="24182"/>
    <cellStyle name="40% - Accent6 2 2 3 2 7" xfId="23724"/>
    <cellStyle name="40% - Accent6 2 2 3 2 8" xfId="25488"/>
    <cellStyle name="40% - Accent6 2 2 3 2 9" xfId="23292"/>
    <cellStyle name="40% - Accent6 2 2 3 20" xfId="26722"/>
    <cellStyle name="40% - Accent6 2 2 3 21" xfId="27551"/>
    <cellStyle name="40% - Accent6 2 2 3 22" xfId="28117"/>
    <cellStyle name="40% - Accent6 2 2 3 23" xfId="28053"/>
    <cellStyle name="40% - Accent6 2 2 3 24" xfId="28532"/>
    <cellStyle name="40% - Accent6 2 2 3 25" xfId="27533"/>
    <cellStyle name="40% - Accent6 2 2 3 26" xfId="27613"/>
    <cellStyle name="40% - Accent6 2 2 3 27" xfId="27788"/>
    <cellStyle name="40% - Accent6 2 2 3 28" xfId="28854"/>
    <cellStyle name="40% - Accent6 2 2 3 29" xfId="29424"/>
    <cellStyle name="40% - Accent6 2 2 3 3" xfId="22628"/>
    <cellStyle name="40% - Accent6 2 2 3 30" xfId="28973"/>
    <cellStyle name="40% - Accent6 2 2 3 31" xfId="29299"/>
    <cellStyle name="40% - Accent6 2 2 3 32" xfId="29578"/>
    <cellStyle name="40% - Accent6 2 2 3 4" xfId="24307"/>
    <cellStyle name="40% - Accent6 2 2 3 5" xfId="22844"/>
    <cellStyle name="40% - Accent6 2 2 3 6" xfId="23958"/>
    <cellStyle name="40% - Accent6 2 2 3 7" xfId="24684"/>
    <cellStyle name="40% - Accent6 2 2 3 8" xfId="24604"/>
    <cellStyle name="40% - Accent6 2 2 3 9" xfId="24566"/>
    <cellStyle name="40% - Accent6 2 2 30" xfId="18303"/>
    <cellStyle name="40% - Accent6 2 2 31" xfId="14318"/>
    <cellStyle name="40% - Accent6 2 2 32" xfId="15566"/>
    <cellStyle name="40% - Accent6 2 2 33" xfId="17979"/>
    <cellStyle name="40% - Accent6 2 2 34" xfId="16974"/>
    <cellStyle name="40% - Accent6 2 2 35" xfId="18282"/>
    <cellStyle name="40% - Accent6 2 2 36" xfId="17701"/>
    <cellStyle name="40% - Accent6 2 2 37" xfId="17580"/>
    <cellStyle name="40% - Accent6 2 2 38" xfId="14427"/>
    <cellStyle name="40% - Accent6 2 2 39" xfId="16406"/>
    <cellStyle name="40% - Accent6 2 2 4" xfId="13315"/>
    <cellStyle name="40% - Accent6 2 2 40" xfId="17892"/>
    <cellStyle name="40% - Accent6 2 2 41" xfId="14363"/>
    <cellStyle name="40% - Accent6 2 2 42" xfId="17109"/>
    <cellStyle name="40% - Accent6 2 2 43" xfId="15789"/>
    <cellStyle name="40% - Accent6 2 2 44" xfId="16296"/>
    <cellStyle name="40% - Accent6 2 2 45" xfId="18088"/>
    <cellStyle name="40% - Accent6 2 2 46" xfId="17158"/>
    <cellStyle name="40% - Accent6 2 2 47" xfId="14261"/>
    <cellStyle name="40% - Accent6 2 2 48" xfId="21250"/>
    <cellStyle name="40% - Accent6 2 2 49" xfId="20492"/>
    <cellStyle name="40% - Accent6 2 2 5" xfId="13193"/>
    <cellStyle name="40% - Accent6 2 2 50" xfId="21658"/>
    <cellStyle name="40% - Accent6 2 2 51" xfId="21011"/>
    <cellStyle name="40% - Accent6 2 2 52" xfId="21992"/>
    <cellStyle name="40% - Accent6 2 2 53" xfId="22231"/>
    <cellStyle name="40% - Accent6 2 2 54" xfId="22223"/>
    <cellStyle name="40% - Accent6 2 2 55" xfId="20309"/>
    <cellStyle name="40% - Accent6 2 2 56" xfId="21428"/>
    <cellStyle name="40% - Accent6 2 2 57" xfId="21547"/>
    <cellStyle name="40% - Accent6 2 2 58" xfId="22317"/>
    <cellStyle name="40% - Accent6 2 2 59" xfId="26330"/>
    <cellStyle name="40% - Accent6 2 2 6" xfId="13472"/>
    <cellStyle name="40% - Accent6 2 2 60" xfId="26199"/>
    <cellStyle name="40% - Accent6 2 2 7" xfId="13101"/>
    <cellStyle name="40% - Accent6 2 2 8" xfId="13090"/>
    <cellStyle name="40% - Accent6 2 2 9" xfId="13369"/>
    <cellStyle name="40% - Accent6 2 20" xfId="13319"/>
    <cellStyle name="40% - Accent6 2 21" xfId="14207"/>
    <cellStyle name="40% - Accent6 2 22" xfId="18576"/>
    <cellStyle name="40% - Accent6 2 23" xfId="18366"/>
    <cellStyle name="40% - Accent6 2 24" xfId="14263"/>
    <cellStyle name="40% - Accent6 2 25" xfId="17003"/>
    <cellStyle name="40% - Accent6 2 26" xfId="18067"/>
    <cellStyle name="40% - Accent6 2 27" xfId="15218"/>
    <cellStyle name="40% - Accent6 2 28" xfId="17762"/>
    <cellStyle name="40% - Accent6 2 29" xfId="15443"/>
    <cellStyle name="40% - Accent6 2 3" xfId="12033"/>
    <cellStyle name="40% - Accent6 2 30" xfId="19051"/>
    <cellStyle name="40% - Accent6 2 31" xfId="15119"/>
    <cellStyle name="40% - Accent6 2 32" xfId="18655"/>
    <cellStyle name="40% - Accent6 2 33" xfId="14688"/>
    <cellStyle name="40% - Accent6 2 34" xfId="14939"/>
    <cellStyle name="40% - Accent6 2 35" xfId="14621"/>
    <cellStyle name="40% - Accent6 2 36" xfId="16530"/>
    <cellStyle name="40% - Accent6 2 37" xfId="16817"/>
    <cellStyle name="40% - Accent6 2 38" xfId="18228"/>
    <cellStyle name="40% - Accent6 2 39" xfId="18857"/>
    <cellStyle name="40% - Accent6 2 4" xfId="12411"/>
    <cellStyle name="40% - Accent6 2 40" xfId="16008"/>
    <cellStyle name="40% - Accent6 2 41" xfId="18190"/>
    <cellStyle name="40% - Accent6 2 42" xfId="17077"/>
    <cellStyle name="40% - Accent6 2 43" xfId="18058"/>
    <cellStyle name="40% - Accent6 2 44" xfId="15601"/>
    <cellStyle name="40% - Accent6 2 45" xfId="17488"/>
    <cellStyle name="40% - Accent6 2 46" xfId="16137"/>
    <cellStyle name="40% - Accent6 2 47" xfId="18976"/>
    <cellStyle name="40% - Accent6 2 48" xfId="15371"/>
    <cellStyle name="40% - Accent6 2 49" xfId="16201"/>
    <cellStyle name="40% - Accent6 2 5" xfId="12403"/>
    <cellStyle name="40% - Accent6 2 50" xfId="14690"/>
    <cellStyle name="40% - Accent6 2 51" xfId="18363"/>
    <cellStyle name="40% - Accent6 2 52" xfId="16958"/>
    <cellStyle name="40% - Accent6 2 53" xfId="15302"/>
    <cellStyle name="40% - Accent6 2 54" xfId="18321"/>
    <cellStyle name="40% - Accent6 2 55" xfId="16977"/>
    <cellStyle name="40% - Accent6 2 56" xfId="15765"/>
    <cellStyle name="40% - Accent6 2 57" xfId="16363"/>
    <cellStyle name="40% - Accent6 2 58" xfId="16814"/>
    <cellStyle name="40% - Accent6 2 59" xfId="20124"/>
    <cellStyle name="40% - Accent6 2 6" xfId="12611"/>
    <cellStyle name="40% - Accent6 2 60" xfId="22252"/>
    <cellStyle name="40% - Accent6 2 61" xfId="21957"/>
    <cellStyle name="40% - Accent6 2 62" xfId="22302"/>
    <cellStyle name="40% - Accent6 2 63" xfId="22362"/>
    <cellStyle name="40% - Accent6 2 64" xfId="21180"/>
    <cellStyle name="40% - Accent6 2 65" xfId="20736"/>
    <cellStyle name="40% - Accent6 2 66" xfId="20458"/>
    <cellStyle name="40% - Accent6 2 67" xfId="20830"/>
    <cellStyle name="40% - Accent6 2 68" xfId="21203"/>
    <cellStyle name="40% - Accent6 2 69" xfId="20182"/>
    <cellStyle name="40% - Accent6 2 7" xfId="12260"/>
    <cellStyle name="40% - Accent6 2 70" xfId="26088"/>
    <cellStyle name="40% - Accent6 2 71" xfId="26494"/>
    <cellStyle name="40% - Accent6 2 8" xfId="12707"/>
    <cellStyle name="40% - Accent6 2 9" xfId="12320"/>
    <cellStyle name="40% - Accent6 20" xfId="13812"/>
    <cellStyle name="40% - Accent6 21" xfId="13382"/>
    <cellStyle name="40% - Accent6 22" xfId="13353"/>
    <cellStyle name="40% - Accent6 23" xfId="13203"/>
    <cellStyle name="40% - Accent6 24" xfId="13830"/>
    <cellStyle name="40% - Accent6 25" xfId="13932"/>
    <cellStyle name="40% - Accent6 26" xfId="14997"/>
    <cellStyle name="40% - Accent6 27" xfId="17346"/>
    <cellStyle name="40% - Accent6 28" xfId="15117"/>
    <cellStyle name="40% - Accent6 29" xfId="15284"/>
    <cellStyle name="40% - Accent6 3" xfId="99"/>
    <cellStyle name="40% - Accent6 3 2" xfId="6089"/>
    <cellStyle name="40% - Accent6 30" xfId="14432"/>
    <cellStyle name="40% - Accent6 31" xfId="16010"/>
    <cellStyle name="40% - Accent6 32" xfId="15514"/>
    <cellStyle name="40% - Accent6 33" xfId="17619"/>
    <cellStyle name="40% - Accent6 34" xfId="15984"/>
    <cellStyle name="40% - Accent6 35" xfId="17000"/>
    <cellStyle name="40% - Accent6 36" xfId="14312"/>
    <cellStyle name="40% - Accent6 37" xfId="16853"/>
    <cellStyle name="40% - Accent6 38" xfId="18055"/>
    <cellStyle name="40% - Accent6 39" xfId="18342"/>
    <cellStyle name="40% - Accent6 4" xfId="140"/>
    <cellStyle name="40% - Accent6 4 2" xfId="6130"/>
    <cellStyle name="40% - Accent6 40" xfId="15728"/>
    <cellStyle name="40% - Accent6 41" xfId="16310"/>
    <cellStyle name="40% - Accent6 42" xfId="14821"/>
    <cellStyle name="40% - Accent6 43" xfId="14862"/>
    <cellStyle name="40% - Accent6 44" xfId="18068"/>
    <cellStyle name="40% - Accent6 45" xfId="15806"/>
    <cellStyle name="40% - Accent6 46" xfId="17492"/>
    <cellStyle name="40% - Accent6 47" xfId="17344"/>
    <cellStyle name="40% - Accent6 48" xfId="16081"/>
    <cellStyle name="40% - Accent6 49" xfId="18120"/>
    <cellStyle name="40% - Accent6 5" xfId="181"/>
    <cellStyle name="40% - Accent6 5 2" xfId="6171"/>
    <cellStyle name="40% - Accent6 50" xfId="16694"/>
    <cellStyle name="40% - Accent6 51" xfId="16085"/>
    <cellStyle name="40% - Accent6 52" xfId="16701"/>
    <cellStyle name="40% - Accent6 53" xfId="18261"/>
    <cellStyle name="40% - Accent6 54" xfId="16301"/>
    <cellStyle name="40% - Accent6 55" xfId="17125"/>
    <cellStyle name="40% - Accent6 56" xfId="15060"/>
    <cellStyle name="40% - Accent6 57" xfId="18931"/>
    <cellStyle name="40% - Accent6 58" xfId="19006"/>
    <cellStyle name="40% - Accent6 59" xfId="14447"/>
    <cellStyle name="40% - Accent6 6" xfId="222"/>
    <cellStyle name="40% - Accent6 6 2" xfId="6212"/>
    <cellStyle name="40% - Accent6 60" xfId="18749"/>
    <cellStyle name="40% - Accent6 61" xfId="18570"/>
    <cellStyle name="40% - Accent6 62" xfId="14781"/>
    <cellStyle name="40% - Accent6 63" xfId="17282"/>
    <cellStyle name="40% - Accent6 64" xfId="20446"/>
    <cellStyle name="40% - Accent6 65" xfId="20877"/>
    <cellStyle name="40% - Accent6 66" xfId="21376"/>
    <cellStyle name="40% - Accent6 67" xfId="20575"/>
    <cellStyle name="40% - Accent6 68" xfId="21261"/>
    <cellStyle name="40% - Accent6 69" xfId="21397"/>
    <cellStyle name="40% - Accent6 7" xfId="263"/>
    <cellStyle name="40% - Accent6 7 2" xfId="6253"/>
    <cellStyle name="40% - Accent6 70" xfId="20617"/>
    <cellStyle name="40% - Accent6 71" xfId="21193"/>
    <cellStyle name="40% - Accent6 72" xfId="21793"/>
    <cellStyle name="40% - Accent6 73" xfId="21777"/>
    <cellStyle name="40% - Accent6 74" xfId="20351"/>
    <cellStyle name="40% - Accent6 75" xfId="26190"/>
    <cellStyle name="40% - Accent6 76" xfId="26127"/>
    <cellStyle name="40% - Accent6 8" xfId="12373"/>
    <cellStyle name="40% - Accent6 9" xfId="12811"/>
    <cellStyle name="60% - Accent1" xfId="24" builtinId="32" customBuiltin="1"/>
    <cellStyle name="60% - Accent1 10" xfId="12305"/>
    <cellStyle name="60% - Accent1 11" xfId="12408"/>
    <cellStyle name="60% - Accent1 12" xfId="12538"/>
    <cellStyle name="60% - Accent1 13" xfId="12717"/>
    <cellStyle name="60% - Accent1 14" xfId="12641"/>
    <cellStyle name="60% - Accent1 15" xfId="12172"/>
    <cellStyle name="60% - Accent1 16" xfId="12679"/>
    <cellStyle name="60% - Accent1 17" xfId="12313"/>
    <cellStyle name="60% - Accent1 18" xfId="12188"/>
    <cellStyle name="60% - Accent1 19" xfId="13422"/>
    <cellStyle name="60% - Accent1 2" xfId="2356"/>
    <cellStyle name="60% - Accent1 2 10" xfId="12065"/>
    <cellStyle name="60% - Accent1 2 11" xfId="12243"/>
    <cellStyle name="60% - Accent1 2 12" xfId="12639"/>
    <cellStyle name="60% - Accent1 2 13" xfId="12191"/>
    <cellStyle name="60% - Accent1 2 14" xfId="13707"/>
    <cellStyle name="60% - Accent1 2 14 10" xfId="23291"/>
    <cellStyle name="60% - Accent1 2 14 11" xfId="25371"/>
    <cellStyle name="60% - Accent1 2 14 12" xfId="23651"/>
    <cellStyle name="60% - Accent1 2 14 13" xfId="25285"/>
    <cellStyle name="60% - Accent1 2 14 14" xfId="22902"/>
    <cellStyle name="60% - Accent1 2 14 15" xfId="23589"/>
    <cellStyle name="60% - Accent1 2 14 16" xfId="25828"/>
    <cellStyle name="60% - Accent1 2 14 17" xfId="25646"/>
    <cellStyle name="60% - Accent1 2 14 18" xfId="26661"/>
    <cellStyle name="60% - Accent1 2 14 19" xfId="27405"/>
    <cellStyle name="60% - Accent1 2 14 2" xfId="13607"/>
    <cellStyle name="60% - Accent1 2 14 2 10" xfId="22881"/>
    <cellStyle name="60% - Accent1 2 14 2 11" xfId="24504"/>
    <cellStyle name="60% - Accent1 2 14 2 12" xfId="23809"/>
    <cellStyle name="60% - Accent1 2 14 2 13" xfId="22709"/>
    <cellStyle name="60% - Accent1 2 14 2 14" xfId="23409"/>
    <cellStyle name="60% - Accent1 2 14 2 15" xfId="26536"/>
    <cellStyle name="60% - Accent1 2 14 2 16" xfId="25802"/>
    <cellStyle name="60% - Accent1 2 14 2 17" xfId="28392"/>
    <cellStyle name="60% - Accent1 2 14 2 18" xfId="26606"/>
    <cellStyle name="60% - Accent1 2 14 2 19" xfId="27049"/>
    <cellStyle name="60% - Accent1 2 14 2 2" xfId="25018"/>
    <cellStyle name="60% - Accent1 2 14 2 2 10" xfId="24699"/>
    <cellStyle name="60% - Accent1 2 14 2 2 11" xfId="23276"/>
    <cellStyle name="60% - Accent1 2 14 2 2 12" xfId="24035"/>
    <cellStyle name="60% - Accent1 2 14 2 2 13" xfId="23799"/>
    <cellStyle name="60% - Accent1 2 14 2 2 14" xfId="23782"/>
    <cellStyle name="60% - Accent1 2 14 2 2 15" xfId="26040"/>
    <cellStyle name="60% - Accent1 2 14 2 2 16" xfId="25644"/>
    <cellStyle name="60% - Accent1 2 14 2 2 17" xfId="28355"/>
    <cellStyle name="60% - Accent1 2 14 2 2 18" xfId="27781"/>
    <cellStyle name="60% - Accent1 2 14 2 2 19" xfId="27523"/>
    <cellStyle name="60% - Accent1 2 14 2 2 2" xfId="24975"/>
    <cellStyle name="60% - Accent1 2 14 2 2 20" xfId="28285"/>
    <cellStyle name="60% - Accent1 2 14 2 2 21" xfId="28683"/>
    <cellStyle name="60% - Accent1 2 14 2 2 22" xfId="28708"/>
    <cellStyle name="60% - Accent1 2 14 2 2 23" xfId="28733"/>
    <cellStyle name="60% - Accent1 2 14 2 2 24" xfId="27525"/>
    <cellStyle name="60% - Accent1 2 14 2 2 25" xfId="28151"/>
    <cellStyle name="60% - Accent1 2 14 2 2 26" xfId="27743"/>
    <cellStyle name="60% - Accent1 2 14 2 2 27" xfId="29742"/>
    <cellStyle name="60% - Accent1 2 14 2 2 28" xfId="29404"/>
    <cellStyle name="60% - Accent1 2 14 2 2 29" xfId="29288"/>
    <cellStyle name="60% - Accent1 2 14 2 2 3" xfId="24250"/>
    <cellStyle name="60% - Accent1 2 14 2 2 30" xfId="29676"/>
    <cellStyle name="60% - Accent1 2 14 2 2 31" xfId="29956"/>
    <cellStyle name="60% - Accent1 2 14 2 2 4" xfId="23916"/>
    <cellStyle name="60% - Accent1 2 14 2 2 5" xfId="24906"/>
    <cellStyle name="60% - Accent1 2 14 2 2 6" xfId="25365"/>
    <cellStyle name="60% - Accent1 2 14 2 2 7" xfId="25395"/>
    <cellStyle name="60% - Accent1 2 14 2 2 8" xfId="23569"/>
    <cellStyle name="60% - Accent1 2 14 2 2 9" xfId="25383"/>
    <cellStyle name="60% - Accent1 2 14 2 20" xfId="27103"/>
    <cellStyle name="60% - Accent1 2 14 2 21" xfId="27530"/>
    <cellStyle name="60% - Accent1 2 14 2 22" xfId="28188"/>
    <cellStyle name="60% - Accent1 2 14 2 23" xfId="28581"/>
    <cellStyle name="60% - Accent1 2 14 2 24" xfId="27041"/>
    <cellStyle name="60% - Accent1 2 14 2 25" xfId="27576"/>
    <cellStyle name="60% - Accent1 2 14 2 26" xfId="28730"/>
    <cellStyle name="60% - Accent1 2 14 2 27" xfId="29777"/>
    <cellStyle name="60% - Accent1 2 14 2 28" xfId="28898"/>
    <cellStyle name="60% - Accent1 2 14 2 29" xfId="29116"/>
    <cellStyle name="60% - Accent1 2 14 2 3" xfId="22695"/>
    <cellStyle name="60% - Accent1 2 14 2 30" xfId="29132"/>
    <cellStyle name="60% - Accent1 2 14 2 31" xfId="29290"/>
    <cellStyle name="60% - Accent1 2 14 2 4" xfId="23265"/>
    <cellStyle name="60% - Accent1 2 14 2 5" xfId="23344"/>
    <cellStyle name="60% - Accent1 2 14 2 6" xfId="23929"/>
    <cellStyle name="60% - Accent1 2 14 2 7" xfId="24772"/>
    <cellStyle name="60% - Accent1 2 14 2 8" xfId="23182"/>
    <cellStyle name="60% - Accent1 2 14 2 9" xfId="24276"/>
    <cellStyle name="60% - Accent1 2 14 20" xfId="27377"/>
    <cellStyle name="60% - Accent1 2 14 21" xfId="27466"/>
    <cellStyle name="60% - Accent1 2 14 22" xfId="26867"/>
    <cellStyle name="60% - Accent1 2 14 23" xfId="27536"/>
    <cellStyle name="60% - Accent1 2 14 24" xfId="27185"/>
    <cellStyle name="60% - Accent1 2 14 25" xfId="27669"/>
    <cellStyle name="60% - Accent1 2 14 26" xfId="26927"/>
    <cellStyle name="60% - Accent1 2 14 27" xfId="28101"/>
    <cellStyle name="60% - Accent1 2 14 28" xfId="28936"/>
    <cellStyle name="60% - Accent1 2 14 29" xfId="29239"/>
    <cellStyle name="60% - Accent1 2 14 3" xfId="22763"/>
    <cellStyle name="60% - Accent1 2 14 30" xfId="29223"/>
    <cellStyle name="60% - Accent1 2 14 31" xfId="29263"/>
    <cellStyle name="60% - Accent1 2 14 32" xfId="29032"/>
    <cellStyle name="60% - Accent1 2 14 4" xfId="23750"/>
    <cellStyle name="60% - Accent1 2 14 5" xfId="23713"/>
    <cellStyle name="60% - Accent1 2 14 6" xfId="23845"/>
    <cellStyle name="60% - Accent1 2 14 7" xfId="23026"/>
    <cellStyle name="60% - Accent1 2 14 8" xfId="23939"/>
    <cellStyle name="60% - Accent1 2 14 9" xfId="24173"/>
    <cellStyle name="60% - Accent1 2 15" xfId="14020"/>
    <cellStyle name="60% - Accent1 2 16" xfId="13128"/>
    <cellStyle name="60% - Accent1 2 17" xfId="14040"/>
    <cellStyle name="60% - Accent1 2 18" xfId="12946"/>
    <cellStyle name="60% - Accent1 2 19" xfId="13840"/>
    <cellStyle name="60% - Accent1 2 2" xfId="59"/>
    <cellStyle name="60% - Accent1 2 2 10" xfId="17049"/>
    <cellStyle name="60% - Accent1 2 2 11" xfId="17601"/>
    <cellStyle name="60% - Accent1 2 2 12" xfId="14733"/>
    <cellStyle name="60% - Accent1 2 2 13" xfId="16848"/>
    <cellStyle name="60% - Accent1 2 2 14" xfId="16640"/>
    <cellStyle name="60% - Accent1 2 2 15" xfId="15844"/>
    <cellStyle name="60% - Accent1 2 2 16" xfId="18060"/>
    <cellStyle name="60% - Accent1 2 2 17" xfId="15275"/>
    <cellStyle name="60% - Accent1 2 2 18" xfId="18047"/>
    <cellStyle name="60% - Accent1 2 2 19" xfId="14540"/>
    <cellStyle name="60% - Accent1 2 2 2" xfId="8348"/>
    <cellStyle name="60% - Accent1 2 2 2 10" xfId="16256"/>
    <cellStyle name="60% - Accent1 2 2 2 11" xfId="17528"/>
    <cellStyle name="60% - Accent1 2 2 2 12" xfId="18556"/>
    <cellStyle name="60% - Accent1 2 2 2 13" xfId="18408"/>
    <cellStyle name="60% - Accent1 2 2 2 14" xfId="14241"/>
    <cellStyle name="60% - Accent1 2 2 2 15" xfId="17290"/>
    <cellStyle name="60% - Accent1 2 2 2 16" xfId="15982"/>
    <cellStyle name="60% - Accent1 2 2 2 17" xfId="17986"/>
    <cellStyle name="60% - Accent1 2 2 2 18" xfId="14437"/>
    <cellStyle name="60% - Accent1 2 2 2 19" xfId="19001"/>
    <cellStyle name="60% - Accent1 2 2 2 2" xfId="6049"/>
    <cellStyle name="60% - Accent1 2 2 2 2 10" xfId="22248"/>
    <cellStyle name="60% - Accent1 2 2 2 2 11" xfId="21633"/>
    <cellStyle name="60% - Accent1 2 2 2 2 12" xfId="22108"/>
    <cellStyle name="60% - Accent1 2 2 2 2 13" xfId="22107"/>
    <cellStyle name="60% - Accent1 2 2 2 2 14" xfId="26412"/>
    <cellStyle name="60% - Accent1 2 2 2 2 15" xfId="26357"/>
    <cellStyle name="60% - Accent1 2 2 2 2 2" xfId="13635"/>
    <cellStyle name="60% - Accent1 2 2 2 2 2 10" xfId="21779"/>
    <cellStyle name="60% - Accent1 2 2 2 2 2 11" xfId="21092"/>
    <cellStyle name="60% - Accent1 2 2 2 2 2 12" xfId="21704"/>
    <cellStyle name="60% - Accent1 2 2 2 2 2 13" xfId="21675"/>
    <cellStyle name="60% - Accent1 2 2 2 2 2 14" xfId="26451"/>
    <cellStyle name="60% - Accent1 2 2 2 2 2 15" xfId="26206"/>
    <cellStyle name="60% - Accent1 2 2 2 2 2 2" xfId="13674"/>
    <cellStyle name="60% - Accent1 2 2 2 2 2 3" xfId="21897"/>
    <cellStyle name="60% - Accent1 2 2 2 2 2 4" xfId="20593"/>
    <cellStyle name="60% - Accent1 2 2 2 2 2 5" xfId="21539"/>
    <cellStyle name="60% - Accent1 2 2 2 2 2 6" xfId="22458"/>
    <cellStyle name="60% - Accent1 2 2 2 2 2 7" xfId="20300"/>
    <cellStyle name="60% - Accent1 2 2 2 2 2 8" xfId="20835"/>
    <cellStyle name="60% - Accent1 2 2 2 2 2 9" xfId="20385"/>
    <cellStyle name="60% - Accent1 2 2 2 2 3" xfId="21858"/>
    <cellStyle name="60% - Accent1 2 2 2 2 4" xfId="21020"/>
    <cellStyle name="60% - Accent1 2 2 2 2 5" xfId="20556"/>
    <cellStyle name="60% - Accent1 2 2 2 2 6" xfId="20536"/>
    <cellStyle name="60% - Accent1 2 2 2 2 7" xfId="21008"/>
    <cellStyle name="60% - Accent1 2 2 2 2 8" xfId="21262"/>
    <cellStyle name="60% - Accent1 2 2 2 2 9" xfId="20256"/>
    <cellStyle name="60% - Accent1 2 2 2 20" xfId="15191"/>
    <cellStyle name="60% - Accent1 2 2 2 21" xfId="19023"/>
    <cellStyle name="60% - Accent1 2 2 2 22" xfId="16699"/>
    <cellStyle name="60% - Accent1 2 2 2 23" xfId="16330"/>
    <cellStyle name="60% - Accent1 2 2 2 24" xfId="14823"/>
    <cellStyle name="60% - Accent1 2 2 2 25" xfId="16655"/>
    <cellStyle name="60% - Accent1 2 2 2 26" xfId="15548"/>
    <cellStyle name="60% - Accent1 2 2 2 27" xfId="17908"/>
    <cellStyle name="60% - Accent1 2 2 2 28" xfId="16034"/>
    <cellStyle name="60% - Accent1 2 2 2 29" xfId="17380"/>
    <cellStyle name="60% - Accent1 2 2 2 3" xfId="13167"/>
    <cellStyle name="60% - Accent1 2 2 2 30" xfId="18853"/>
    <cellStyle name="60% - Accent1 2 2 2 31" xfId="17348"/>
    <cellStyle name="60% - Accent1 2 2 2 32" xfId="17028"/>
    <cellStyle name="60% - Accent1 2 2 2 33" xfId="18537"/>
    <cellStyle name="60% - Accent1 2 2 2 34" xfId="18006"/>
    <cellStyle name="60% - Accent1 2 2 2 35" xfId="17792"/>
    <cellStyle name="60% - Accent1 2 2 2 36" xfId="17147"/>
    <cellStyle name="60% - Accent1 2 2 2 37" xfId="16040"/>
    <cellStyle name="60% - Accent1 2 2 2 38" xfId="15225"/>
    <cellStyle name="60% - Accent1 2 2 2 39" xfId="17734"/>
    <cellStyle name="60% - Accent1 2 2 2 4" xfId="13852"/>
    <cellStyle name="60% - Accent1 2 2 2 40" xfId="14704"/>
    <cellStyle name="60% - Accent1 2 2 2 41" xfId="17391"/>
    <cellStyle name="60% - Accent1 2 2 2 42" xfId="18712"/>
    <cellStyle name="60% - Accent1 2 2 2 43" xfId="14699"/>
    <cellStyle name="60% - Accent1 2 2 2 44" xfId="16891"/>
    <cellStyle name="60% - Accent1 2 2 2 45" xfId="14316"/>
    <cellStyle name="60% - Accent1 2 2 2 46" xfId="18753"/>
    <cellStyle name="60% - Accent1 2 2 2 47" xfId="15704"/>
    <cellStyle name="60% - Accent1 2 2 2 48" xfId="20903"/>
    <cellStyle name="60% - Accent1 2 2 2 49" xfId="20308"/>
    <cellStyle name="60% - Accent1 2 2 2 5" xfId="14081"/>
    <cellStyle name="60% - Accent1 2 2 2 50" xfId="21442"/>
    <cellStyle name="60% - Accent1 2 2 2 51" xfId="20718"/>
    <cellStyle name="60% - Accent1 2 2 2 52" xfId="20650"/>
    <cellStyle name="60% - Accent1 2 2 2 53" xfId="20709"/>
    <cellStyle name="60% - Accent1 2 2 2 54" xfId="21565"/>
    <cellStyle name="60% - Accent1 2 2 2 55" xfId="22075"/>
    <cellStyle name="60% - Accent1 2 2 2 56" xfId="22042"/>
    <cellStyle name="60% - Accent1 2 2 2 57" xfId="22209"/>
    <cellStyle name="60% - Accent1 2 2 2 58" xfId="20353"/>
    <cellStyle name="60% - Accent1 2 2 2 59" xfId="26244"/>
    <cellStyle name="60% - Accent1 2 2 2 6" xfId="13019"/>
    <cellStyle name="60% - Accent1 2 2 2 60" xfId="26145"/>
    <cellStyle name="60% - Accent1 2 2 2 7" xfId="13139"/>
    <cellStyle name="60% - Accent1 2 2 2 8" xfId="14129"/>
    <cellStyle name="60% - Accent1 2 2 2 9" xfId="14145"/>
    <cellStyle name="60% - Accent1 2 2 20" xfId="15743"/>
    <cellStyle name="60% - Accent1 2 2 21" xfId="15891"/>
    <cellStyle name="60% - Accent1 2 2 22" xfId="18467"/>
    <cellStyle name="60% - Accent1 2 2 23" xfId="16495"/>
    <cellStyle name="60% - Accent1 2 2 24" xfId="16742"/>
    <cellStyle name="60% - Accent1 2 2 25" xfId="15340"/>
    <cellStyle name="60% - Accent1 2 2 26" xfId="14930"/>
    <cellStyle name="60% - Accent1 2 2 27" xfId="15692"/>
    <cellStyle name="60% - Accent1 2 2 28" xfId="17412"/>
    <cellStyle name="60% - Accent1 2 2 29" xfId="15215"/>
    <cellStyle name="60% - Accent1 2 2 3" xfId="13781"/>
    <cellStyle name="60% - Accent1 2 2 3 10" xfId="25396"/>
    <cellStyle name="60% - Accent1 2 2 3 11" xfId="25315"/>
    <cellStyle name="60% - Accent1 2 2 3 12" xfId="24794"/>
    <cellStyle name="60% - Accent1 2 2 3 13" xfId="23219"/>
    <cellStyle name="60% - Accent1 2 2 3 14" xfId="24877"/>
    <cellStyle name="60% - Accent1 2 2 3 15" xfId="24319"/>
    <cellStyle name="60% - Accent1 2 2 3 16" xfId="25749"/>
    <cellStyle name="60% - Accent1 2 2 3 17" xfId="25725"/>
    <cellStyle name="60% - Accent1 2 2 3 18" xfId="26566"/>
    <cellStyle name="60% - Accent1 2 2 3 19" xfId="27201"/>
    <cellStyle name="60% - Accent1 2 2 3 2" xfId="12990"/>
    <cellStyle name="60% - Accent1 2 2 3 2 10" xfId="23414"/>
    <cellStyle name="60% - Accent1 2 2 3 2 11" xfId="25558"/>
    <cellStyle name="60% - Accent1 2 2 3 2 12" xfId="23473"/>
    <cellStyle name="60% - Accent1 2 2 3 2 13" xfId="23539"/>
    <cellStyle name="60% - Accent1 2 2 3 2 14" xfId="23404"/>
    <cellStyle name="60% - Accent1 2 2 3 2 15" xfId="25832"/>
    <cellStyle name="60% - Accent1 2 2 3 2 16" xfId="25860"/>
    <cellStyle name="60% - Accent1 2 2 3 2 17" xfId="28441"/>
    <cellStyle name="60% - Accent1 2 2 3 2 18" xfId="28621"/>
    <cellStyle name="60% - Accent1 2 2 3 2 19" xfId="28239"/>
    <cellStyle name="60% - Accent1 2 2 3 2 2" xfId="25070"/>
    <cellStyle name="60% - Accent1 2 2 3 2 2 10" xfId="23959"/>
    <cellStyle name="60% - Accent1 2 2 3 2 2 11" xfId="25567"/>
    <cellStyle name="60% - Accent1 2 2 3 2 2 12" xfId="23099"/>
    <cellStyle name="60% - Accent1 2 2 3 2 2 13" xfId="22788"/>
    <cellStyle name="60% - Accent1 2 2 3 2 2 14" xfId="23661"/>
    <cellStyle name="60% - Accent1 2 2 3 2 2 15" xfId="26063"/>
    <cellStyle name="60% - Accent1 2 2 3 2 2 16" xfId="26015"/>
    <cellStyle name="60% - Accent1 2 2 3 2 2 17" xfId="28311"/>
    <cellStyle name="60% - Accent1 2 2 3 2 2 18" xfId="28482"/>
    <cellStyle name="60% - Accent1 2 2 3 2 2 19" xfId="28081"/>
    <cellStyle name="60% - Accent1 2 2 3 2 2 2" xfId="24931"/>
    <cellStyle name="60% - Accent1 2 2 3 2 2 20" xfId="28139"/>
    <cellStyle name="60% - Accent1 2 2 3 2 2 21" xfId="28021"/>
    <cellStyle name="60% - Accent1 2 2 3 2 2 22" xfId="28110"/>
    <cellStyle name="60% - Accent1 2 2 3 2 2 23" xfId="28167"/>
    <cellStyle name="60% - Accent1 2 2 3 2 2 24" xfId="28467"/>
    <cellStyle name="60% - Accent1 2 2 3 2 2 25" xfId="26862"/>
    <cellStyle name="60% - Accent1 2 2 3 2 2 26" xfId="27772"/>
    <cellStyle name="60% - Accent1 2 2 3 2 2 27" xfId="29698"/>
    <cellStyle name="60% - Accent1 2 2 3 2 2 28" xfId="29850"/>
    <cellStyle name="60% - Accent1 2 2 3 2 2 29" xfId="29555"/>
    <cellStyle name="60% - Accent1 2 2 3 2 2 3" xfId="25110"/>
    <cellStyle name="60% - Accent1 2 2 3 2 2 30" xfId="29591"/>
    <cellStyle name="60% - Accent1 2 2 3 2 2 31" xfId="29525"/>
    <cellStyle name="60% - Accent1 2 2 3 2 2 4" xfId="24639"/>
    <cellStyle name="60% - Accent1 2 2 3 2 2 5" xfId="24716"/>
    <cellStyle name="60% - Accent1 2 2 3 2 2 6" xfId="24569"/>
    <cellStyle name="60% - Accent1 2 2 3 2 2 7" xfId="24672"/>
    <cellStyle name="60% - Accent1 2 2 3 2 2 8" xfId="23684"/>
    <cellStyle name="60% - Accent1 2 2 3 2 2 9" xfId="25524"/>
    <cellStyle name="60% - Accent1 2 2 3 2 20" xfId="27839"/>
    <cellStyle name="60% - Accent1 2 2 3 2 21" xfId="26715"/>
    <cellStyle name="60% - Accent1 2 2 3 2 22" xfId="27173"/>
    <cellStyle name="60% - Accent1 2 2 3 2 23" xfId="27177"/>
    <cellStyle name="60% - Accent1 2 2 3 2 24" xfId="27021"/>
    <cellStyle name="60% - Accent1 2 2 3 2 25" xfId="27599"/>
    <cellStyle name="60% - Accent1 2 2 3 2 26" xfId="26631"/>
    <cellStyle name="60% - Accent1 2 2 3 2 27" xfId="29825"/>
    <cellStyle name="60% - Accent1 2 2 3 2 28" xfId="29924"/>
    <cellStyle name="60% - Accent1 2 2 3 2 29" xfId="29649"/>
    <cellStyle name="60% - Accent1 2 2 3 2 3" xfId="25288"/>
    <cellStyle name="60% - Accent1 2 2 3 2 30" xfId="29434"/>
    <cellStyle name="60% - Accent1 2 2 3 2 31" xfId="28967"/>
    <cellStyle name="60% - Accent1 2 2 3 2 4" xfId="24836"/>
    <cellStyle name="60% - Accent1 2 2 3 2 5" xfId="24333"/>
    <cellStyle name="60% - Accent1 2 2 3 2 6" xfId="22833"/>
    <cellStyle name="60% - Accent1 2 2 3 2 7" xfId="23441"/>
    <cellStyle name="60% - Accent1 2 2 3 2 8" xfId="22887"/>
    <cellStyle name="60% - Accent1 2 2 3 2 9" xfId="25512"/>
    <cellStyle name="60% - Accent1 2 2 3 20" xfId="27259"/>
    <cellStyle name="60% - Accent1 2 2 3 21" xfId="28368"/>
    <cellStyle name="60% - Accent1 2 2 3 22" xfId="28201"/>
    <cellStyle name="60% - Accent1 2 2 3 23" xfId="27856"/>
    <cellStyle name="60% - Accent1 2 2 3 24" xfId="27726"/>
    <cellStyle name="60% - Accent1 2 2 3 25" xfId="27999"/>
    <cellStyle name="60% - Accent1 2 2 3 26" xfId="27963"/>
    <cellStyle name="60% - Accent1 2 2 3 27" xfId="27981"/>
    <cellStyle name="60% - Accent1 2 2 3 28" xfId="28873"/>
    <cellStyle name="60% - Accent1 2 2 3 29" xfId="29164"/>
    <cellStyle name="60% - Accent1 2 2 3 3" xfId="22647"/>
    <cellStyle name="60% - Accent1 2 2 3 30" xfId="29184"/>
    <cellStyle name="60% - Accent1 2 2 3 31" xfId="29753"/>
    <cellStyle name="60% - Accent1 2 2 3 32" xfId="29623"/>
    <cellStyle name="60% - Accent1 2 2 3 4" xfId="23478"/>
    <cellStyle name="60% - Accent1 2 2 3 5" xfId="23560"/>
    <cellStyle name="60% - Accent1 2 2 3 6" xfId="24989"/>
    <cellStyle name="60% - Accent1 2 2 3 7" xfId="24788"/>
    <cellStyle name="60% - Accent1 2 2 3 8" xfId="24362"/>
    <cellStyle name="60% - Accent1 2 2 3 9" xfId="24393"/>
    <cellStyle name="60% - Accent1 2 2 30" xfId="17115"/>
    <cellStyle name="60% - Accent1 2 2 31" xfId="18983"/>
    <cellStyle name="60% - Accent1 2 2 32" xfId="15967"/>
    <cellStyle name="60% - Accent1 2 2 33" xfId="18929"/>
    <cellStyle name="60% - Accent1 2 2 34" xfId="19026"/>
    <cellStyle name="60% - Accent1 2 2 35" xfId="19088"/>
    <cellStyle name="60% - Accent1 2 2 36" xfId="19141"/>
    <cellStyle name="60% - Accent1 2 2 37" xfId="19193"/>
    <cellStyle name="60% - Accent1 2 2 38" xfId="19244"/>
    <cellStyle name="60% - Accent1 2 2 39" xfId="19294"/>
    <cellStyle name="60% - Accent1 2 2 4" xfId="13876"/>
    <cellStyle name="60% - Accent1 2 2 40" xfId="19344"/>
    <cellStyle name="60% - Accent1 2 2 41" xfId="19392"/>
    <cellStyle name="60% - Accent1 2 2 42" xfId="19440"/>
    <cellStyle name="60% - Accent1 2 2 43" xfId="19487"/>
    <cellStyle name="60% - Accent1 2 2 44" xfId="19534"/>
    <cellStyle name="60% - Accent1 2 2 45" xfId="19579"/>
    <cellStyle name="60% - Accent1 2 2 46" xfId="19622"/>
    <cellStyle name="60% - Accent1 2 2 47" xfId="19663"/>
    <cellStyle name="60% - Accent1 2 2 48" xfId="21231"/>
    <cellStyle name="60% - Accent1 2 2 49" xfId="21009"/>
    <cellStyle name="60% - Accent1 2 2 5" xfId="13489"/>
    <cellStyle name="60% - Accent1 2 2 50" xfId="21133"/>
    <cellStyle name="60% - Accent1 2 2 51" xfId="22388"/>
    <cellStyle name="60% - Accent1 2 2 52" xfId="21770"/>
    <cellStyle name="60% - Accent1 2 2 53" xfId="22066"/>
    <cellStyle name="60% - Accent1 2 2 54" xfId="22526"/>
    <cellStyle name="60% - Accent1 2 2 55" xfId="21714"/>
    <cellStyle name="60% - Accent1 2 2 56" xfId="22125"/>
    <cellStyle name="60% - Accent1 2 2 57" xfId="22477"/>
    <cellStyle name="60% - Accent1 2 2 58" xfId="20699"/>
    <cellStyle name="60% - Accent1 2 2 59" xfId="26311"/>
    <cellStyle name="60% - Accent1 2 2 6" xfId="13215"/>
    <cellStyle name="60% - Accent1 2 2 60" xfId="26383"/>
    <cellStyle name="60% - Accent1 2 2 7" xfId="13452"/>
    <cellStyle name="60% - Accent1 2 2 8" xfId="13889"/>
    <cellStyle name="60% - Accent1 2 2 9" xfId="13913"/>
    <cellStyle name="60% - Accent1 2 20" xfId="13056"/>
    <cellStyle name="60% - Accent1 2 21" xfId="14208"/>
    <cellStyle name="60% - Accent1 2 22" xfId="18405"/>
    <cellStyle name="60% - Accent1 2 23" xfId="16334"/>
    <cellStyle name="60% - Accent1 2 24" xfId="14655"/>
    <cellStyle name="60% - Accent1 2 25" xfId="18145"/>
    <cellStyle name="60% - Accent1 2 26" xfId="15811"/>
    <cellStyle name="60% - Accent1 2 27" xfId="14806"/>
    <cellStyle name="60% - Accent1 2 28" xfId="17666"/>
    <cellStyle name="60% - Accent1 2 29" xfId="18334"/>
    <cellStyle name="60% - Accent1 2 3" xfId="12034"/>
    <cellStyle name="60% - Accent1 2 30" xfId="16441"/>
    <cellStyle name="60% - Accent1 2 31" xfId="14239"/>
    <cellStyle name="60% - Accent1 2 32" xfId="14500"/>
    <cellStyle name="60% - Accent1 2 33" xfId="16395"/>
    <cellStyle name="60% - Accent1 2 34" xfId="14886"/>
    <cellStyle name="60% - Accent1 2 35" xfId="16088"/>
    <cellStyle name="60% - Accent1 2 36" xfId="14803"/>
    <cellStyle name="60% - Accent1 2 37" xfId="17585"/>
    <cellStyle name="60% - Accent1 2 38" xfId="15572"/>
    <cellStyle name="60% - Accent1 2 39" xfId="17356"/>
    <cellStyle name="60% - Accent1 2 4" xfId="12150"/>
    <cellStyle name="60% - Accent1 2 40" xfId="15403"/>
    <cellStyle name="60% - Accent1 2 41" xfId="14825"/>
    <cellStyle name="60% - Accent1 2 42" xfId="18594"/>
    <cellStyle name="60% - Accent1 2 43" xfId="14275"/>
    <cellStyle name="60% - Accent1 2 44" xfId="15386"/>
    <cellStyle name="60% - Accent1 2 45" xfId="15253"/>
    <cellStyle name="60% - Accent1 2 46" xfId="19013"/>
    <cellStyle name="60% - Accent1 2 47" xfId="19076"/>
    <cellStyle name="60% - Accent1 2 48" xfId="19129"/>
    <cellStyle name="60% - Accent1 2 49" xfId="19181"/>
    <cellStyle name="60% - Accent1 2 5" xfId="12607"/>
    <cellStyle name="60% - Accent1 2 50" xfId="19232"/>
    <cellStyle name="60% - Accent1 2 51" xfId="19282"/>
    <cellStyle name="60% - Accent1 2 52" xfId="19332"/>
    <cellStyle name="60% - Accent1 2 53" xfId="19380"/>
    <cellStyle name="60% - Accent1 2 54" xfId="19428"/>
    <cellStyle name="60% - Accent1 2 55" xfId="19475"/>
    <cellStyle name="60% - Accent1 2 56" xfId="19522"/>
    <cellStyle name="60% - Accent1 2 57" xfId="19568"/>
    <cellStyle name="60% - Accent1 2 58" xfId="19612"/>
    <cellStyle name="60% - Accent1 2 59" xfId="20125"/>
    <cellStyle name="60% - Accent1 2 6" xfId="12559"/>
    <cellStyle name="60% - Accent1 2 60" xfId="22353"/>
    <cellStyle name="60% - Accent1 2 61" xfId="22437"/>
    <cellStyle name="60% - Accent1 2 62" xfId="21963"/>
    <cellStyle name="60% - Accent1 2 63" xfId="22165"/>
    <cellStyle name="60% - Accent1 2 64" xfId="20580"/>
    <cellStyle name="60% - Accent1 2 65" xfId="20406"/>
    <cellStyle name="60% - Accent1 2 66" xfId="20789"/>
    <cellStyle name="60% - Accent1 2 67" xfId="21672"/>
    <cellStyle name="60% - Accent1 2 68" xfId="20749"/>
    <cellStyle name="60% - Accent1 2 69" xfId="21527"/>
    <cellStyle name="60% - Accent1 2 7" xfId="12151"/>
    <cellStyle name="60% - Accent1 2 70" xfId="26089"/>
    <cellStyle name="60% - Accent1 2 71" xfId="26521"/>
    <cellStyle name="60% - Accent1 2 8" xfId="12602"/>
    <cellStyle name="60% - Accent1 2 9" xfId="12673"/>
    <cellStyle name="60% - Accent1 20" xfId="13350"/>
    <cellStyle name="60% - Accent1 21" xfId="13401"/>
    <cellStyle name="60% - Accent1 22" xfId="13013"/>
    <cellStyle name="60% - Accent1 23" xfId="13541"/>
    <cellStyle name="60% - Accent1 24" xfId="13806"/>
    <cellStyle name="60% - Accent1 25" xfId="13066"/>
    <cellStyle name="60% - Accent1 26" xfId="14978"/>
    <cellStyle name="60% - Accent1 27" xfId="15270"/>
    <cellStyle name="60% - Accent1 28" xfId="15000"/>
    <cellStyle name="60% - Accent1 29" xfId="17178"/>
    <cellStyle name="60% - Accent1 3" xfId="100"/>
    <cellStyle name="60% - Accent1 3 2" xfId="6090"/>
    <cellStyle name="60% - Accent1 30" xfId="15766"/>
    <cellStyle name="60% - Accent1 31" xfId="17681"/>
    <cellStyle name="60% - Accent1 32" xfId="15255"/>
    <cellStyle name="60% - Accent1 33" xfId="15062"/>
    <cellStyle name="60% - Accent1 34" xfId="16781"/>
    <cellStyle name="60% - Accent1 35" xfId="17561"/>
    <cellStyle name="60% - Accent1 36" xfId="15534"/>
    <cellStyle name="60% - Accent1 37" xfId="14516"/>
    <cellStyle name="60% - Accent1 38" xfId="17291"/>
    <cellStyle name="60% - Accent1 39" xfId="14766"/>
    <cellStyle name="60% - Accent1 4" xfId="141"/>
    <cellStyle name="60% - Accent1 4 2" xfId="6131"/>
    <cellStyle name="60% - Accent1 40" xfId="17278"/>
    <cellStyle name="60% - Accent1 41" xfId="17902"/>
    <cellStyle name="60% - Accent1 42" xfId="16648"/>
    <cellStyle name="60% - Accent1 43" xfId="16712"/>
    <cellStyle name="60% - Accent1 44" xfId="15884"/>
    <cellStyle name="60% - Accent1 45" xfId="14742"/>
    <cellStyle name="60% - Accent1 46" xfId="16293"/>
    <cellStyle name="60% - Accent1 47" xfId="15809"/>
    <cellStyle name="60% - Accent1 48" xfId="16913"/>
    <cellStyle name="60% - Accent1 49" xfId="15676"/>
    <cellStyle name="60% - Accent1 5" xfId="182"/>
    <cellStyle name="60% - Accent1 5 2" xfId="6172"/>
    <cellStyle name="60% - Accent1 50" xfId="16796"/>
    <cellStyle name="60% - Accent1 51" xfId="17909"/>
    <cellStyle name="60% - Accent1 52" xfId="18057"/>
    <cellStyle name="60% - Accent1 53" xfId="16999"/>
    <cellStyle name="60% - Accent1 54" xfId="16460"/>
    <cellStyle name="60% - Accent1 55" xfId="15251"/>
    <cellStyle name="60% - Accent1 56" xfId="18153"/>
    <cellStyle name="60% - Accent1 57" xfId="18072"/>
    <cellStyle name="60% - Accent1 58" xfId="15690"/>
    <cellStyle name="60% - Accent1 59" xfId="17949"/>
    <cellStyle name="60% - Accent1 6" xfId="223"/>
    <cellStyle name="60% - Accent1 6 2" xfId="6213"/>
    <cellStyle name="60% - Accent1 60" xfId="16504"/>
    <cellStyle name="60% - Accent1 61" xfId="17423"/>
    <cellStyle name="60% - Accent1 62" xfId="16546"/>
    <cellStyle name="60% - Accent1 63" xfId="15328"/>
    <cellStyle name="60% - Accent1 64" xfId="20427"/>
    <cellStyle name="60% - Accent1 65" xfId="21720"/>
    <cellStyle name="60% - Accent1 66" xfId="22303"/>
    <cellStyle name="60% - Accent1 67" xfId="22318"/>
    <cellStyle name="60% - Accent1 68" xfId="21379"/>
    <cellStyle name="60% - Accent1 69" xfId="21328"/>
    <cellStyle name="60% - Accent1 7" xfId="264"/>
    <cellStyle name="60% - Accent1 7 2" xfId="6254"/>
    <cellStyle name="60% - Accent1 70" xfId="21509"/>
    <cellStyle name="60% - Accent1 71" xfId="20685"/>
    <cellStyle name="60% - Accent1 72" xfId="20670"/>
    <cellStyle name="60% - Accent1 73" xfId="20505"/>
    <cellStyle name="60% - Accent1 74" xfId="21314"/>
    <cellStyle name="60% - Accent1 75" xfId="26171"/>
    <cellStyle name="60% - Accent1 76" xfId="26520"/>
    <cellStyle name="60% - Accent1 8" xfId="12354"/>
    <cellStyle name="60% - Accent1 9" xfId="12162"/>
    <cellStyle name="60% - Accent2" xfId="28" builtinId="36" customBuiltin="1"/>
    <cellStyle name="60% - Accent2 10" xfId="12862"/>
    <cellStyle name="60% - Accent2 11" xfId="12876"/>
    <cellStyle name="60% - Accent2 12" xfId="12888"/>
    <cellStyle name="60% - Accent2 13" xfId="12899"/>
    <cellStyle name="60% - Accent2 14" xfId="12909"/>
    <cellStyle name="60% - Accent2 15" xfId="12918"/>
    <cellStyle name="60% - Accent2 16" xfId="12925"/>
    <cellStyle name="60% - Accent2 17" xfId="12931"/>
    <cellStyle name="60% - Accent2 18" xfId="12934"/>
    <cellStyle name="60% - Accent2 19" xfId="13418"/>
    <cellStyle name="60% - Accent2 2" xfId="2360"/>
    <cellStyle name="60% - Accent2 2 10" xfId="12259"/>
    <cellStyle name="60% - Accent2 2 11" xfId="12721"/>
    <cellStyle name="60% - Accent2 2 12" xfId="12082"/>
    <cellStyle name="60% - Accent2 2 13" xfId="12519"/>
    <cellStyle name="60% - Accent2 2 14" xfId="13703"/>
    <cellStyle name="60% - Accent2 2 14 10" xfId="25126"/>
    <cellStyle name="60% - Accent2 2 14 11" xfId="23209"/>
    <cellStyle name="60% - Accent2 2 14 12" xfId="24776"/>
    <cellStyle name="60% - Accent2 2 14 13" xfId="24830"/>
    <cellStyle name="60% - Accent2 2 14 14" xfId="23242"/>
    <cellStyle name="60% - Accent2 2 14 15" xfId="23498"/>
    <cellStyle name="60% - Accent2 2 14 16" xfId="25810"/>
    <cellStyle name="60% - Accent2 2 14 17" xfId="26014"/>
    <cellStyle name="60% - Accent2 2 14 18" xfId="26660"/>
    <cellStyle name="60% - Accent2 2 14 19" xfId="26960"/>
    <cellStyle name="60% - Accent2 2 14 2" xfId="13606"/>
    <cellStyle name="60% - Accent2 2 14 2 10" xfId="23900"/>
    <cellStyle name="60% - Accent2 2 14 2 11" xfId="25208"/>
    <cellStyle name="60% - Accent2 2 14 2 12" xfId="23766"/>
    <cellStyle name="60% - Accent2 2 14 2 13" xfId="24428"/>
    <cellStyle name="60% - Accent2 2 14 2 14" xfId="22680"/>
    <cellStyle name="60% - Accent2 2 14 2 15" xfId="25936"/>
    <cellStyle name="60% - Accent2 2 14 2 16" xfId="25659"/>
    <cellStyle name="60% - Accent2 2 14 2 17" xfId="28388"/>
    <cellStyle name="60% - Accent2 2 14 2 18" xfId="28087"/>
    <cellStyle name="60% - Accent2 2 14 2 19" xfId="27931"/>
    <cellStyle name="60% - Accent2 2 14 2 2" xfId="25014"/>
    <cellStyle name="60% - Accent2 2 14 2 2 10" xfId="24542"/>
    <cellStyle name="60% - Accent2 2 14 2 2 11" xfId="23358"/>
    <cellStyle name="60% - Accent2 2 14 2 2 12" xfId="24831"/>
    <cellStyle name="60% - Accent2 2 14 2 2 13" xfId="24609"/>
    <cellStyle name="60% - Accent2 2 14 2 2 14" xfId="24207"/>
    <cellStyle name="60% - Accent2 2 14 2 2 15" xfId="25982"/>
    <cellStyle name="60% - Accent2 2 14 2 2 16" xfId="25663"/>
    <cellStyle name="60% - Accent2 2 14 2 2 17" xfId="28354"/>
    <cellStyle name="60% - Accent2 2 14 2 2 18" xfId="28109"/>
    <cellStyle name="60% - Accent2 2 14 2 2 19" xfId="27798"/>
    <cellStyle name="60% - Accent2 2 14 2 2 2" xfId="24974"/>
    <cellStyle name="60% - Accent2 2 14 2 2 20" xfId="27353"/>
    <cellStyle name="60% - Accent2 2 14 2 2 21" xfId="27638"/>
    <cellStyle name="60% - Accent2 2 14 2 2 22" xfId="26895"/>
    <cellStyle name="60% - Accent2 2 14 2 2 23" xfId="27577"/>
    <cellStyle name="60% - Accent2 2 14 2 2 24" xfId="27509"/>
    <cellStyle name="60% - Accent2 2 14 2 2 25" xfId="28787"/>
    <cellStyle name="60% - Accent2 2 14 2 2 26" xfId="27922"/>
    <cellStyle name="60% - Accent2 2 14 2 2 27" xfId="29741"/>
    <cellStyle name="60% - Accent2 2 14 2 2 28" xfId="29572"/>
    <cellStyle name="60% - Accent2 2 14 2 2 29" xfId="29416"/>
    <cellStyle name="60% - Accent2 2 14 2 2 3" xfId="24670"/>
    <cellStyle name="60% - Accent2 2 14 2 2 30" xfId="29213"/>
    <cellStyle name="60% - Accent2 2 14 2 2 31" xfId="29332"/>
    <cellStyle name="60% - Accent2 2 14 2 2 4" xfId="24277"/>
    <cellStyle name="60% - Accent2 2 14 2 2 5" xfId="23678"/>
    <cellStyle name="60% - Accent2 2 14 2 2 6" xfId="24071"/>
    <cellStyle name="60% - Accent2 2 14 2 2 7" xfId="23066"/>
    <cellStyle name="60% - Accent2 2 14 2 2 8" xfId="25424"/>
    <cellStyle name="60% - Accent2 2 14 2 2 9" xfId="23579"/>
    <cellStyle name="60% - Accent2 2 14 2 20" xfId="27899"/>
    <cellStyle name="60% - Accent2 2 14 2 21" xfId="28615"/>
    <cellStyle name="60% - Accent2 2 14 2 22" xfId="26629"/>
    <cellStyle name="60% - Accent2 2 14 2 23" xfId="27316"/>
    <cellStyle name="60% - Accent2 2 14 2 24" xfId="27031"/>
    <cellStyle name="60% - Accent2 2 14 2 25" xfId="28076"/>
    <cellStyle name="60% - Accent2 2 14 2 26" xfId="27874"/>
    <cellStyle name="60% - Accent2 2 14 2 27" xfId="29773"/>
    <cellStyle name="60% - Accent2 2 14 2 28" xfId="29560"/>
    <cellStyle name="60% - Accent2 2 14 2 29" xfId="29478"/>
    <cellStyle name="60% - Accent2 2 14 2 3" xfId="24646"/>
    <cellStyle name="60% - Accent2 2 14 2 30" xfId="29460"/>
    <cellStyle name="60% - Accent2 2 14 2 31" xfId="29920"/>
    <cellStyle name="60% - Accent2 2 14 2 4" xfId="24451"/>
    <cellStyle name="60% - Accent2 2 14 2 5" xfId="24407"/>
    <cellStyle name="60% - Accent2 2 14 2 6" xfId="25282"/>
    <cellStyle name="60% - Accent2 2 14 2 7" xfId="22729"/>
    <cellStyle name="60% - Accent2 2 14 2 8" xfId="23361"/>
    <cellStyle name="60% - Accent2 2 14 2 9" xfId="25119"/>
    <cellStyle name="60% - Accent2 2 14 20" xfId="27495"/>
    <cellStyle name="60% - Accent2 2 14 21" xfId="28223"/>
    <cellStyle name="60% - Accent2 2 14 22" xfId="28165"/>
    <cellStyle name="60% - Accent2 2 14 23" xfId="27808"/>
    <cellStyle name="60% - Accent2 2 14 24" xfId="27060"/>
    <cellStyle name="60% - Accent2 2 14 25" xfId="27953"/>
    <cellStyle name="60% - Accent2 2 14 26" xfId="27182"/>
    <cellStyle name="60% - Accent2 2 14 27" xfId="27189"/>
    <cellStyle name="60% - Accent2 2 14 28" xfId="28935"/>
    <cellStyle name="60% - Accent2 2 14 29" xfId="29077"/>
    <cellStyle name="60% - Accent2 2 14 3" xfId="22762"/>
    <cellStyle name="60% - Accent2 2 14 30" xfId="29274"/>
    <cellStyle name="60% - Accent2 2 14 31" xfId="29638"/>
    <cellStyle name="60% - Accent2 2 14 32" xfId="29604"/>
    <cellStyle name="60% - Accent2 2 14 4" xfId="23149"/>
    <cellStyle name="60% - Accent2 2 14 5" xfId="23880"/>
    <cellStyle name="60% - Accent2 2 14 6" xfId="24816"/>
    <cellStyle name="60% - Accent2 2 14 7" xfId="24743"/>
    <cellStyle name="60% - Accent2 2 14 8" xfId="24293"/>
    <cellStyle name="60% - Accent2 2 14 9" xfId="23458"/>
    <cellStyle name="60% - Accent2 2 15" xfId="14002"/>
    <cellStyle name="60% - Accent2 2 16" xfId="13571"/>
    <cellStyle name="60% - Accent2 2 17" xfId="14015"/>
    <cellStyle name="60% - Accent2 2 18" xfId="13201"/>
    <cellStyle name="60% - Accent2 2 19" xfId="13113"/>
    <cellStyle name="60% - Accent2 2 2" xfId="60"/>
    <cellStyle name="60% - Accent2 2 2 10" xfId="17053"/>
    <cellStyle name="60% - Accent2 2 2 11" xfId="17558"/>
    <cellStyle name="60% - Accent2 2 2 12" xfId="15240"/>
    <cellStyle name="60% - Accent2 2 2 13" xfId="15244"/>
    <cellStyle name="60% - Accent2 2 2 14" xfId="15285"/>
    <cellStyle name="60% - Accent2 2 2 15" xfId="14522"/>
    <cellStyle name="60% - Accent2 2 2 16" xfId="14882"/>
    <cellStyle name="60% - Accent2 2 2 17" xfId="18399"/>
    <cellStyle name="60% - Accent2 2 2 18" xfId="16879"/>
    <cellStyle name="60% - Accent2 2 2 19" xfId="14622"/>
    <cellStyle name="60% - Accent2 2 2 2" xfId="8352"/>
    <cellStyle name="60% - Accent2 2 2 2 10" xfId="16257"/>
    <cellStyle name="60% - Accent2 2 2 2 11" xfId="15481"/>
    <cellStyle name="60% - Accent2 2 2 2 12" xfId="15994"/>
    <cellStyle name="60% - Accent2 2 2 2 13" xfId="15729"/>
    <cellStyle name="60% - Accent2 2 2 2 14" xfId="18103"/>
    <cellStyle name="60% - Accent2 2 2 2 15" xfId="14792"/>
    <cellStyle name="60% - Accent2 2 2 2 16" xfId="15947"/>
    <cellStyle name="60% - Accent2 2 2 2 17" xfId="14751"/>
    <cellStyle name="60% - Accent2 2 2 2 18" xfId="16092"/>
    <cellStyle name="60% - Accent2 2 2 2 19" xfId="16002"/>
    <cellStyle name="60% - Accent2 2 2 2 2" xfId="6050"/>
    <cellStyle name="60% - Accent2 2 2 2 2 10" xfId="21148"/>
    <cellStyle name="60% - Accent2 2 2 2 2 11" xfId="21264"/>
    <cellStyle name="60% - Accent2 2 2 2 2 12" xfId="20873"/>
    <cellStyle name="60% - Accent2 2 2 2 2 13" xfId="21614"/>
    <cellStyle name="60% - Accent2 2 2 2 2 14" xfId="26408"/>
    <cellStyle name="60% - Accent2 2 2 2 2 15" xfId="26362"/>
    <cellStyle name="60% - Accent2 2 2 2 2 2" xfId="13631"/>
    <cellStyle name="60% - Accent2 2 2 2 2 2 10" xfId="20228"/>
    <cellStyle name="60% - Accent2 2 2 2 2 2 11" xfId="20322"/>
    <cellStyle name="60% - Accent2 2 2 2 2 2 12" xfId="20465"/>
    <cellStyle name="60% - Accent2 2 2 2 2 2 13" xfId="22145"/>
    <cellStyle name="60% - Accent2 2 2 2 2 2 14" xfId="26450"/>
    <cellStyle name="60% - Accent2 2 2 2 2 2 15" xfId="26346"/>
    <cellStyle name="60% - Accent2 2 2 2 2 2 2" xfId="13673"/>
    <cellStyle name="60% - Accent2 2 2 2 2 2 3" xfId="21896"/>
    <cellStyle name="60% - Accent2 2 2 2 2 2 4" xfId="21388"/>
    <cellStyle name="60% - Accent2 2 2 2 2 2 5" xfId="20630"/>
    <cellStyle name="60% - Accent2 2 2 2 2 2 6" xfId="20832"/>
    <cellStyle name="60% - Accent2 2 2 2 2 2 7" xfId="20581"/>
    <cellStyle name="60% - Accent2 2 2 2 2 2 8" xfId="20762"/>
    <cellStyle name="60% - Accent2 2 2 2 2 2 9" xfId="21063"/>
    <cellStyle name="60% - Accent2 2 2 2 2 3" xfId="21854"/>
    <cellStyle name="60% - Accent2 2 2 2 2 4" xfId="21453"/>
    <cellStyle name="60% - Accent2 2 2 2 2 5" xfId="20316"/>
    <cellStyle name="60% - Accent2 2 2 2 2 6" xfId="21339"/>
    <cellStyle name="60% - Accent2 2 2 2 2 7" xfId="21275"/>
    <cellStyle name="60% - Accent2 2 2 2 2 8" xfId="21112"/>
    <cellStyle name="60% - Accent2 2 2 2 2 9" xfId="21432"/>
    <cellStyle name="60% - Accent2 2 2 2 20" xfId="17874"/>
    <cellStyle name="60% - Accent2 2 2 2 21" xfId="14338"/>
    <cellStyle name="60% - Accent2 2 2 2 22" xfId="15429"/>
    <cellStyle name="60% - Accent2 2 2 2 23" xfId="16218"/>
    <cellStyle name="60% - Accent2 2 2 2 24" xfId="14404"/>
    <cellStyle name="60% - Accent2 2 2 2 25" xfId="18946"/>
    <cellStyle name="60% - Accent2 2 2 2 26" xfId="16580"/>
    <cellStyle name="60% - Accent2 2 2 2 27" xfId="15078"/>
    <cellStyle name="60% - Accent2 2 2 2 28" xfId="16685"/>
    <cellStyle name="60% - Accent2 2 2 2 29" xfId="15722"/>
    <cellStyle name="60% - Accent2 2 2 2 3" xfId="13166"/>
    <cellStyle name="60% - Accent2 2 2 2 30" xfId="14836"/>
    <cellStyle name="60% - Accent2 2 2 2 31" xfId="17603"/>
    <cellStyle name="60% - Accent2 2 2 2 32" xfId="15055"/>
    <cellStyle name="60% - Accent2 2 2 2 33" xfId="16196"/>
    <cellStyle name="60% - Accent2 2 2 2 34" xfId="17871"/>
    <cellStyle name="60% - Accent2 2 2 2 35" xfId="14448"/>
    <cellStyle name="60% - Accent2 2 2 2 36" xfId="15424"/>
    <cellStyle name="60% - Accent2 2 2 2 37" xfId="16119"/>
    <cellStyle name="60% - Accent2 2 2 2 38" xfId="17212"/>
    <cellStyle name="60% - Accent2 2 2 2 39" xfId="16628"/>
    <cellStyle name="60% - Accent2 2 2 2 4" xfId="13309"/>
    <cellStyle name="60% - Accent2 2 2 2 40" xfId="15319"/>
    <cellStyle name="60% - Accent2 2 2 2 41" xfId="14575"/>
    <cellStyle name="60% - Accent2 2 2 2 42" xfId="16765"/>
    <cellStyle name="60% - Accent2 2 2 2 43" xfId="15661"/>
    <cellStyle name="60% - Accent2 2 2 2 44" xfId="17717"/>
    <cellStyle name="60% - Accent2 2 2 2 45" xfId="17185"/>
    <cellStyle name="60% - Accent2 2 2 2 46" xfId="18312"/>
    <cellStyle name="60% - Accent2 2 2 2 47" xfId="18728"/>
    <cellStyle name="60% - Accent2 2 2 2 48" xfId="20904"/>
    <cellStyle name="60% - Accent2 2 2 2 49" xfId="21083"/>
    <cellStyle name="60% - Accent2 2 2 2 5" xfId="13221"/>
    <cellStyle name="60% - Accent2 2 2 2 50" xfId="22123"/>
    <cellStyle name="60% - Accent2 2 2 2 51" xfId="22555"/>
    <cellStyle name="60% - Accent2 2 2 2 52" xfId="22570"/>
    <cellStyle name="60% - Accent2 2 2 2 53" xfId="22583"/>
    <cellStyle name="60% - Accent2 2 2 2 54" xfId="22594"/>
    <cellStyle name="60% - Accent2 2 2 2 55" xfId="22603"/>
    <cellStyle name="60% - Accent2 2 2 2 56" xfId="22611"/>
    <cellStyle name="60% - Accent2 2 2 2 57" xfId="22616"/>
    <cellStyle name="60% - Accent2 2 2 2 58" xfId="22619"/>
    <cellStyle name="60% - Accent2 2 2 2 59" xfId="26245"/>
    <cellStyle name="60% - Accent2 2 2 2 6" xfId="13884"/>
    <cellStyle name="60% - Accent2 2 2 2 60" xfId="26290"/>
    <cellStyle name="60% - Accent2 2 2 2 7" xfId="13495"/>
    <cellStyle name="60% - Accent2 2 2 2 8" xfId="13046"/>
    <cellStyle name="60% - Accent2 2 2 2 9" xfId="14030"/>
    <cellStyle name="60% - Accent2 2 2 20" xfId="16884"/>
    <cellStyle name="60% - Accent2 2 2 21" xfId="17579"/>
    <cellStyle name="60% - Accent2 2 2 22" xfId="16754"/>
    <cellStyle name="60% - Accent2 2 2 23" xfId="14816"/>
    <cellStyle name="60% - Accent2 2 2 24" xfId="15323"/>
    <cellStyle name="60% - Accent2 2 2 25" xfId="18911"/>
    <cellStyle name="60% - Accent2 2 2 26" xfId="18213"/>
    <cellStyle name="60% - Accent2 2 2 27" xfId="15471"/>
    <cellStyle name="60% - Accent2 2 2 28" xfId="16949"/>
    <cellStyle name="60% - Accent2 2 2 29" xfId="17408"/>
    <cellStyle name="60% - Accent2 2 2 3" xfId="13780"/>
    <cellStyle name="60% - Accent2 2 2 3 10" xfId="25481"/>
    <cellStyle name="60% - Accent2 2 2 3 11" xfId="24285"/>
    <cellStyle name="60% - Accent2 2 2 3 12" xfId="22960"/>
    <cellStyle name="60% - Accent2 2 2 3 13" xfId="22723"/>
    <cellStyle name="60% - Accent2 2 2 3 14" xfId="23136"/>
    <cellStyle name="60% - Accent2 2 2 3 15" xfId="23452"/>
    <cellStyle name="60% - Accent2 2 2 3 16" xfId="25677"/>
    <cellStyle name="60% - Accent2 2 2 3 17" xfId="25741"/>
    <cellStyle name="60% - Accent2 2 2 3 18" xfId="26562"/>
    <cellStyle name="60% - Accent2 2 2 3 19" xfId="27971"/>
    <cellStyle name="60% - Accent2 2 2 3 2" xfId="12986"/>
    <cellStyle name="60% - Accent2 2 2 3 2 10" xfId="24435"/>
    <cellStyle name="60% - Accent2 2 2 3 2 11" xfId="24526"/>
    <cellStyle name="60% - Accent2 2 2 3 2 12" xfId="25496"/>
    <cellStyle name="60% - Accent2 2 2 3 2 13" xfId="25399"/>
    <cellStyle name="60% - Accent2 2 2 3 2 14" xfId="23085"/>
    <cellStyle name="60% - Accent2 2 2 3 2 15" xfId="25689"/>
    <cellStyle name="60% - Accent2 2 2 3 2 16" xfId="25648"/>
    <cellStyle name="60% - Accent2 2 2 3 2 17" xfId="28440"/>
    <cellStyle name="60% - Accent2 2 2 3 2 18" xfId="28507"/>
    <cellStyle name="60% - Accent2 2 2 3 2 19" xfId="28522"/>
    <cellStyle name="60% - Accent2 2 2 3 2 2" xfId="25069"/>
    <cellStyle name="60% - Accent2 2 2 3 2 2 10" xfId="24246"/>
    <cellStyle name="60% - Accent2 2 2 3 2 2 11" xfId="23326"/>
    <cellStyle name="60% - Accent2 2 2 3 2 2 12" xfId="25229"/>
    <cellStyle name="60% - Accent2 2 2 3 2 2 13" xfId="25325"/>
    <cellStyle name="60% - Accent2 2 2 3 2 2 14" xfId="23335"/>
    <cellStyle name="60% - Accent2 2 2 3 2 2 15" xfId="25839"/>
    <cellStyle name="60% - Accent2 2 2 3 2 2 16" xfId="25929"/>
    <cellStyle name="60% - Accent2 2 2 3 2 2 17" xfId="28307"/>
    <cellStyle name="60% - Accent2 2 2 3 2 2 18" xfId="26747"/>
    <cellStyle name="60% - Accent2 2 2 3 2 2 19" xfId="27044"/>
    <cellStyle name="60% - Accent2 2 2 3 2 2 2" xfId="24927"/>
    <cellStyle name="60% - Accent2 2 2 3 2 2 20" xfId="27061"/>
    <cellStyle name="60% - Accent2 2 2 3 2 2 21" xfId="27151"/>
    <cellStyle name="60% - Accent2 2 2 3 2 2 22" xfId="27066"/>
    <cellStyle name="60% - Accent2 2 2 3 2 2 23" xfId="27331"/>
    <cellStyle name="60% - Accent2 2 2 3 2 2 24" xfId="27240"/>
    <cellStyle name="60% - Accent2 2 2 3 2 2 25" xfId="26890"/>
    <cellStyle name="60% - Accent2 2 2 3 2 2 26" xfId="27700"/>
    <cellStyle name="60% - Accent2 2 2 3 2 2 27" xfId="29694"/>
    <cellStyle name="60% - Accent2 2 2 3 2 2 28" xfId="28988"/>
    <cellStyle name="60% - Accent2 2 2 3 2 2 29" xfId="29114"/>
    <cellStyle name="60% - Accent2 2 2 3 2 2 3" xfId="22872"/>
    <cellStyle name="60% - Accent2 2 2 3 2 2 30" xfId="29119"/>
    <cellStyle name="60% - Accent2 2 2 3 2 2 31" xfId="29143"/>
    <cellStyle name="60% - Accent2 2 2 3 2 2 4" xfId="23263"/>
    <cellStyle name="60% - Accent2 2 2 3 2 2 5" xfId="23277"/>
    <cellStyle name="60% - Accent2 2 2 3 2 2 6" xfId="23407"/>
    <cellStyle name="60% - Accent2 2 2 3 2 2 7" xfId="23283"/>
    <cellStyle name="60% - Accent2 2 2 3 2 2 8" xfId="24983"/>
    <cellStyle name="60% - Accent2 2 2 3 2 2 9" xfId="23162"/>
    <cellStyle name="60% - Accent2 2 2 3 2 20" xfId="28075"/>
    <cellStyle name="60% - Accent2 2 2 3 2 21" xfId="27849"/>
    <cellStyle name="60% - Accent2 2 2 3 2 22" xfId="28173"/>
    <cellStyle name="60% - Accent2 2 2 3 2 23" xfId="28039"/>
    <cellStyle name="60% - Accent2 2 2 3 2 24" xfId="27450"/>
    <cellStyle name="60% - Accent2 2 2 3 2 25" xfId="28240"/>
    <cellStyle name="60% - Accent2 2 2 3 2 26" xfId="28527"/>
    <cellStyle name="60% - Accent2 2 2 3 2 27" xfId="29824"/>
    <cellStyle name="60% - Accent2 2 2 3 2 28" xfId="29869"/>
    <cellStyle name="60% - Accent2 2 2 3 2 29" xfId="29879"/>
    <cellStyle name="60% - Accent2 2 2 3 2 3" xfId="25147"/>
    <cellStyle name="60% - Accent2 2 2 3 2 30" xfId="29552"/>
    <cellStyle name="60% - Accent2 2 2 3 2 31" xfId="29441"/>
    <cellStyle name="60% - Accent2 2 2 3 2 4" xfId="25167"/>
    <cellStyle name="60% - Accent2 2 2 3 2 5" xfId="24631"/>
    <cellStyle name="60% - Accent2 2 2 3 2 6" xfId="24348"/>
    <cellStyle name="60% - Accent2 2 2 3 2 7" xfId="24752"/>
    <cellStyle name="60% - Accent2 2 2 3 2 8" xfId="23449"/>
    <cellStyle name="60% - Accent2 2 2 3 2 9" xfId="24475"/>
    <cellStyle name="60% - Accent2 2 2 3 20" xfId="28124"/>
    <cellStyle name="60% - Accent2 2 2 3 21" xfId="28118"/>
    <cellStyle name="60% - Accent2 2 2 3 22" xfId="27763"/>
    <cellStyle name="60% - Accent2 2 2 3 23" xfId="27346"/>
    <cellStyle name="60% - Accent2 2 2 3 24" xfId="27444"/>
    <cellStyle name="60% - Accent2 2 2 3 25" xfId="28469"/>
    <cellStyle name="60% - Accent2 2 2 3 26" xfId="27568"/>
    <cellStyle name="60% - Accent2 2 2 3 27" xfId="27480"/>
    <cellStyle name="60% - Accent2 2 2 3 28" xfId="28869"/>
    <cellStyle name="60% - Accent2 2 2 3 29" xfId="29498"/>
    <cellStyle name="60% - Accent2 2 2 3 3" xfId="22643"/>
    <cellStyle name="60% - Accent2 2 2 3 30" xfId="29584"/>
    <cellStyle name="60% - Accent2 2 2 3 31" xfId="29579"/>
    <cellStyle name="60% - Accent2 2 2 3 32" xfId="29394"/>
    <cellStyle name="60% - Accent2 2 2 3 4" xfId="24502"/>
    <cellStyle name="60% - Accent2 2 2 3 5" xfId="24698"/>
    <cellStyle name="60% - Accent2 2 2 3 6" xfId="24685"/>
    <cellStyle name="60% - Accent2 2 2 3 7" xfId="24223"/>
    <cellStyle name="60% - Accent2 2 2 3 8" xfId="23671"/>
    <cellStyle name="60% - Accent2 2 2 3 9" xfId="22982"/>
    <cellStyle name="60% - Accent2 2 2 30" xfId="16164"/>
    <cellStyle name="60% - Accent2 2 2 31" xfId="16572"/>
    <cellStyle name="60% - Accent2 2 2 32" xfId="17145"/>
    <cellStyle name="60% - Accent2 2 2 33" xfId="18019"/>
    <cellStyle name="60% - Accent2 2 2 34" xfId="18559"/>
    <cellStyle name="60% - Accent2 2 2 35" xfId="17429"/>
    <cellStyle name="60% - Accent2 2 2 36" xfId="18607"/>
    <cellStyle name="60% - Accent2 2 2 37" xfId="15369"/>
    <cellStyle name="60% - Accent2 2 2 38" xfId="15046"/>
    <cellStyle name="60% - Accent2 2 2 39" xfId="17884"/>
    <cellStyle name="60% - Accent2 2 2 4" xfId="13866"/>
    <cellStyle name="60% - Accent2 2 2 40" xfId="18519"/>
    <cellStyle name="60% - Accent2 2 2 41" xfId="14294"/>
    <cellStyle name="60% - Accent2 2 2 42" xfId="15620"/>
    <cellStyle name="60% - Accent2 2 2 43" xfId="17802"/>
    <cellStyle name="60% - Accent2 2 2 44" xfId="15914"/>
    <cellStyle name="60% - Accent2 2 2 45" xfId="18269"/>
    <cellStyle name="60% - Accent2 2 2 46" xfId="15158"/>
    <cellStyle name="60% - Accent2 2 2 47" xfId="18794"/>
    <cellStyle name="60% - Accent2 2 2 48" xfId="21235"/>
    <cellStyle name="60% - Accent2 2 2 49" xfId="21322"/>
    <cellStyle name="60% - Accent2 2 2 5" xfId="13357"/>
    <cellStyle name="60% - Accent2 2 2 50" xfId="22052"/>
    <cellStyle name="60% - Accent2 2 2 51" xfId="22030"/>
    <cellStyle name="60% - Accent2 2 2 52" xfId="21764"/>
    <cellStyle name="60% - Accent2 2 2 53" xfId="20746"/>
    <cellStyle name="60% - Accent2 2 2 54" xfId="20819"/>
    <cellStyle name="60% - Accent2 2 2 55" xfId="20638"/>
    <cellStyle name="60% - Accent2 2 2 56" xfId="20562"/>
    <cellStyle name="60% - Accent2 2 2 57" xfId="21648"/>
    <cellStyle name="60% - Accent2 2 2 58" xfId="20298"/>
    <cellStyle name="60% - Accent2 2 2 59" xfId="26315"/>
    <cellStyle name="60% - Accent2 2 2 6" xfId="13122"/>
    <cellStyle name="60% - Accent2 2 2 60" xfId="26374"/>
    <cellStyle name="60% - Accent2 2 2 7" xfId="13962"/>
    <cellStyle name="60% - Accent2 2 2 8" xfId="13344"/>
    <cellStyle name="60% - Accent2 2 2 9" xfId="13919"/>
    <cellStyle name="60% - Accent2 2 20" xfId="13980"/>
    <cellStyle name="60% - Accent2 2 21" xfId="14209"/>
    <cellStyle name="60% - Accent2 2 22" xfId="18352"/>
    <cellStyle name="60% - Accent2 2 23" xfId="14264"/>
    <cellStyle name="60% - Accent2 2 24" xfId="14931"/>
    <cellStyle name="60% - Accent2 2 25" xfId="15635"/>
    <cellStyle name="60% - Accent2 2 26" xfId="15616"/>
    <cellStyle name="60% - Accent2 2 27" xfId="17861"/>
    <cellStyle name="60% - Accent2 2 28" xfId="18300"/>
    <cellStyle name="60% - Accent2 2 29" xfId="18736"/>
    <cellStyle name="60% - Accent2 2 3" xfId="12035"/>
    <cellStyle name="60% - Accent2 2 30" xfId="18603"/>
    <cellStyle name="60% - Accent2 2 31" xfId="14556"/>
    <cellStyle name="60% - Accent2 2 32" xfId="16832"/>
    <cellStyle name="60% - Accent2 2 33" xfId="14658"/>
    <cellStyle name="60% - Accent2 2 34" xfId="17858"/>
    <cellStyle name="60% - Accent2 2 35" xfId="18844"/>
    <cellStyle name="60% - Accent2 2 36" xfId="19011"/>
    <cellStyle name="60% - Accent2 2 37" xfId="18218"/>
    <cellStyle name="60% - Accent2 2 38" xfId="19056"/>
    <cellStyle name="60% - Accent2 2 39" xfId="19111"/>
    <cellStyle name="60% - Accent2 2 4" xfId="12498"/>
    <cellStyle name="60% - Accent2 2 40" xfId="19164"/>
    <cellStyle name="60% - Accent2 2 41" xfId="19215"/>
    <cellStyle name="60% - Accent2 2 42" xfId="19266"/>
    <cellStyle name="60% - Accent2 2 43" xfId="19316"/>
    <cellStyle name="60% - Accent2 2 44" xfId="19365"/>
    <cellStyle name="60% - Accent2 2 45" xfId="19413"/>
    <cellStyle name="60% - Accent2 2 46" xfId="19460"/>
    <cellStyle name="60% - Accent2 2 47" xfId="19507"/>
    <cellStyle name="60% - Accent2 2 48" xfId="19554"/>
    <cellStyle name="60% - Accent2 2 49" xfId="19598"/>
    <cellStyle name="60% - Accent2 2 5" xfId="12834"/>
    <cellStyle name="60% - Accent2 2 50" xfId="19641"/>
    <cellStyle name="60% - Accent2 2 51" xfId="19682"/>
    <cellStyle name="60% - Accent2 2 52" xfId="19721"/>
    <cellStyle name="60% - Accent2 2 53" xfId="19759"/>
    <cellStyle name="60% - Accent2 2 54" xfId="19795"/>
    <cellStyle name="60% - Accent2 2 55" xfId="19828"/>
    <cellStyle name="60% - Accent2 2 56" xfId="19860"/>
    <cellStyle name="60% - Accent2 2 57" xfId="19891"/>
    <cellStyle name="60% - Accent2 2 58" xfId="19920"/>
    <cellStyle name="60% - Accent2 2 59" xfId="20126"/>
    <cellStyle name="60% - Accent2 2 6" xfId="12080"/>
    <cellStyle name="60% - Accent2 2 60" xfId="22198"/>
    <cellStyle name="60% - Accent2 2 61" xfId="21810"/>
    <cellStyle name="60% - Accent2 2 62" xfId="20693"/>
    <cellStyle name="60% - Accent2 2 63" xfId="20613"/>
    <cellStyle name="60% - Accent2 2 64" xfId="21580"/>
    <cellStyle name="60% - Accent2 2 65" xfId="21713"/>
    <cellStyle name="60% - Accent2 2 66" xfId="22413"/>
    <cellStyle name="60% - Accent2 2 67" xfId="22406"/>
    <cellStyle name="60% - Accent2 2 68" xfId="22239"/>
    <cellStyle name="60% - Accent2 2 69" xfId="20885"/>
    <cellStyle name="60% - Accent2 2 7" xfId="12647"/>
    <cellStyle name="60% - Accent2 2 70" xfId="26090"/>
    <cellStyle name="60% - Accent2 2 71" xfId="26502"/>
    <cellStyle name="60% - Accent2 2 8" xfId="12652"/>
    <cellStyle name="60% - Accent2 2 9" xfId="12390"/>
    <cellStyle name="60% - Accent2 20" xfId="13359"/>
    <cellStyle name="60% - Accent2 21" xfId="13871"/>
    <cellStyle name="60% - Accent2 22" xfId="13284"/>
    <cellStyle name="60% - Accent2 23" xfId="13950"/>
    <cellStyle name="60% - Accent2 24" xfId="13443"/>
    <cellStyle name="60% - Accent2 25" xfId="13292"/>
    <cellStyle name="60% - Accent2 26" xfId="14982"/>
    <cellStyle name="60% - Accent2 27" xfId="15232"/>
    <cellStyle name="60% - Accent2 28" xfId="17581"/>
    <cellStyle name="60% - Accent2 29" xfId="14894"/>
    <cellStyle name="60% - Accent2 3" xfId="101"/>
    <cellStyle name="60% - Accent2 3 2" xfId="6091"/>
    <cellStyle name="60% - Accent2 30" xfId="18051"/>
    <cellStyle name="60% - Accent2 31" xfId="17489"/>
    <cellStyle name="60% - Accent2 32" xfId="18325"/>
    <cellStyle name="60% - Accent2 33" xfId="14265"/>
    <cellStyle name="60% - Accent2 34" xfId="15128"/>
    <cellStyle name="60% - Accent2 35" xfId="17139"/>
    <cellStyle name="60% - Accent2 36" xfId="16654"/>
    <cellStyle name="60% - Accent2 37" xfId="16336"/>
    <cellStyle name="60% - Accent2 38" xfId="16349"/>
    <cellStyle name="60% - Accent2 39" xfId="16206"/>
    <cellStyle name="60% - Accent2 4" xfId="142"/>
    <cellStyle name="60% - Accent2 4 2" xfId="6132"/>
    <cellStyle name="60% - Accent2 40" xfId="17301"/>
    <cellStyle name="60% - Accent2 41" xfId="16924"/>
    <cellStyle name="60% - Accent2 42" xfId="16903"/>
    <cellStyle name="60% - Accent2 43" xfId="15348"/>
    <cellStyle name="60% - Accent2 44" xfId="15048"/>
    <cellStyle name="60% - Accent2 45" xfId="16836"/>
    <cellStyle name="60% - Accent2 46" xfId="15643"/>
    <cellStyle name="60% - Accent2 47" xfId="14626"/>
    <cellStyle name="60% - Accent2 48" xfId="15380"/>
    <cellStyle name="60% - Accent2 49" xfId="14723"/>
    <cellStyle name="60% - Accent2 5" xfId="183"/>
    <cellStyle name="60% - Accent2 5 2" xfId="6173"/>
    <cellStyle name="60% - Accent2 50" xfId="15455"/>
    <cellStyle name="60% - Accent2 51" xfId="17562"/>
    <cellStyle name="60% - Accent2 52" xfId="14811"/>
    <cellStyle name="60% - Accent2 53" xfId="16064"/>
    <cellStyle name="60% - Accent2 54" xfId="14541"/>
    <cellStyle name="60% - Accent2 55" xfId="15551"/>
    <cellStyle name="60% - Accent2 56" xfId="17464"/>
    <cellStyle name="60% - Accent2 57" xfId="17612"/>
    <cellStyle name="60% - Accent2 58" xfId="16189"/>
    <cellStyle name="60% - Accent2 59" xfId="17524"/>
    <cellStyle name="60% - Accent2 6" xfId="224"/>
    <cellStyle name="60% - Accent2 6 2" xfId="6214"/>
    <cellStyle name="60% - Accent2 60" xfId="18328"/>
    <cellStyle name="60% - Accent2 61" xfId="18995"/>
    <cellStyle name="60% - Accent2 62" xfId="17071"/>
    <cellStyle name="60% - Accent2 63" xfId="18174"/>
    <cellStyle name="60% - Accent2 64" xfId="20431"/>
    <cellStyle name="60% - Accent2 65" xfId="21690"/>
    <cellStyle name="60% - Accent2 66" xfId="22106"/>
    <cellStyle name="60% - Accent2 67" xfId="22296"/>
    <cellStyle name="60% - Accent2 68" xfId="21568"/>
    <cellStyle name="60% - Accent2 69" xfId="22369"/>
    <cellStyle name="60% - Accent2 7" xfId="265"/>
    <cellStyle name="60% - Accent2 7 2" xfId="6255"/>
    <cellStyle name="60% - Accent2 70" xfId="22098"/>
    <cellStyle name="60% - Accent2 71" xfId="21722"/>
    <cellStyle name="60% - Accent2 72" xfId="21975"/>
    <cellStyle name="60% - Accent2 73" xfId="20750"/>
    <cellStyle name="60% - Accent2 74" xfId="20503"/>
    <cellStyle name="60% - Accent2 75" xfId="26175"/>
    <cellStyle name="60% - Accent2 76" xfId="26503"/>
    <cellStyle name="60% - Accent2 8" xfId="12358"/>
    <cellStyle name="60% - Accent2 9" xfId="12848"/>
    <cellStyle name="60% - Accent3" xfId="32" builtinId="40" customBuiltin="1"/>
    <cellStyle name="60% - Accent3 10" xfId="12069"/>
    <cellStyle name="60% - Accent3 11" xfId="12786"/>
    <cellStyle name="60% - Accent3 12" xfId="12724"/>
    <cellStyle name="60% - Accent3 13" xfId="12312"/>
    <cellStyle name="60% - Accent3 14" xfId="12217"/>
    <cellStyle name="60% - Accent3 15" xfId="12728"/>
    <cellStyle name="60% - Accent3 16" xfId="12186"/>
    <cellStyle name="60% - Accent3 17" xfId="12797"/>
    <cellStyle name="60% - Accent3 18" xfId="12558"/>
    <cellStyle name="60% - Accent3 19" xfId="13414"/>
    <cellStyle name="60% - Accent3 2" xfId="2364"/>
    <cellStyle name="60% - Accent3 2 10" xfId="12321"/>
    <cellStyle name="60% - Accent3 2 11" xfId="12600"/>
    <cellStyle name="60% - Accent3 2 12" xfId="12713"/>
    <cellStyle name="60% - Accent3 2 13" xfId="12699"/>
    <cellStyle name="60% - Accent3 2 14" xfId="13699"/>
    <cellStyle name="60% - Accent3 2 14 10" xfId="23259"/>
    <cellStyle name="60% - Accent3 2 14 11" xfId="24043"/>
    <cellStyle name="60% - Accent3 2 14 12" xfId="23220"/>
    <cellStyle name="60% - Accent3 2 14 13" xfId="24275"/>
    <cellStyle name="60% - Accent3 2 14 14" xfId="23278"/>
    <cellStyle name="60% - Accent3 2 14 15" xfId="24486"/>
    <cellStyle name="60% - Accent3 2 14 16" xfId="25865"/>
    <cellStyle name="60% - Accent3 2 14 17" xfId="25856"/>
    <cellStyle name="60% - Accent3 2 14 18" xfId="26659"/>
    <cellStyle name="60% - Accent3 2 14 19" xfId="28070"/>
    <cellStyle name="60% - Accent3 2 14 2" xfId="13605"/>
    <cellStyle name="60% - Accent3 2 14 2 10" xfId="23011"/>
    <cellStyle name="60% - Accent3 2 14 2 11" xfId="22875"/>
    <cellStyle name="60% - Accent3 2 14 2 12" xfId="25529"/>
    <cellStyle name="60% - Accent3 2 14 2 13" xfId="23496"/>
    <cellStyle name="60% - Accent3 2 14 2 14" xfId="23464"/>
    <cellStyle name="60% - Accent3 2 14 2 15" xfId="26018"/>
    <cellStyle name="60% - Accent3 2 14 2 16" xfId="25696"/>
    <cellStyle name="60% - Accent3 2 14 2 17" xfId="28384"/>
    <cellStyle name="60% - Accent3 2 14 2 18" xfId="28073"/>
    <cellStyle name="60% - Accent3 2 14 2 19" xfId="27678"/>
    <cellStyle name="60% - Accent3 2 14 2 2" xfId="25010"/>
    <cellStyle name="60% - Accent3 2 14 2 2 10" xfId="24814"/>
    <cellStyle name="60% - Accent3 2 14 2 2 11" xfId="23318"/>
    <cellStyle name="60% - Accent3 2 14 2 2 12" xfId="25341"/>
    <cellStyle name="60% - Accent3 2 14 2 2 13" xfId="24026"/>
    <cellStyle name="60% - Accent3 2 14 2 2 14" xfId="23905"/>
    <cellStyle name="60% - Accent3 2 14 2 2 15" xfId="25683"/>
    <cellStyle name="60% - Accent3 2 14 2 2 16" xfId="25992"/>
    <cellStyle name="60% - Accent3 2 14 2 2 17" xfId="28353"/>
    <cellStyle name="60% - Accent3 2 14 2 2 18" xfId="28116"/>
    <cellStyle name="60% - Accent3 2 14 2 2 19" xfId="28478"/>
    <cellStyle name="60% - Accent3 2 14 2 2 2" xfId="24973"/>
    <cellStyle name="60% - Accent3 2 14 2 2 20" xfId="27837"/>
    <cellStyle name="60% - Accent3 2 14 2 2 21" xfId="26941"/>
    <cellStyle name="60% - Accent3 2 14 2 2 22" xfId="27311"/>
    <cellStyle name="60% - Accent3 2 14 2 2 23" xfId="27030"/>
    <cellStyle name="60% - Accent3 2 14 2 2 24" xfId="28464"/>
    <cellStyle name="60% - Accent3 2 14 2 2 25" xfId="28492"/>
    <cellStyle name="60% - Accent3 2 14 2 2 26" xfId="27092"/>
    <cellStyle name="60% - Accent3 2 14 2 2 27" xfId="29740"/>
    <cellStyle name="60% - Accent3 2 14 2 2 28" xfId="29577"/>
    <cellStyle name="60% - Accent3 2 14 2 2 29" xfId="29847"/>
    <cellStyle name="60% - Accent3 2 14 2 2 3" xfId="24683"/>
    <cellStyle name="60% - Accent3 2 14 2 2 30" xfId="29432"/>
    <cellStyle name="60% - Accent3 2 14 2 2 31" xfId="29066"/>
    <cellStyle name="60% - Accent3 2 14 2 2 4" xfId="25100"/>
    <cellStyle name="60% - Accent3 2 14 2 2 5" xfId="24329"/>
    <cellStyle name="60% - Accent3 2 14 2 2 6" xfId="23127"/>
    <cellStyle name="60% - Accent3 2 14 2 2 7" xfId="23632"/>
    <cellStyle name="60% - Accent3 2 14 2 2 8" xfId="23994"/>
    <cellStyle name="60% - Accent3 2 14 2 2 9" xfId="23363"/>
    <cellStyle name="60% - Accent3 2 14 2 20" xfId="26820"/>
    <cellStyle name="60% - Accent3 2 14 2 21" xfId="28217"/>
    <cellStyle name="60% - Accent3 2 14 2 22" xfId="27757"/>
    <cellStyle name="60% - Accent3 2 14 2 23" xfId="26810"/>
    <cellStyle name="60% - Accent3 2 14 2 24" xfId="26915"/>
    <cellStyle name="60% - Accent3 2 14 2 25" xfId="28583"/>
    <cellStyle name="60% - Accent3 2 14 2 26" xfId="27411"/>
    <cellStyle name="60% - Accent3 2 14 2 27" xfId="29769"/>
    <cellStyle name="60% - Accent3 2 14 2 28" xfId="29551"/>
    <cellStyle name="60% - Accent3 2 14 2 29" xfId="29354"/>
    <cellStyle name="60% - Accent3 2 14 2 3" xfId="24630"/>
    <cellStyle name="60% - Accent3 2 14 2 30" xfId="29014"/>
    <cellStyle name="60% - Accent3 2 14 2 31" xfId="29633"/>
    <cellStyle name="60% - Accent3 2 14 2 4" xfId="24117"/>
    <cellStyle name="60% - Accent3 2 14 2 5" xfId="22959"/>
    <cellStyle name="60% - Accent3 2 14 2 6" xfId="24810"/>
    <cellStyle name="60% - Accent3 2 14 2 7" xfId="24209"/>
    <cellStyle name="60% - Accent3 2 14 2 8" xfId="22878"/>
    <cellStyle name="60% - Accent3 2 14 2 9" xfId="22987"/>
    <cellStyle name="60% - Accent3 2 14 20" xfId="28519"/>
    <cellStyle name="60% - Accent3 2 14 21" xfId="28027"/>
    <cellStyle name="60% - Accent3 2 14 22" xfId="27859"/>
    <cellStyle name="60% - Accent3 2 14 23" xfId="28592"/>
    <cellStyle name="60% - Accent3 2 14 24" xfId="27853"/>
    <cellStyle name="60% - Accent3 2 14 25" xfId="27010"/>
    <cellStyle name="60% - Accent3 2 14 26" xfId="27102"/>
    <cellStyle name="60% - Accent3 2 14 27" xfId="28036"/>
    <cellStyle name="60% - Accent3 2 14 28" xfId="28934"/>
    <cellStyle name="60% - Accent3 2 14 29" xfId="29548"/>
    <cellStyle name="60% - Accent3 2 14 3" xfId="22761"/>
    <cellStyle name="60% - Accent3 2 14 30" xfId="29877"/>
    <cellStyle name="60% - Accent3 2 14 31" xfId="29530"/>
    <cellStyle name="60% - Accent3 2 14 32" xfId="29446"/>
    <cellStyle name="60% - Accent3 2 14 4" xfId="24627"/>
    <cellStyle name="60% - Accent3 2 14 5" xfId="25160"/>
    <cellStyle name="60% - Accent3 2 14 6" xfId="24576"/>
    <cellStyle name="60% - Accent3 2 14 7" xfId="24364"/>
    <cellStyle name="60% - Accent3 2 14 8" xfId="25250"/>
    <cellStyle name="60% - Accent3 2 14 9" xfId="23275"/>
    <cellStyle name="60% - Accent3 2 15" xfId="14029"/>
    <cellStyle name="60% - Accent3 2 16" xfId="14053"/>
    <cellStyle name="60% - Accent3 2 17" xfId="14060"/>
    <cellStyle name="60% - Accent3 2 18" xfId="13140"/>
    <cellStyle name="60% - Accent3 2 19" xfId="14075"/>
    <cellStyle name="60% - Accent3 2 2" xfId="61"/>
    <cellStyle name="60% - Accent3 2 2 10" xfId="17057"/>
    <cellStyle name="60% - Accent3 2 2 11" xfId="17532"/>
    <cellStyle name="60% - Accent3 2 2 12" xfId="18581"/>
    <cellStyle name="60% - Accent3 2 2 13" xfId="16284"/>
    <cellStyle name="60% - Accent3 2 2 14" xfId="17232"/>
    <cellStyle name="60% - Accent3 2 2 15" xfId="14808"/>
    <cellStyle name="60% - Accent3 2 2 16" xfId="15662"/>
    <cellStyle name="60% - Accent3 2 2 17" xfId="15192"/>
    <cellStyle name="60% - Accent3 2 2 18" xfId="15057"/>
    <cellStyle name="60% - Accent3 2 2 19" xfId="18999"/>
    <cellStyle name="60% - Accent3 2 2 2" xfId="8356"/>
    <cellStyle name="60% - Accent3 2 2 2 10" xfId="16258"/>
    <cellStyle name="60% - Accent3 2 2 2 11" xfId="17525"/>
    <cellStyle name="60% - Accent3 2 2 2 12" xfId="14268"/>
    <cellStyle name="60% - Accent3 2 2 2 13" xfId="16986"/>
    <cellStyle name="60% - Accent3 2 2 2 14" xfId="14660"/>
    <cellStyle name="60% - Accent3 2 2 2 15" xfId="16116"/>
    <cellStyle name="60% - Accent3 2 2 2 16" xfId="15786"/>
    <cellStyle name="60% - Accent3 2 2 2 17" xfId="15320"/>
    <cellStyle name="60% - Accent3 2 2 2 18" xfId="17639"/>
    <cellStyle name="60% - Accent3 2 2 2 19" xfId="14666"/>
    <cellStyle name="60% - Accent3 2 2 2 2" xfId="6051"/>
    <cellStyle name="60% - Accent3 2 2 2 2 10" xfId="20846"/>
    <cellStyle name="60% - Accent3 2 2 2 2 11" xfId="20399"/>
    <cellStyle name="60% - Accent3 2 2 2 2 12" xfId="21109"/>
    <cellStyle name="60% - Accent3 2 2 2 2 13" xfId="20599"/>
    <cellStyle name="60% - Accent3 2 2 2 2 14" xfId="26404"/>
    <cellStyle name="60% - Accent3 2 2 2 2 15" xfId="26351"/>
    <cellStyle name="60% - Accent3 2 2 2 2 2" xfId="13627"/>
    <cellStyle name="60% - Accent3 2 2 2 2 2 10" xfId="21988"/>
    <cellStyle name="60% - Accent3 2 2 2 2 2 11" xfId="20516"/>
    <cellStyle name="60% - Accent3 2 2 2 2 2 12" xfId="20497"/>
    <cellStyle name="60% - Accent3 2 2 2 2 2 13" xfId="21640"/>
    <cellStyle name="60% - Accent3 2 2 2 2 2 14" xfId="26449"/>
    <cellStyle name="60% - Accent3 2 2 2 2 2 15" xfId="26204"/>
    <cellStyle name="60% - Accent3 2 2 2 2 2 2" xfId="13672"/>
    <cellStyle name="60% - Accent3 2 2 2 2 2 3" xfId="21895"/>
    <cellStyle name="60% - Accent3 2 2 2 2 2 4" xfId="20596"/>
    <cellStyle name="60% - Accent3 2 2 2 2 2 5" xfId="20824"/>
    <cellStyle name="60% - Accent3 2 2 2 2 2 6" xfId="21544"/>
    <cellStyle name="60% - Accent3 2 2 2 2 2 7" xfId="20947"/>
    <cellStyle name="60% - Accent3 2 2 2 2 2 8" xfId="22345"/>
    <cellStyle name="60% - Accent3 2 2 2 2 2 9" xfId="22024"/>
    <cellStyle name="60% - Accent3 2 2 2 2 3" xfId="21850"/>
    <cellStyle name="60% - Accent3 2 2 2 2 4" xfId="21448"/>
    <cellStyle name="60% - Accent3 2 2 2 2 5" xfId="20306"/>
    <cellStyle name="60% - Accent3 2 2 2 2 6" xfId="20767"/>
    <cellStyle name="60% - Accent3 2 2 2 2 7" xfId="20711"/>
    <cellStyle name="60% - Accent3 2 2 2 2 8" xfId="21284"/>
    <cellStyle name="60% - Accent3 2 2 2 2 9" xfId="20488"/>
    <cellStyle name="60% - Accent3 2 2 2 20" xfId="14657"/>
    <cellStyle name="60% - Accent3 2 2 2 21" xfId="15853"/>
    <cellStyle name="60% - Accent3 2 2 2 22" xfId="16627"/>
    <cellStyle name="60% - Accent3 2 2 2 23" xfId="15193"/>
    <cellStyle name="60% - Accent3 2 2 2 24" xfId="18302"/>
    <cellStyle name="60% - Accent3 2 2 2 25" xfId="18192"/>
    <cellStyle name="60% - Accent3 2 2 2 26" xfId="14469"/>
    <cellStyle name="60% - Accent3 2 2 2 27" xfId="14916"/>
    <cellStyle name="60% - Accent3 2 2 2 28" xfId="16988"/>
    <cellStyle name="60% - Accent3 2 2 2 29" xfId="14778"/>
    <cellStyle name="60% - Accent3 2 2 2 3" xfId="13165"/>
    <cellStyle name="60% - Accent3 2 2 2 30" xfId="18959"/>
    <cellStyle name="60% - Accent3 2 2 2 31" xfId="18547"/>
    <cellStyle name="60% - Accent3 2 2 2 32" xfId="19071"/>
    <cellStyle name="60% - Accent3 2 2 2 33" xfId="19124"/>
    <cellStyle name="60% - Accent3 2 2 2 34" xfId="19177"/>
    <cellStyle name="60% - Accent3 2 2 2 35" xfId="19228"/>
    <cellStyle name="60% - Accent3 2 2 2 36" xfId="19278"/>
    <cellStyle name="60% - Accent3 2 2 2 37" xfId="19328"/>
    <cellStyle name="60% - Accent3 2 2 2 38" xfId="19376"/>
    <cellStyle name="60% - Accent3 2 2 2 39" xfId="19424"/>
    <cellStyle name="60% - Accent3 2 2 2 4" xfId="13850"/>
    <cellStyle name="60% - Accent3 2 2 2 40" xfId="19471"/>
    <cellStyle name="60% - Accent3 2 2 2 41" xfId="19518"/>
    <cellStyle name="60% - Accent3 2 2 2 42" xfId="19564"/>
    <cellStyle name="60% - Accent3 2 2 2 43" xfId="19608"/>
    <cellStyle name="60% - Accent3 2 2 2 44" xfId="19650"/>
    <cellStyle name="60% - Accent3 2 2 2 45" xfId="19691"/>
    <cellStyle name="60% - Accent3 2 2 2 46" xfId="19730"/>
    <cellStyle name="60% - Accent3 2 2 2 47" xfId="19768"/>
    <cellStyle name="60% - Accent3 2 2 2 48" xfId="20905"/>
    <cellStyle name="60% - Accent3 2 2 2 49" xfId="20305"/>
    <cellStyle name="60% - Accent3 2 2 2 5" xfId="13569"/>
    <cellStyle name="60% - Accent3 2 2 2 50" xfId="20726"/>
    <cellStyle name="60% - Accent3 2 2 2 51" xfId="20568"/>
    <cellStyle name="60% - Accent3 2 2 2 52" xfId="20479"/>
    <cellStyle name="60% - Accent3 2 2 2 53" xfId="21455"/>
    <cellStyle name="60% - Accent3 2 2 2 54" xfId="20863"/>
    <cellStyle name="60% - Accent3 2 2 2 55" xfId="21099"/>
    <cellStyle name="60% - Accent3 2 2 2 56" xfId="20262"/>
    <cellStyle name="60% - Accent3 2 2 2 57" xfId="22539"/>
    <cellStyle name="60% - Accent3 2 2 2 58" xfId="21543"/>
    <cellStyle name="60% - Accent3 2 2 2 59" xfId="26246"/>
    <cellStyle name="60% - Accent3 2 2 2 6" xfId="13983"/>
    <cellStyle name="60% - Accent3 2 2 2 60" xfId="26144"/>
    <cellStyle name="60% - Accent3 2 2 2 7" xfId="13961"/>
    <cellStyle name="60% - Accent3 2 2 2 8" xfId="13298"/>
    <cellStyle name="60% - Accent3 2 2 2 9" xfId="13497"/>
    <cellStyle name="60% - Accent3 2 2 20" xfId="14654"/>
    <cellStyle name="60% - Accent3 2 2 21" xfId="15966"/>
    <cellStyle name="60% - Accent3 2 2 22" xfId="15541"/>
    <cellStyle name="60% - Accent3 2 2 23" xfId="15976"/>
    <cellStyle name="60% - Accent3 2 2 24" xfId="16456"/>
    <cellStyle name="60% - Accent3 2 2 25" xfId="17390"/>
    <cellStyle name="60% - Accent3 2 2 26" xfId="17988"/>
    <cellStyle name="60% - Accent3 2 2 27" xfId="15734"/>
    <cellStyle name="60% - Accent3 2 2 28" xfId="15927"/>
    <cellStyle name="60% - Accent3 2 2 29" xfId="16945"/>
    <cellStyle name="60% - Accent3 2 2 3" xfId="13779"/>
    <cellStyle name="60% - Accent3 2 2 3 10" xfId="24883"/>
    <cellStyle name="60% - Accent3 2 2 3 11" xfId="24358"/>
    <cellStyle name="60% - Accent3 2 2 3 12" xfId="25368"/>
    <cellStyle name="60% - Accent3 2 2 3 13" xfId="24744"/>
    <cellStyle name="60% - Accent3 2 2 3 14" xfId="23042"/>
    <cellStyle name="60% - Accent3 2 2 3 15" xfId="24584"/>
    <cellStyle name="60% - Accent3 2 2 3 16" xfId="25937"/>
    <cellStyle name="60% - Accent3 2 2 3 17" xfId="25769"/>
    <cellStyle name="60% - Accent3 2 2 3 18" xfId="26558"/>
    <cellStyle name="60% - Accent3 2 2 3 19" xfId="27764"/>
    <cellStyle name="60% - Accent3 2 2 3 2" xfId="12982"/>
    <cellStyle name="60% - Accent3 2 2 3 2 10" xfId="23942"/>
    <cellStyle name="60% - Accent3 2 2 3 2 11" xfId="22689"/>
    <cellStyle name="60% - Accent3 2 2 3 2 12" xfId="24294"/>
    <cellStyle name="60% - Accent3 2 2 3 2 13" xfId="23141"/>
    <cellStyle name="60% - Accent3 2 2 3 2 14" xfId="22774"/>
    <cellStyle name="60% - Accent3 2 2 3 2 15" xfId="25691"/>
    <cellStyle name="60% - Accent3 2 2 3 2 16" xfId="25914"/>
    <cellStyle name="60% - Accent3 2 2 3 2 17" xfId="28439"/>
    <cellStyle name="60% - Accent3 2 2 3 2 18" xfId="28538"/>
    <cellStyle name="60% - Accent3 2 2 3 2 19" xfId="28028"/>
    <cellStyle name="60% - Accent3 2 2 3 2 2" xfId="25068"/>
    <cellStyle name="60% - Accent3 2 2 3 2 2 10" xfId="23494"/>
    <cellStyle name="60% - Accent3 2 2 3 2 2 11" xfId="24755"/>
    <cellStyle name="60% - Accent3 2 2 3 2 2 12" xfId="22801"/>
    <cellStyle name="60% - Accent3 2 2 3 2 2 13" xfId="23052"/>
    <cellStyle name="60% - Accent3 2 2 3 2 2 14" xfId="25419"/>
    <cellStyle name="60% - Accent3 2 2 3 2 2 15" xfId="26003"/>
    <cellStyle name="60% - Accent3 2 2 3 2 2 16" xfId="25826"/>
    <cellStyle name="60% - Accent3 2 2 3 2 2 17" xfId="28303"/>
    <cellStyle name="60% - Accent3 2 2 3 2 2 18" xfId="26717"/>
    <cellStyle name="60% - Accent3 2 2 3 2 2 19" xfId="27515"/>
    <cellStyle name="60% - Accent3 2 2 3 2 2 2" xfId="24923"/>
    <cellStyle name="60% - Accent3 2 2 3 2 2 20" xfId="27181"/>
    <cellStyle name="60% - Accent3 2 2 3 2 2 21" xfId="27618"/>
    <cellStyle name="60% - Accent3 2 2 3 2 2 22" xfId="26990"/>
    <cellStyle name="60% - Accent3 2 2 3 2 2 23" xfId="27611"/>
    <cellStyle name="60% - Accent3 2 2 3 2 2 24" xfId="27792"/>
    <cellStyle name="60% - Accent3 2 2 3 2 2 25" xfId="26686"/>
    <cellStyle name="60% - Accent3 2 2 3 2 2 26" xfId="27056"/>
    <cellStyle name="60% - Accent3 2 2 3 2 2 27" xfId="29690"/>
    <cellStyle name="60% - Accent3 2 2 3 2 2 28" xfId="28969"/>
    <cellStyle name="60% - Accent3 2 2 3 2 2 29" xfId="29285"/>
    <cellStyle name="60% - Accent3 2 2 3 2 2 3" xfId="22835"/>
    <cellStyle name="60% - Accent3 2 2 3 2 2 30" xfId="29153"/>
    <cellStyle name="60% - Accent3 2 2 3 2 2 31" xfId="29324"/>
    <cellStyle name="60% - Accent3 2 2 3 2 2 4" xfId="23906"/>
    <cellStyle name="60% - Accent3 2 2 3 2 2 5" xfId="23455"/>
    <cellStyle name="60% - Accent3 2 2 3 2 2 6" xfId="24042"/>
    <cellStyle name="60% - Accent3 2 2 3 2 2 7" xfId="23185"/>
    <cellStyle name="60% - Accent3 2 2 3 2 2 8" xfId="22933"/>
    <cellStyle name="60% - Accent3 2 2 3 2 2 9" xfId="24297"/>
    <cellStyle name="60% - Accent3 2 2 3 2 20" xfId="27746"/>
    <cellStyle name="60% - Accent3 2 2 3 2 21" xfId="27504"/>
    <cellStyle name="60% - Accent3 2 2 3 2 22" xfId="26603"/>
    <cellStyle name="60% - Accent3 2 2 3 2 23" xfId="27014"/>
    <cellStyle name="60% - Accent3 2 2 3 2 24" xfId="26827"/>
    <cellStyle name="60% - Accent3 2 2 3 2 25" xfId="28074"/>
    <cellStyle name="60% - Accent3 2 2 3 2 26" xfId="27142"/>
    <cellStyle name="60% - Accent3 2 2 3 2 27" xfId="29823"/>
    <cellStyle name="60% - Accent3 2 2 3 2 28" xfId="29885"/>
    <cellStyle name="60% - Accent3 2 2 3 2 29" xfId="29531"/>
    <cellStyle name="60% - Accent3 2 2 3 2 3" xfId="25186"/>
    <cellStyle name="60% - Accent3 2 2 3 2 30" xfId="29387"/>
    <cellStyle name="60% - Accent3 2 2 3 2 31" xfId="29280"/>
    <cellStyle name="60% - Accent3 2 2 3 2 4" xfId="24577"/>
    <cellStyle name="60% - Accent3 2 2 3 2 5" xfId="24196"/>
    <cellStyle name="60% - Accent3 2 2 3 2 6" xfId="23892"/>
    <cellStyle name="60% - Accent3 2 2 3 2 7" xfId="22692"/>
    <cellStyle name="60% - Accent3 2 2 3 2 8" xfId="24589"/>
    <cellStyle name="60% - Accent3 2 2 3 2 9" xfId="24308"/>
    <cellStyle name="60% - Accent3 2 2 3 20" xfId="26882"/>
    <cellStyle name="60% - Accent3 2 2 3 21" xfId="26914"/>
    <cellStyle name="60% - Accent3 2 2 3 22" xfId="27027"/>
    <cellStyle name="60% - Accent3 2 2 3 23" xfId="26789"/>
    <cellStyle name="60% - Accent3 2 2 3 24" xfId="27572"/>
    <cellStyle name="60% - Accent3 2 2 3 25" xfId="27827"/>
    <cellStyle name="60% - Accent3 2 2 3 26" xfId="26704"/>
    <cellStyle name="60% - Accent3 2 2 3 27" xfId="26755"/>
    <cellStyle name="60% - Accent3 2 2 3 28" xfId="28865"/>
    <cellStyle name="60% - Accent3 2 2 3 29" xfId="29395"/>
    <cellStyle name="60% - Accent3 2 2 3 3" xfId="22639"/>
    <cellStyle name="60% - Accent3 2 2 3 30" xfId="29040"/>
    <cellStyle name="60% - Accent3 2 2 3 31" xfId="29052"/>
    <cellStyle name="60% - Accent3 2 2 3 32" xfId="29106"/>
    <cellStyle name="60% - Accent3 2 2 3 4" xfId="24226"/>
    <cellStyle name="60% - Accent3 2 2 3 5" xfId="23051"/>
    <cellStyle name="60% - Accent3 2 2 3 6" xfId="23092"/>
    <cellStyle name="60% - Accent3 2 2 3 7" xfId="23240"/>
    <cellStyle name="60% - Accent3 2 2 3 8" xfId="22924"/>
    <cellStyle name="60% - Accent3 2 2 3 9" xfId="23974"/>
    <cellStyle name="60% - Accent3 2 2 30" xfId="16237"/>
    <cellStyle name="60% - Accent3 2 2 31" xfId="18288"/>
    <cellStyle name="60% - Accent3 2 2 32" xfId="15490"/>
    <cellStyle name="60% - Accent3 2 2 33" xfId="17957"/>
    <cellStyle name="60% - Accent3 2 2 34" xfId="14297"/>
    <cellStyle name="60% - Accent3 2 2 35" xfId="17788"/>
    <cellStyle name="60% - Accent3 2 2 36" xfId="15518"/>
    <cellStyle name="60% - Accent3 2 2 37" xfId="17432"/>
    <cellStyle name="60% - Accent3 2 2 38" xfId="15831"/>
    <cellStyle name="60% - Accent3 2 2 39" xfId="14756"/>
    <cellStyle name="60% - Accent3 2 2 4" xfId="13855"/>
    <cellStyle name="60% - Accent3 2 2 40" xfId="18450"/>
    <cellStyle name="60% - Accent3 2 2 41" xfId="16573"/>
    <cellStyle name="60% - Accent3 2 2 42" xfId="18059"/>
    <cellStyle name="60% - Accent3 2 2 43" xfId="18616"/>
    <cellStyle name="60% - Accent3 2 2 44" xfId="17712"/>
    <cellStyle name="60% - Accent3 2 2 45" xfId="16350"/>
    <cellStyle name="60% - Accent3 2 2 46" xfId="18368"/>
    <cellStyle name="60% - Accent3 2 2 47" xfId="14576"/>
    <cellStyle name="60% - Accent3 2 2 48" xfId="21239"/>
    <cellStyle name="60% - Accent3 2 2 49" xfId="21303"/>
    <cellStyle name="60% - Accent3 2 2 5" xfId="14093"/>
    <cellStyle name="60% - Accent3 2 2 50" xfId="20570"/>
    <cellStyle name="60% - Accent3 2 2 51" xfId="21683"/>
    <cellStyle name="60% - Accent3 2 2 52" xfId="22352"/>
    <cellStyle name="60% - Accent3 2 2 53" xfId="21921"/>
    <cellStyle name="60% - Accent3 2 2 54" xfId="20647"/>
    <cellStyle name="60% - Accent3 2 2 55" xfId="21360"/>
    <cellStyle name="60% - Accent3 2 2 56" xfId="22328"/>
    <cellStyle name="60% - Accent3 2 2 57" xfId="21776"/>
    <cellStyle name="60% - Accent3 2 2 58" xfId="21136"/>
    <cellStyle name="60% - Accent3 2 2 59" xfId="26319"/>
    <cellStyle name="60% - Accent3 2 2 6" xfId="13917"/>
    <cellStyle name="60% - Accent3 2 2 60" xfId="26335"/>
    <cellStyle name="60% - Accent3 2 2 7" xfId="14150"/>
    <cellStyle name="60% - Accent3 2 2 8" xfId="13035"/>
    <cellStyle name="60% - Accent3 2 2 9" xfId="13820"/>
    <cellStyle name="60% - Accent3 2 20" xfId="14112"/>
    <cellStyle name="60% - Accent3 2 21" xfId="14210"/>
    <cellStyle name="60% - Accent3 2 22" xfId="18431"/>
    <cellStyle name="60% - Accent3 2 23" xfId="18488"/>
    <cellStyle name="60% - Accent3 2 24" xfId="18453"/>
    <cellStyle name="60% - Accent3 2 25" xfId="18367"/>
    <cellStyle name="60% - Accent3 2 26" xfId="18481"/>
    <cellStyle name="60% - Accent3 2 27" xfId="18609"/>
    <cellStyle name="60% - Accent3 2 28" xfId="18673"/>
    <cellStyle name="60% - Accent3 2 29" xfId="18845"/>
    <cellStyle name="60% - Accent3 2 3" xfId="12036"/>
    <cellStyle name="60% - Accent3 2 30" xfId="17631"/>
    <cellStyle name="60% - Accent3 2 31" xfId="18972"/>
    <cellStyle name="60% - Accent3 2 32" xfId="14722"/>
    <cellStyle name="60% - Accent3 2 33" xfId="16622"/>
    <cellStyle name="60% - Accent3 2 34" xfId="15111"/>
    <cellStyle name="60% - Accent3 2 35" xfId="19072"/>
    <cellStyle name="60% - Accent3 2 36" xfId="19125"/>
    <cellStyle name="60% - Accent3 2 37" xfId="19178"/>
    <cellStyle name="60% - Accent3 2 38" xfId="19229"/>
    <cellStyle name="60% - Accent3 2 39" xfId="19279"/>
    <cellStyle name="60% - Accent3 2 4" xfId="12470"/>
    <cellStyle name="60% - Accent3 2 40" xfId="19329"/>
    <cellStyle name="60% - Accent3 2 41" xfId="19377"/>
    <cellStyle name="60% - Accent3 2 42" xfId="19425"/>
    <cellStyle name="60% - Accent3 2 43" xfId="19472"/>
    <cellStyle name="60% - Accent3 2 44" xfId="19519"/>
    <cellStyle name="60% - Accent3 2 45" xfId="19565"/>
    <cellStyle name="60% - Accent3 2 46" xfId="19609"/>
    <cellStyle name="60% - Accent3 2 47" xfId="19651"/>
    <cellStyle name="60% - Accent3 2 48" xfId="19692"/>
    <cellStyle name="60% - Accent3 2 49" xfId="19731"/>
    <cellStyle name="60% - Accent3 2 5" xfId="12471"/>
    <cellStyle name="60% - Accent3 2 50" xfId="19769"/>
    <cellStyle name="60% - Accent3 2 51" xfId="19802"/>
    <cellStyle name="60% - Accent3 2 52" xfId="19835"/>
    <cellStyle name="60% - Accent3 2 53" xfId="19867"/>
    <cellStyle name="60% - Accent3 2 54" xfId="19897"/>
    <cellStyle name="60% - Accent3 2 55" xfId="19926"/>
    <cellStyle name="60% - Accent3 2 56" xfId="19953"/>
    <cellStyle name="60% - Accent3 2 57" xfId="19977"/>
    <cellStyle name="60% - Accent3 2 58" xfId="20000"/>
    <cellStyle name="60% - Accent3 2 59" xfId="20127"/>
    <cellStyle name="60% - Accent3 2 6" xfId="12454"/>
    <cellStyle name="60% - Accent3 2 60" xfId="22268"/>
    <cellStyle name="60% - Accent3 2 61" xfId="22372"/>
    <cellStyle name="60% - Accent3 2 62" xfId="21820"/>
    <cellStyle name="60% - Accent3 2 63" xfId="22005"/>
    <cellStyle name="60% - Accent3 2 64" xfId="22284"/>
    <cellStyle name="60% - Accent3 2 65" xfId="21671"/>
    <cellStyle name="60% - Accent3 2 66" xfId="20791"/>
    <cellStyle name="60% - Accent3 2 67" xfId="20803"/>
    <cellStyle name="60% - Accent3 2 68" xfId="20799"/>
    <cellStyle name="60% - Accent3 2 69" xfId="20388"/>
    <cellStyle name="60% - Accent3 2 7" xfId="12664"/>
    <cellStyle name="60% - Accent3 2 70" xfId="26091"/>
    <cellStyle name="60% - Accent3 2 71" xfId="26479"/>
    <cellStyle name="60% - Accent3 2 8" xfId="12657"/>
    <cellStyle name="60% - Accent3 2 9" xfId="12745"/>
    <cellStyle name="60% - Accent3 20" xfId="13398"/>
    <cellStyle name="60% - Accent3 21" xfId="13036"/>
    <cellStyle name="60% - Accent3 22" xfId="13540"/>
    <cellStyle name="60% - Accent3 23" xfId="13445"/>
    <cellStyle name="60% - Accent3 24" xfId="13098"/>
    <cellStyle name="60% - Accent3 25" xfId="13887"/>
    <cellStyle name="60% - Accent3 26" xfId="14986"/>
    <cellStyle name="60% - Accent3 27" xfId="15015"/>
    <cellStyle name="60% - Accent3 28" xfId="16876"/>
    <cellStyle name="60% - Accent3 29" xfId="14324"/>
    <cellStyle name="60% - Accent3 3" xfId="102"/>
    <cellStyle name="60% - Accent3 3 2" xfId="6092"/>
    <cellStyle name="60% - Accent3 30" xfId="16016"/>
    <cellStyle name="60% - Accent3 31" xfId="15402"/>
    <cellStyle name="60% - Accent3 32" xfId="15221"/>
    <cellStyle name="60% - Accent3 33" xfId="17611"/>
    <cellStyle name="60% - Accent3 34" xfId="17945"/>
    <cellStyle name="60% - Accent3 35" xfId="15142"/>
    <cellStyle name="60% - Accent3 36" xfId="17963"/>
    <cellStyle name="60% - Accent3 37" xfId="14457"/>
    <cellStyle name="60% - Accent3 38" xfId="15950"/>
    <cellStyle name="60% - Accent3 39" xfId="16506"/>
    <cellStyle name="60% - Accent3 4" xfId="143"/>
    <cellStyle name="60% - Accent3 4 2" xfId="6133"/>
    <cellStyle name="60% - Accent3 40" xfId="17317"/>
    <cellStyle name="60% - Accent3 41" xfId="15934"/>
    <cellStyle name="60% - Accent3 42" xfId="15953"/>
    <cellStyle name="60% - Accent3 43" xfId="15896"/>
    <cellStyle name="60% - Accent3 44" xfId="15016"/>
    <cellStyle name="60% - Accent3 45" xfId="15459"/>
    <cellStyle name="60% - Accent3 46" xfId="18178"/>
    <cellStyle name="60% - Accent3 47" xfId="17228"/>
    <cellStyle name="60% - Accent3 48" xfId="17676"/>
    <cellStyle name="60% - Accent3 49" xfId="14953"/>
    <cellStyle name="60% - Accent3 5" xfId="184"/>
    <cellStyle name="60% - Accent3 5 2" xfId="6174"/>
    <cellStyle name="60% - Accent3 50" xfId="15827"/>
    <cellStyle name="60% - Accent3 51" xfId="16697"/>
    <cellStyle name="60% - Accent3 52" xfId="16114"/>
    <cellStyle name="60% - Accent3 53" xfId="18417"/>
    <cellStyle name="60% - Accent3 54" xfId="17449"/>
    <cellStyle name="60% - Accent3 55" xfId="17295"/>
    <cellStyle name="60% - Accent3 56" xfId="15890"/>
    <cellStyle name="60% - Accent3 57" xfId="19003"/>
    <cellStyle name="60% - Accent3 58" xfId="17133"/>
    <cellStyle name="60% - Accent3 59" xfId="17707"/>
    <cellStyle name="60% - Accent3 6" xfId="225"/>
    <cellStyle name="60% - Accent3 6 2" xfId="6215"/>
    <cellStyle name="60% - Accent3 60" xfId="14694"/>
    <cellStyle name="60% - Accent3 61" xfId="17521"/>
    <cellStyle name="60% - Accent3 62" xfId="16663"/>
    <cellStyle name="60% - Accent3 63" xfId="17798"/>
    <cellStyle name="60% - Accent3 64" xfId="20435"/>
    <cellStyle name="60% - Accent3 65" xfId="20266"/>
    <cellStyle name="60% - Accent3 66" xfId="22113"/>
    <cellStyle name="60% - Accent3 67" xfId="20958"/>
    <cellStyle name="60% - Accent3 68" xfId="20288"/>
    <cellStyle name="60% - Accent3 69" xfId="21602"/>
    <cellStyle name="60% - Accent3 7" xfId="266"/>
    <cellStyle name="60% - Accent3 7 2" xfId="6256"/>
    <cellStyle name="60% - Accent3 70" xfId="22540"/>
    <cellStyle name="60% - Accent3 71" xfId="20733"/>
    <cellStyle name="60% - Accent3 72" xfId="20792"/>
    <cellStyle name="60% - Accent3 73" xfId="20804"/>
    <cellStyle name="60% - Accent3 74" xfId="21999"/>
    <cellStyle name="60% - Accent3 75" xfId="26179"/>
    <cellStyle name="60% - Accent3 76" xfId="26495"/>
    <cellStyle name="60% - Accent3 8" xfId="12362"/>
    <cellStyle name="60% - Accent3 9" xfId="12821"/>
    <cellStyle name="60% - Accent4" xfId="36" builtinId="44" customBuiltin="1"/>
    <cellStyle name="60% - Accent4 10" xfId="12847"/>
    <cellStyle name="60% - Accent4 11" xfId="12861"/>
    <cellStyle name="60% - Accent4 12" xfId="12875"/>
    <cellStyle name="60% - Accent4 13" xfId="12887"/>
    <cellStyle name="60% - Accent4 14" xfId="12898"/>
    <cellStyle name="60% - Accent4 15" xfId="12908"/>
    <cellStyle name="60% - Accent4 16" xfId="12917"/>
    <cellStyle name="60% - Accent4 17" xfId="12924"/>
    <cellStyle name="60% - Accent4 18" xfId="12930"/>
    <cellStyle name="60% - Accent4 19" xfId="13410"/>
    <cellStyle name="60% - Accent4 2" xfId="2368"/>
    <cellStyle name="60% - Accent4 2 10" xfId="12684"/>
    <cellStyle name="60% - Accent4 2 11" xfId="12268"/>
    <cellStyle name="60% - Accent4 2 12" xfId="12552"/>
    <cellStyle name="60% - Accent4 2 13" xfId="12308"/>
    <cellStyle name="60% - Accent4 2 14" xfId="13695"/>
    <cellStyle name="60% - Accent4 2 14 10" xfId="23828"/>
    <cellStyle name="60% - Accent4 2 14 11" xfId="22992"/>
    <cellStyle name="60% - Accent4 2 14 12" xfId="23081"/>
    <cellStyle name="60% - Accent4 2 14 13" xfId="25161"/>
    <cellStyle name="60% - Accent4 2 14 14" xfId="22974"/>
    <cellStyle name="60% - Accent4 2 14 15" xfId="23841"/>
    <cellStyle name="60% - Accent4 2 14 16" xfId="26069"/>
    <cellStyle name="60% - Accent4 2 14 17" xfId="25842"/>
    <cellStyle name="60% - Accent4 2 14 18" xfId="26658"/>
    <cellStyle name="60% - Accent4 2 14 19" xfId="27996"/>
    <cellStyle name="60% - Accent4 2 14 2" xfId="13604"/>
    <cellStyle name="60% - Accent4 2 14 2 10" xfId="23646"/>
    <cellStyle name="60% - Accent4 2 14 2 11" xfId="23578"/>
    <cellStyle name="60% - Accent4 2 14 2 12" xfId="24872"/>
    <cellStyle name="60% - Accent4 2 14 2 13" xfId="23027"/>
    <cellStyle name="60% - Accent4 2 14 2 14" xfId="24247"/>
    <cellStyle name="60% - Accent4 2 14 2 15" xfId="26037"/>
    <cellStyle name="60% - Accent4 2 14 2 16" xfId="26030"/>
    <cellStyle name="60% - Accent4 2 14 2 17" xfId="28380"/>
    <cellStyle name="60% - Accent4 2 14 2 18" xfId="28543"/>
    <cellStyle name="60% - Accent4 2 14 2 19" xfId="28559"/>
    <cellStyle name="60% - Accent4 2 14 2 2" xfId="25006"/>
    <cellStyle name="60% - Accent4 2 14 2 2 10" xfId="23313"/>
    <cellStyle name="60% - Accent4 2 14 2 2 11" xfId="23827"/>
    <cellStyle name="60% - Accent4 2 14 2 2 12" xfId="23910"/>
    <cellStyle name="60% - Accent4 2 14 2 2 13" xfId="24128"/>
    <cellStyle name="60% - Accent4 2 14 2 2 14" xfId="23434"/>
    <cellStyle name="60% - Accent4 2 14 2 2 15" xfId="25926"/>
    <cellStyle name="60% - Accent4 2 14 2 2 16" xfId="25973"/>
    <cellStyle name="60% - Accent4 2 14 2 2 17" xfId="28352"/>
    <cellStyle name="60% - Accent4 2 14 2 2 18" xfId="27846"/>
    <cellStyle name="60% - Accent4 2 14 2 2 19" xfId="28281"/>
    <cellStyle name="60% - Accent4 2 14 2 2 2" xfId="24972"/>
    <cellStyle name="60% - Accent4 2 14 2 2 20" xfId="27737"/>
    <cellStyle name="60% - Accent4 2 14 2 2 21" xfId="27404"/>
    <cellStyle name="60% - Accent4 2 14 2 2 22" xfId="26922"/>
    <cellStyle name="60% - Accent4 2 14 2 2 23" xfId="27639"/>
    <cellStyle name="60% - Accent4 2 14 2 2 24" xfId="27637"/>
    <cellStyle name="60% - Accent4 2 14 2 2 25" xfId="27959"/>
    <cellStyle name="60% - Accent4 2 14 2 2 26" xfId="27833"/>
    <cellStyle name="60% - Accent4 2 14 2 2 27" xfId="29739"/>
    <cellStyle name="60% - Accent4 2 14 2 2 28" xfId="29438"/>
    <cellStyle name="60% - Accent4 2 14 2 2 29" xfId="29675"/>
    <cellStyle name="60% - Accent4 2 14 2 2 3" xfId="24342"/>
    <cellStyle name="60% - Accent4 2 14 2 2 30" xfId="29382"/>
    <cellStyle name="60% - Accent4 2 14 2 2 31" xfId="29238"/>
    <cellStyle name="60% - Accent4 2 14 2 2 4" xfId="24901"/>
    <cellStyle name="60% - Accent4 2 14 2 2 5" xfId="24190"/>
    <cellStyle name="60% - Accent4 2 14 2 2 6" xfId="23749"/>
    <cellStyle name="60% - Accent4 2 14 2 2 7" xfId="23103"/>
    <cellStyle name="60% - Accent4 2 14 2 2 8" xfId="23245"/>
    <cellStyle name="60% - Accent4 2 14 2 2 9" xfId="22849"/>
    <cellStyle name="60% - Accent4 2 14 2 20" xfId="28546"/>
    <cellStyle name="60% - Accent4 2 14 2 21" xfId="27657"/>
    <cellStyle name="60% - Accent4 2 14 2 22" xfId="27443"/>
    <cellStyle name="60% - Accent4 2 14 2 23" xfId="27459"/>
    <cellStyle name="60% - Accent4 2 14 2 24" xfId="27075"/>
    <cellStyle name="60% - Accent4 2 14 2 25" xfId="26775"/>
    <cellStyle name="60% - Accent4 2 14 2 26" xfId="28159"/>
    <cellStyle name="60% - Accent4 2 14 2 27" xfId="29765"/>
    <cellStyle name="60% - Accent4 2 14 2 28" xfId="29886"/>
    <cellStyle name="60% - Accent4 2 14 2 29" xfId="29894"/>
    <cellStyle name="60% - Accent4 2 14 2 3" xfId="25192"/>
    <cellStyle name="60% - Accent4 2 14 2 30" xfId="29889"/>
    <cellStyle name="60% - Accent4 2 14 2 31" xfId="29343"/>
    <cellStyle name="60% - Accent4 2 14 2 4" xfId="25213"/>
    <cellStyle name="60% - Accent4 2 14 2 5" xfId="25195"/>
    <cellStyle name="60% - Accent4 2 14 2 6" xfId="24092"/>
    <cellStyle name="60% - Accent4 2 14 2 7" xfId="23805"/>
    <cellStyle name="60% - Accent4 2 14 2 8" xfId="25302"/>
    <cellStyle name="60% - Accent4 2 14 2 9" xfId="25163"/>
    <cellStyle name="60% - Accent4 2 14 20" xfId="27957"/>
    <cellStyle name="60% - Accent4 2 14 21" xfId="28094"/>
    <cellStyle name="60% - Accent4 2 14 22" xfId="28113"/>
    <cellStyle name="60% - Accent4 2 14 23" xfId="27698"/>
    <cellStyle name="60% - Accent4 2 14 24" xfId="27446"/>
    <cellStyle name="60% - Accent4 2 14 25" xfId="28630"/>
    <cellStyle name="60% - Accent4 2 14 26" xfId="28625"/>
    <cellStyle name="60% - Accent4 2 14 27" xfId="26812"/>
    <cellStyle name="60% - Accent4 2 14 28" xfId="28933"/>
    <cellStyle name="60% - Accent4 2 14 29" xfId="29511"/>
    <cellStyle name="60% - Accent4 2 14 3" xfId="22760"/>
    <cellStyle name="60% - Accent4 2 14 30" xfId="29493"/>
    <cellStyle name="60% - Accent4 2 14 31" xfId="29563"/>
    <cellStyle name="60% - Accent4 2 14 32" xfId="29574"/>
    <cellStyle name="60% - Accent4 2 14 4" xfId="24534"/>
    <cellStyle name="60% - Accent4 2 14 5" xfId="24484"/>
    <cellStyle name="60% - Accent4 2 14 6" xfId="24652"/>
    <cellStyle name="60% - Accent4 2 14 7" xfId="24678"/>
    <cellStyle name="60% - Accent4 2 14 8" xfId="24137"/>
    <cellStyle name="60% - Accent4 2 14 9" xfId="24353"/>
    <cellStyle name="60% - Accent4 2 15" xfId="13995"/>
    <cellStyle name="60% - Accent4 2 16" xfId="14019"/>
    <cellStyle name="60% - Accent4 2 17" xfId="13129"/>
    <cellStyle name="60% - Accent4 2 18" xfId="13121"/>
    <cellStyle name="60% - Accent4 2 19" xfId="14121"/>
    <cellStyle name="60% - Accent4 2 2" xfId="62"/>
    <cellStyle name="60% - Accent4 2 2 10" xfId="17061"/>
    <cellStyle name="60% - Accent4 2 2 11" xfId="17529"/>
    <cellStyle name="60% - Accent4 2 2 12" xfId="18589"/>
    <cellStyle name="60% - Accent4 2 2 13" xfId="18653"/>
    <cellStyle name="60% - Accent4 2 2 14" xfId="18714"/>
    <cellStyle name="60% - Accent4 2 2 15" xfId="18771"/>
    <cellStyle name="60% - Accent4 2 2 16" xfId="18830"/>
    <cellStyle name="60% - Accent4 2 2 17" xfId="18887"/>
    <cellStyle name="60% - Accent4 2 2 18" xfId="15845"/>
    <cellStyle name="60% - Accent4 2 2 19" xfId="16299"/>
    <cellStyle name="60% - Accent4 2 2 2" xfId="8360"/>
    <cellStyle name="60% - Accent4 2 2 2 10" xfId="16259"/>
    <cellStyle name="60% - Accent4 2 2 2 11" xfId="15476"/>
    <cellStyle name="60% - Accent4 2 2 2 12" xfId="16127"/>
    <cellStyle name="60% - Accent4 2 2 2 13" xfId="17672"/>
    <cellStyle name="60% - Accent4 2 2 2 14" xfId="15413"/>
    <cellStyle name="60% - Accent4 2 2 2 15" xfId="17030"/>
    <cellStyle name="60% - Accent4 2 2 2 16" xfId="17731"/>
    <cellStyle name="60% - Accent4 2 2 2 17" xfId="16649"/>
    <cellStyle name="60% - Accent4 2 2 2 18" xfId="16692"/>
    <cellStyle name="60% - Accent4 2 2 2 19" xfId="17820"/>
    <cellStyle name="60% - Accent4 2 2 2 2" xfId="6052"/>
    <cellStyle name="60% - Accent4 2 2 2 2 10" xfId="22600"/>
    <cellStyle name="60% - Accent4 2 2 2 2 11" xfId="22608"/>
    <cellStyle name="60% - Accent4 2 2 2 2 12" xfId="22613"/>
    <cellStyle name="60% - Accent4 2 2 2 2 13" xfId="22617"/>
    <cellStyle name="60% - Accent4 2 2 2 2 14" xfId="26400"/>
    <cellStyle name="60% - Accent4 2 2 2 2 15" xfId="26353"/>
    <cellStyle name="60% - Accent4 2 2 2 2 2" xfId="13623"/>
    <cellStyle name="60% - Accent4 2 2 2 2 2 10" xfId="20283"/>
    <cellStyle name="60% - Accent4 2 2 2 2 2 11" xfId="21069"/>
    <cellStyle name="60% - Accent4 2 2 2 2 2 12" xfId="20294"/>
    <cellStyle name="60% - Accent4 2 2 2 2 2 13" xfId="20994"/>
    <cellStyle name="60% - Accent4 2 2 2 2 2 14" xfId="26448"/>
    <cellStyle name="60% - Accent4 2 2 2 2 2 15" xfId="26344"/>
    <cellStyle name="60% - Accent4 2 2 2 2 2 2" xfId="13671"/>
    <cellStyle name="60% - Accent4 2 2 2 2 2 3" xfId="21894"/>
    <cellStyle name="60% - Accent4 2 2 2 2 2 4" xfId="21389"/>
    <cellStyle name="60% - Accent4 2 2 2 2 2 5" xfId="21505"/>
    <cellStyle name="60% - Accent4 2 2 2 2 2 6" xfId="22134"/>
    <cellStyle name="60% - Accent4 2 2 2 2 2 7" xfId="20840"/>
    <cellStyle name="60% - Accent4 2 2 2 2 2 8" xfId="20517"/>
    <cellStyle name="60% - Accent4 2 2 2 2 2 9" xfId="20858"/>
    <cellStyle name="60% - Accent4 2 2 2 2 3" xfId="21846"/>
    <cellStyle name="60% - Accent4 2 2 2 2 4" xfId="21451"/>
    <cellStyle name="60% - Accent4 2 2 2 2 5" xfId="20860"/>
    <cellStyle name="60% - Accent4 2 2 2 2 6" xfId="22552"/>
    <cellStyle name="60% - Accent4 2 2 2 2 7" xfId="22567"/>
    <cellStyle name="60% - Accent4 2 2 2 2 8" xfId="22580"/>
    <cellStyle name="60% - Accent4 2 2 2 2 9" xfId="22591"/>
    <cellStyle name="60% - Accent4 2 2 2 20" xfId="15126"/>
    <cellStyle name="60% - Accent4 2 2 2 21" xfId="18974"/>
    <cellStyle name="60% - Accent4 2 2 2 22" xfId="14537"/>
    <cellStyle name="60% - Accent4 2 2 2 23" xfId="17868"/>
    <cellStyle name="60% - Accent4 2 2 2 24" xfId="16473"/>
    <cellStyle name="60% - Accent4 2 2 2 25" xfId="14359"/>
    <cellStyle name="60% - Accent4 2 2 2 26" xfId="17499"/>
    <cellStyle name="60% - Accent4 2 2 2 27" xfId="15943"/>
    <cellStyle name="60% - Accent4 2 2 2 28" xfId="16788"/>
    <cellStyle name="60% - Accent4 2 2 2 29" xfId="17650"/>
    <cellStyle name="60% - Accent4 2 2 2 3" xfId="13164"/>
    <cellStyle name="60% - Accent4 2 2 2 30" xfId="14367"/>
    <cellStyle name="60% - Accent4 2 2 2 31" xfId="18076"/>
    <cellStyle name="60% - Accent4 2 2 2 32" xfId="16011"/>
    <cellStyle name="60% - Accent4 2 2 2 33" xfId="18509"/>
    <cellStyle name="60% - Accent4 2 2 2 34" xfId="15116"/>
    <cellStyle name="60% - Accent4 2 2 2 35" xfId="17925"/>
    <cellStyle name="60% - Accent4 2 2 2 36" xfId="16510"/>
    <cellStyle name="60% - Accent4 2 2 2 37" xfId="16128"/>
    <cellStyle name="60% - Accent4 2 2 2 38" xfId="17920"/>
    <cellStyle name="60% - Accent4 2 2 2 39" xfId="14416"/>
    <cellStyle name="60% - Accent4 2 2 2 4" xfId="13312"/>
    <cellStyle name="60% - Accent4 2 2 2 40" xfId="15084"/>
    <cellStyle name="60% - Accent4 2 2 2 41" xfId="14644"/>
    <cellStyle name="60% - Accent4 2 2 2 42" xfId="15935"/>
    <cellStyle name="60% - Accent4 2 2 2 43" xfId="14652"/>
    <cellStyle name="60% - Accent4 2 2 2 44" xfId="15923"/>
    <cellStyle name="60% - Accent4 2 2 2 45" xfId="17946"/>
    <cellStyle name="60% - Accent4 2 2 2 46" xfId="15359"/>
    <cellStyle name="60% - Accent4 2 2 2 47" xfId="16885"/>
    <cellStyle name="60% - Accent4 2 2 2 48" xfId="20906"/>
    <cellStyle name="60% - Accent4 2 2 2 49" xfId="21078"/>
    <cellStyle name="60% - Accent4 2 2 2 5" xfId="13204"/>
    <cellStyle name="60% - Accent4 2 2 2 50" xfId="21027"/>
    <cellStyle name="60% - Accent4 2 2 2 51" xfId="21572"/>
    <cellStyle name="60% - Accent4 2 2 2 52" xfId="21790"/>
    <cellStyle name="60% - Accent4 2 2 2 53" xfId="22433"/>
    <cellStyle name="60% - Accent4 2 2 2 54" xfId="21689"/>
    <cellStyle name="60% - Accent4 2 2 2 55" xfId="20934"/>
    <cellStyle name="60% - Accent4 2 2 2 56" xfId="21952"/>
    <cellStyle name="60% - Accent4 2 2 2 57" xfId="22083"/>
    <cellStyle name="60% - Accent4 2 2 2 58" xfId="22018"/>
    <cellStyle name="60% - Accent4 2 2 2 59" xfId="26247"/>
    <cellStyle name="60% - Accent4 2 2 2 6" xfId="13486"/>
    <cellStyle name="60% - Accent4 2 2 2 60" xfId="26289"/>
    <cellStyle name="60% - Accent4 2 2 2 7" xfId="13537"/>
    <cellStyle name="60% - Accent4 2 2 2 8" xfId="13092"/>
    <cellStyle name="60% - Accent4 2 2 2 9" xfId="13213"/>
    <cellStyle name="60% - Accent4 2 2 20" xfId="19054"/>
    <cellStyle name="60% - Accent4 2 2 21" xfId="19109"/>
    <cellStyle name="60% - Accent4 2 2 22" xfId="19162"/>
    <cellStyle name="60% - Accent4 2 2 23" xfId="19213"/>
    <cellStyle name="60% - Accent4 2 2 24" xfId="19264"/>
    <cellStyle name="60% - Accent4 2 2 25" xfId="19314"/>
    <cellStyle name="60% - Accent4 2 2 26" xfId="19363"/>
    <cellStyle name="60% - Accent4 2 2 27" xfId="19411"/>
    <cellStyle name="60% - Accent4 2 2 28" xfId="19458"/>
    <cellStyle name="60% - Accent4 2 2 29" xfId="19505"/>
    <cellStyle name="60% - Accent4 2 2 3" xfId="13778"/>
    <cellStyle name="60% - Accent4 2 2 3 10" xfId="23798"/>
    <cellStyle name="60% - Accent4 2 2 3 11" xfId="23386"/>
    <cellStyle name="60% - Accent4 2 2 3 12" xfId="24520"/>
    <cellStyle name="60% - Accent4 2 2 3 13" xfId="22958"/>
    <cellStyle name="60% - Accent4 2 2 3 14" xfId="24470"/>
    <cellStyle name="60% - Accent4 2 2 3 15" xfId="25572"/>
    <cellStyle name="60% - Accent4 2 2 3 16" xfId="25633"/>
    <cellStyle name="60% - Accent4 2 2 3 17" xfId="25678"/>
    <cellStyle name="60% - Accent4 2 2 3 18" xfId="26554"/>
    <cellStyle name="60% - Accent4 2 2 3 19" xfId="27196"/>
    <cellStyle name="60% - Accent4 2 2 3 2" xfId="12978"/>
    <cellStyle name="60% - Accent4 2 2 3 2 10" xfId="25162"/>
    <cellStyle name="60% - Accent4 2 2 3 2 11" xfId="23816"/>
    <cellStyle name="60% - Accent4 2 2 3 2 12" xfId="23788"/>
    <cellStyle name="60% - Accent4 2 2 3 2 13" xfId="23252"/>
    <cellStyle name="60% - Accent4 2 2 3 2 14" xfId="23071"/>
    <cellStyle name="60% - Accent4 2 2 3 2 15" xfId="25806"/>
    <cellStyle name="60% - Accent4 2 2 3 2 16" xfId="26058"/>
    <cellStyle name="60% - Accent4 2 2 3 2 17" xfId="28438"/>
    <cellStyle name="60% - Accent4 2 2 3 2 18" xfId="28493"/>
    <cellStyle name="60% - Accent4 2 2 3 2 19" xfId="28084"/>
    <cellStyle name="60% - Accent4 2 2 3 2 2" xfId="25067"/>
    <cellStyle name="60% - Accent4 2 2 3 2 2 10" xfId="25484"/>
    <cellStyle name="60% - Accent4 2 2 3 2 2 11" xfId="24640"/>
    <cellStyle name="60% - Accent4 2 2 3 2 2 12" xfId="22860"/>
    <cellStyle name="60% - Accent4 2 2 3 2 2 13" xfId="23216"/>
    <cellStyle name="60% - Accent4 2 2 3 2 2 14" xfId="24403"/>
    <cellStyle name="60% - Accent4 2 2 3 2 2 15" xfId="25800"/>
    <cellStyle name="60% - Accent4 2 2 3 2 2 16" xfId="25850"/>
    <cellStyle name="60% - Accent4 2 2 3 2 2 17" xfId="28299"/>
    <cellStyle name="60% - Accent4 2 2 3 2 2 18" xfId="26689"/>
    <cellStyle name="60% - Accent4 2 2 3 2 2 19" xfId="27279"/>
    <cellStyle name="60% - Accent4 2 2 3 2 2 2" xfId="24919"/>
    <cellStyle name="60% - Accent4 2 2 3 2 2 20" xfId="26593"/>
    <cellStyle name="60% - Accent4 2 2 3 2 2 21" xfId="27843"/>
    <cellStyle name="60% - Accent4 2 2 3 2 2 22" xfId="27992"/>
    <cellStyle name="60% - Accent4 2 2 3 2 2 23" xfId="28565"/>
    <cellStyle name="60% - Accent4 2 2 3 2 2 24" xfId="26817"/>
    <cellStyle name="60% - Accent4 2 2 3 2 2 25" xfId="28633"/>
    <cellStyle name="60% - Accent4 2 2 3 2 2 26" xfId="27960"/>
    <cellStyle name="60% - Accent4 2 2 3 2 2 27" xfId="29686"/>
    <cellStyle name="60% - Accent4 2 2 3 2 2 28" xfId="28951"/>
    <cellStyle name="60% - Accent4 2 2 3 2 2 29" xfId="29191"/>
    <cellStyle name="60% - Accent4 2 2 3 2 2 3" xfId="22803"/>
    <cellStyle name="60% - Accent4 2 2 3 2 2 30" xfId="28892"/>
    <cellStyle name="60% - Accent4 2 2 3 2 2 31" xfId="29437"/>
    <cellStyle name="60% - Accent4 2 2 3 2 2 4" xfId="23585"/>
    <cellStyle name="60% - Accent4 2 2 3 2 2 5" xfId="22677"/>
    <cellStyle name="60% - Accent4 2 2 3 2 2 6" xfId="24338"/>
    <cellStyle name="60% - Accent4 2 2 3 2 2 7" xfId="24531"/>
    <cellStyle name="60% - Accent4 2 2 3 2 2 8" xfId="23097"/>
    <cellStyle name="60% - Accent4 2 2 3 2 2 9" xfId="22973"/>
    <cellStyle name="60% - Accent4 2 2 3 2 20" xfId="28516"/>
    <cellStyle name="60% - Accent4 2 2 3 2 21" xfId="28514"/>
    <cellStyle name="60% - Accent4 2 2 3 2 22" xfId="26687"/>
    <cellStyle name="60% - Accent4 2 2 3 2 23" xfId="27244"/>
    <cellStyle name="60% - Accent4 2 2 3 2 24" xfId="28803"/>
    <cellStyle name="60% - Accent4 2 2 3 2 25" xfId="28108"/>
    <cellStyle name="60% - Accent4 2 2 3 2 26" xfId="27366"/>
    <cellStyle name="60% - Accent4 2 2 3 2 27" xfId="29822"/>
    <cellStyle name="60% - Accent4 2 2 3 2 28" xfId="29858"/>
    <cellStyle name="60% - Accent4 2 2 3 2 29" xfId="29558"/>
    <cellStyle name="60% - Accent4 2 2 3 2 3" xfId="25127"/>
    <cellStyle name="60% - Accent4 2 2 3 2 30" xfId="29875"/>
    <cellStyle name="60% - Accent4 2 2 3 2 31" xfId="29874"/>
    <cellStyle name="60% - Accent4 2 2 3 2 4" xfId="24643"/>
    <cellStyle name="60% - Accent4 2 2 3 2 5" xfId="25155"/>
    <cellStyle name="60% - Accent4 2 2 3 2 6" xfId="25154"/>
    <cellStyle name="60% - Accent4 2 2 3 2 7" xfId="22800"/>
    <cellStyle name="60% - Accent4 2 2 3 2 8" xfId="23217"/>
    <cellStyle name="60% - Accent4 2 2 3 2 9" xfId="23714"/>
    <cellStyle name="60% - Accent4 2 2 3 20" xfId="26757"/>
    <cellStyle name="60% - Accent4 2 2 3 21" xfId="27249"/>
    <cellStyle name="60% - Accent4 2 2 3 22" xfId="26716"/>
    <cellStyle name="60% - Accent4 2 2 3 23" xfId="27512"/>
    <cellStyle name="60% - Accent4 2 2 3 24" xfId="27825"/>
    <cellStyle name="60% - Accent4 2 2 3 25" xfId="28585"/>
    <cellStyle name="60% - Accent4 2 2 3 26" xfId="26819"/>
    <cellStyle name="60% - Accent4 2 2 3 27" xfId="27903"/>
    <cellStyle name="60% - Accent4 2 2 3 28" xfId="28861"/>
    <cellStyle name="60% - Accent4 2 2 3 29" xfId="29161"/>
    <cellStyle name="60% - Accent4 2 2 3 3" xfId="22635"/>
    <cellStyle name="60% - Accent4 2 2 3 30" xfId="28993"/>
    <cellStyle name="60% - Accent4 2 2 3 31" xfId="29179"/>
    <cellStyle name="60% - Accent4 2 2 3 32" xfId="28968"/>
    <cellStyle name="60% - Accent4 2 2 3 4" xfId="23472"/>
    <cellStyle name="60% - Accent4 2 2 3 5" xfId="22888"/>
    <cellStyle name="60% - Accent4 2 2 3 6" xfId="23548"/>
    <cellStyle name="60% - Accent4 2 2 3 7" xfId="22834"/>
    <cellStyle name="60% - Accent4 2 2 3 8" xfId="23899"/>
    <cellStyle name="60% - Accent4 2 2 3 9" xfId="22711"/>
    <cellStyle name="60% - Accent4 2 2 30" xfId="19552"/>
    <cellStyle name="60% - Accent4 2 2 31" xfId="19596"/>
    <cellStyle name="60% - Accent4 2 2 32" xfId="19639"/>
    <cellStyle name="60% - Accent4 2 2 33" xfId="19680"/>
    <cellStyle name="60% - Accent4 2 2 34" xfId="19719"/>
    <cellStyle name="60% - Accent4 2 2 35" xfId="19757"/>
    <cellStyle name="60% - Accent4 2 2 36" xfId="19793"/>
    <cellStyle name="60% - Accent4 2 2 37" xfId="19826"/>
    <cellStyle name="60% - Accent4 2 2 38" xfId="19858"/>
    <cellStyle name="60% - Accent4 2 2 39" xfId="19889"/>
    <cellStyle name="60% - Accent4 2 2 4" xfId="13853"/>
    <cellStyle name="60% - Accent4 2 2 40" xfId="19918"/>
    <cellStyle name="60% - Accent4 2 2 41" xfId="19946"/>
    <cellStyle name="60% - Accent4 2 2 42" xfId="19971"/>
    <cellStyle name="60% - Accent4 2 2 43" xfId="19994"/>
    <cellStyle name="60% - Accent4 2 2 44" xfId="20015"/>
    <cellStyle name="60% - Accent4 2 2 45" xfId="20034"/>
    <cellStyle name="60% - Accent4 2 2 46" xfId="20052"/>
    <cellStyle name="60% - Accent4 2 2 47" xfId="20065"/>
    <cellStyle name="60% - Accent4 2 2 48" xfId="21243"/>
    <cellStyle name="60% - Accent4 2 2 49" xfId="21269"/>
    <cellStyle name="60% - Accent4 2 2 5" xfId="14098"/>
    <cellStyle name="60% - Accent4 2 2 50" xfId="21296"/>
    <cellStyle name="60% - Accent4 2 2 51" xfId="20320"/>
    <cellStyle name="60% - Accent4 2 2 52" xfId="21291"/>
    <cellStyle name="60% - Accent4 2 2 53" xfId="21546"/>
    <cellStyle name="60% - Accent4 2 2 54" xfId="22416"/>
    <cellStyle name="60% - Accent4 2 2 55" xfId="22192"/>
    <cellStyle name="60% - Accent4 2 2 56" xfId="21563"/>
    <cellStyle name="60% - Accent4 2 2 57" xfId="22048"/>
    <cellStyle name="60% - Accent4 2 2 58" xfId="21517"/>
    <cellStyle name="60% - Accent4 2 2 59" xfId="26323"/>
    <cellStyle name="60% - Accent4 2 2 6" xfId="13366"/>
    <cellStyle name="60% - Accent4 2 2 60" xfId="26333"/>
    <cellStyle name="60% - Accent4 2 2 7" xfId="13034"/>
    <cellStyle name="60% - Accent4 2 2 8" xfId="14162"/>
    <cellStyle name="60% - Accent4 2 2 9" xfId="14175"/>
    <cellStyle name="60% - Accent4 2 20" xfId="14100"/>
    <cellStyle name="60% - Accent4 2 21" xfId="14211"/>
    <cellStyle name="60% - Accent4 2 22" xfId="18331"/>
    <cellStyle name="60% - Accent4 2 23" xfId="18403"/>
    <cellStyle name="60% - Accent4 2 24" xfId="18393"/>
    <cellStyle name="60% - Accent4 2 25" xfId="18600"/>
    <cellStyle name="60% - Accent4 2 26" xfId="18666"/>
    <cellStyle name="60% - Accent4 2 27" xfId="18729"/>
    <cellStyle name="60% - Accent4 2 28" xfId="18785"/>
    <cellStyle name="60% - Accent4 2 29" xfId="17832"/>
    <cellStyle name="60% - Accent4 2 3" xfId="12037"/>
    <cellStyle name="60% - Accent4 2 30" xfId="16656"/>
    <cellStyle name="60% - Accent4 2 31" xfId="16285"/>
    <cellStyle name="60% - Accent4 2 32" xfId="15977"/>
    <cellStyle name="60% - Accent4 2 33" xfId="19065"/>
    <cellStyle name="60% - Accent4 2 34" xfId="19120"/>
    <cellStyle name="60% - Accent4 2 35" xfId="19173"/>
    <cellStyle name="60% - Accent4 2 36" xfId="19224"/>
    <cellStyle name="60% - Accent4 2 37" xfId="19275"/>
    <cellStyle name="60% - Accent4 2 38" xfId="19325"/>
    <cellStyle name="60% - Accent4 2 39" xfId="19373"/>
    <cellStyle name="60% - Accent4 2 4" xfId="12465"/>
    <cellStyle name="60% - Accent4 2 40" xfId="19421"/>
    <cellStyle name="60% - Accent4 2 41" xfId="19468"/>
    <cellStyle name="60% - Accent4 2 42" xfId="19515"/>
    <cellStyle name="60% - Accent4 2 43" xfId="19562"/>
    <cellStyle name="60% - Accent4 2 44" xfId="19606"/>
    <cellStyle name="60% - Accent4 2 45" xfId="19648"/>
    <cellStyle name="60% - Accent4 2 46" xfId="19689"/>
    <cellStyle name="60% - Accent4 2 47" xfId="19728"/>
    <cellStyle name="60% - Accent4 2 48" xfId="19766"/>
    <cellStyle name="60% - Accent4 2 49" xfId="19800"/>
    <cellStyle name="60% - Accent4 2 5" xfId="12563"/>
    <cellStyle name="60% - Accent4 2 50" xfId="19833"/>
    <cellStyle name="60% - Accent4 2 51" xfId="19865"/>
    <cellStyle name="60% - Accent4 2 52" xfId="19896"/>
    <cellStyle name="60% - Accent4 2 53" xfId="19925"/>
    <cellStyle name="60% - Accent4 2 54" xfId="19952"/>
    <cellStyle name="60% - Accent4 2 55" xfId="19976"/>
    <cellStyle name="60% - Accent4 2 56" xfId="19999"/>
    <cellStyle name="60% - Accent4 2 57" xfId="20019"/>
    <cellStyle name="60% - Accent4 2 58" xfId="20038"/>
    <cellStyle name="60% - Accent4 2 59" xfId="20128"/>
    <cellStyle name="60% - Accent4 2 6" xfId="12808"/>
    <cellStyle name="60% - Accent4 2 60" xfId="20933"/>
    <cellStyle name="60% - Accent4 2 61" xfId="22117"/>
    <cellStyle name="60% - Accent4 2 62" xfId="21141"/>
    <cellStyle name="60% - Accent4 2 63" xfId="21983"/>
    <cellStyle name="60% - Accent4 2 64" xfId="21951"/>
    <cellStyle name="60% - Accent4 2 65" xfId="22285"/>
    <cellStyle name="60% - Accent4 2 66" xfId="22439"/>
    <cellStyle name="60% - Accent4 2 67" xfId="22225"/>
    <cellStyle name="60% - Accent4 2 68" xfId="22215"/>
    <cellStyle name="60% - Accent4 2 69" xfId="22128"/>
    <cellStyle name="60% - Accent4 2 7" xfId="12767"/>
    <cellStyle name="60% - Accent4 2 70" xfId="26092"/>
    <cellStyle name="60% - Accent4 2 71" xfId="26487"/>
    <cellStyle name="60% - Accent4 2 8" xfId="12478"/>
    <cellStyle name="60% - Accent4 2 9" xfId="12146"/>
    <cellStyle name="60% - Accent4 20" xfId="13527"/>
    <cellStyle name="60% - Accent4 21" xfId="13280"/>
    <cellStyle name="60% - Accent4 22" xfId="13196"/>
    <cellStyle name="60% - Accent4 23" xfId="13080"/>
    <cellStyle name="60% - Accent4 24" xfId="13246"/>
    <cellStyle name="60% - Accent4 25" xfId="13238"/>
    <cellStyle name="60% - Accent4 26" xfId="14990"/>
    <cellStyle name="60% - Accent4 27" xfId="14462"/>
    <cellStyle name="60% - Accent4 28" xfId="15617"/>
    <cellStyle name="60% - Accent4 29" xfId="17934"/>
    <cellStyle name="60% - Accent4 3" xfId="103"/>
    <cellStyle name="60% - Accent4 3 2" xfId="6093"/>
    <cellStyle name="60% - Accent4 30" xfId="17307"/>
    <cellStyle name="60% - Accent4 31" xfId="17812"/>
    <cellStyle name="60% - Accent4 32" xfId="15001"/>
    <cellStyle name="60% - Accent4 33" xfId="17108"/>
    <cellStyle name="60% - Accent4 34" xfId="16720"/>
    <cellStyle name="60% - Accent4 35" xfId="17688"/>
    <cellStyle name="60% - Accent4 36" xfId="17917"/>
    <cellStyle name="60% - Accent4 37" xfId="14732"/>
    <cellStyle name="60% - Accent4 38" xfId="15376"/>
    <cellStyle name="60% - Accent4 39" xfId="15986"/>
    <cellStyle name="60% - Accent4 4" xfId="144"/>
    <cellStyle name="60% - Accent4 4 2" xfId="6134"/>
    <cellStyle name="60% - Accent4 40" xfId="18760"/>
    <cellStyle name="60% - Accent4 41" xfId="15315"/>
    <cellStyle name="60% - Accent4 42" xfId="18635"/>
    <cellStyle name="60% - Accent4 43" xfId="16775"/>
    <cellStyle name="60% - Accent4 44" xfId="17770"/>
    <cellStyle name="60% - Accent4 45" xfId="15052"/>
    <cellStyle name="60% - Accent4 46" xfId="16499"/>
    <cellStyle name="60% - Accent4 47" xfId="16038"/>
    <cellStyle name="60% - Accent4 48" xfId="15112"/>
    <cellStyle name="60% - Accent4 49" xfId="15944"/>
    <cellStyle name="60% - Accent4 5" xfId="185"/>
    <cellStyle name="60% - Accent4 5 2" xfId="6175"/>
    <cellStyle name="60% - Accent4 50" xfId="15797"/>
    <cellStyle name="60% - Accent4 51" xfId="17787"/>
    <cellStyle name="60% - Accent4 52" xfId="17574"/>
    <cellStyle name="60% - Accent4 53" xfId="16871"/>
    <cellStyle name="60% - Accent4 54" xfId="18514"/>
    <cellStyle name="60% - Accent4 55" xfId="14799"/>
    <cellStyle name="60% - Accent4 56" xfId="14807"/>
    <cellStyle name="60% - Accent4 57" xfId="16312"/>
    <cellStyle name="60% - Accent4 58" xfId="16957"/>
    <cellStyle name="60% - Accent4 59" xfId="18717"/>
    <cellStyle name="60% - Accent4 6" xfId="226"/>
    <cellStyle name="60% - Accent4 6 2" xfId="6216"/>
    <cellStyle name="60% - Accent4 60" xfId="16635"/>
    <cellStyle name="60% - Accent4 61" xfId="15974"/>
    <cellStyle name="60% - Accent4 62" xfId="18396"/>
    <cellStyle name="60% - Accent4 63" xfId="14627"/>
    <cellStyle name="60% - Accent4 64" xfId="20439"/>
    <cellStyle name="60% - Accent4 65" xfId="21678"/>
    <cellStyle name="60% - Accent4 66" xfId="21761"/>
    <cellStyle name="60% - Accent4 67" xfId="21702"/>
    <cellStyle name="60% - Accent4 68" xfId="20168"/>
    <cellStyle name="60% - Accent4 69" xfId="22040"/>
    <cellStyle name="60% - Accent4 7" xfId="267"/>
    <cellStyle name="60% - Accent4 7 2" xfId="6257"/>
    <cellStyle name="60% - Accent4 70" xfId="20827"/>
    <cellStyle name="60% - Accent4 71" xfId="20232"/>
    <cellStyle name="60% - Accent4 72" xfId="20345"/>
    <cellStyle name="60% - Accent4 73" xfId="21609"/>
    <cellStyle name="60% - Accent4 74" xfId="21930"/>
    <cellStyle name="60% - Accent4 75" xfId="26183"/>
    <cellStyle name="60% - Accent4 76" xfId="26507"/>
    <cellStyle name="60% - Accent4 8" xfId="12366"/>
    <cellStyle name="60% - Accent4 9" xfId="12781"/>
    <cellStyle name="60% - Accent5" xfId="40" builtinId="48" customBuiltin="1"/>
    <cellStyle name="60% - Accent5 10" xfId="12473"/>
    <cellStyle name="60% - Accent5 11" xfId="12311"/>
    <cellStyle name="60% - Accent5 12" xfId="12240"/>
    <cellStyle name="60% - Accent5 13" xfId="12729"/>
    <cellStyle name="60% - Accent5 14" xfId="12098"/>
    <cellStyle name="60% - Accent5 15" xfId="12628"/>
    <cellStyle name="60% - Accent5 16" xfId="12566"/>
    <cellStyle name="60% - Accent5 17" xfId="12158"/>
    <cellStyle name="60% - Accent5 18" xfId="12447"/>
    <cellStyle name="60% - Accent5 19" xfId="13406"/>
    <cellStyle name="60% - Accent5 2" xfId="2372"/>
    <cellStyle name="60% - Accent5 2 10" xfId="12878"/>
    <cellStyle name="60% - Accent5 2 11" xfId="12890"/>
    <cellStyle name="60% - Accent5 2 12" xfId="12901"/>
    <cellStyle name="60% - Accent5 2 13" xfId="12911"/>
    <cellStyle name="60% - Accent5 2 14" xfId="13691"/>
    <cellStyle name="60% - Accent5 2 14 10" xfId="23668"/>
    <cellStyle name="60% - Accent5 2 14 11" xfId="23923"/>
    <cellStyle name="60% - Accent5 2 14 12" xfId="23093"/>
    <cellStyle name="60% - Accent5 2 14 13" xfId="24041"/>
    <cellStyle name="60% - Accent5 2 14 14" xfId="24320"/>
    <cellStyle name="60% - Accent5 2 14 15" xfId="25565"/>
    <cellStyle name="60% - Accent5 2 14 16" xfId="25702"/>
    <cellStyle name="60% - Accent5 2 14 17" xfId="25858"/>
    <cellStyle name="60% - Accent5 2 14 18" xfId="26657"/>
    <cellStyle name="60% - Accent5 2 14 19" xfId="28033"/>
    <cellStyle name="60% - Accent5 2 14 2" xfId="13603"/>
    <cellStyle name="60% - Accent5 2 14 2 10" xfId="25555"/>
    <cellStyle name="60% - Accent5 2 14 2 11" xfId="25569"/>
    <cellStyle name="60% - Accent5 2 14 2 12" xfId="25593"/>
    <cellStyle name="60% - Accent5 2 14 2 13" xfId="25607"/>
    <cellStyle name="60% - Accent5 2 14 2 14" xfId="25617"/>
    <cellStyle name="60% - Accent5 2 14 2 15" xfId="25924"/>
    <cellStyle name="60% - Accent5 2 14 2 16" xfId="25991"/>
    <cellStyle name="60% - Accent5 2 14 2 17" xfId="28376"/>
    <cellStyle name="60% - Accent5 2 14 2 18" xfId="28690"/>
    <cellStyle name="60% - Accent5 2 14 2 19" xfId="28714"/>
    <cellStyle name="60% - Accent5 2 14 2 2" xfId="25002"/>
    <cellStyle name="60% - Accent5 2 14 2 2 10" xfId="24538"/>
    <cellStyle name="60% - Accent5 2 14 2 2 11" xfId="22975"/>
    <cellStyle name="60% - Accent5 2 14 2 2 12" xfId="23697"/>
    <cellStyle name="60% - Accent5 2 14 2 2 13" xfId="23479"/>
    <cellStyle name="60% - Accent5 2 14 2 2 14" xfId="24653"/>
    <cellStyle name="60% - Accent5 2 14 2 2 15" xfId="25905"/>
    <cellStyle name="60% - Accent5 2 14 2 2 16" xfId="25685"/>
    <cellStyle name="60% - Accent5 2 14 2 2 17" xfId="28351"/>
    <cellStyle name="60% - Accent5 2 14 2 2 18" xfId="27662"/>
    <cellStyle name="60% - Accent5 2 14 2 2 19" xfId="27046"/>
    <cellStyle name="60% - Accent5 2 14 2 2 2" xfId="24971"/>
    <cellStyle name="60% - Accent5 2 14 2 2 20" xfId="27520"/>
    <cellStyle name="60% - Accent5 2 14 2 2 21" xfId="28149"/>
    <cellStyle name="60% - Accent5 2 14 2 2 22" xfId="26611"/>
    <cellStyle name="60% - Accent5 2 14 2 2 23" xfId="27548"/>
    <cellStyle name="60% - Accent5 2 14 2 2 24" xfId="28466"/>
    <cellStyle name="60% - Accent5 2 14 2 2 25" xfId="28005"/>
    <cellStyle name="60% - Accent5 2 14 2 2 26" xfId="27420"/>
    <cellStyle name="60% - Accent5 2 14 2 2 27" xfId="29738"/>
    <cellStyle name="60% - Accent5 2 14 2 2 28" xfId="29346"/>
    <cellStyle name="60% - Accent5 2 14 2 2 29" xfId="29115"/>
    <cellStyle name="60% - Accent5 2 14 2 2 3" xfId="24098"/>
    <cellStyle name="60% - Accent5 2 14 2 2 30" xfId="29286"/>
    <cellStyle name="60% - Accent5 2 14 2 2 31" xfId="29595"/>
    <cellStyle name="60% - Accent5 2 14 2 2 4" xfId="23264"/>
    <cellStyle name="60% - Accent5 2 14 2 2 5" xfId="23911"/>
    <cellStyle name="60% - Accent5 2 14 2 2 6" xfId="24724"/>
    <cellStyle name="60% - Accent5 2 14 2 2 7" xfId="22703"/>
    <cellStyle name="60% - Accent5 2 14 2 2 8" xfId="24072"/>
    <cellStyle name="60% - Accent5 2 14 2 2 9" xfId="24225"/>
    <cellStyle name="60% - Accent5 2 14 2 20" xfId="28737"/>
    <cellStyle name="60% - Accent5 2 14 2 21" xfId="28760"/>
    <cellStyle name="60% - Accent5 2 14 2 22" xfId="28780"/>
    <cellStyle name="60% - Accent5 2 14 2 23" xfId="28797"/>
    <cellStyle name="60% - Accent5 2 14 2 24" xfId="28069"/>
    <cellStyle name="60% - Accent5 2 14 2 25" xfId="28833"/>
    <cellStyle name="60% - Accent5 2 14 2 26" xfId="28843"/>
    <cellStyle name="60% - Accent5 2 14 2 27" xfId="29761"/>
    <cellStyle name="60% - Accent5 2 14 2 28" xfId="29959"/>
    <cellStyle name="60% - Accent5 2 14 2 29" xfId="29975"/>
    <cellStyle name="60% - Accent5 2 14 2 3" xfId="25370"/>
    <cellStyle name="60% - Accent5 2 14 2 30" xfId="29989"/>
    <cellStyle name="60% - Accent5 2 14 2 31" xfId="29999"/>
    <cellStyle name="60% - Accent5 2 14 2 4" xfId="25401"/>
    <cellStyle name="60% - Accent5 2 14 2 5" xfId="25429"/>
    <cellStyle name="60% - Accent5 2 14 2 6" xfId="25458"/>
    <cellStyle name="60% - Accent5 2 14 2 7" xfId="25485"/>
    <cellStyle name="60% - Accent5 2 14 2 8" xfId="25507"/>
    <cellStyle name="60% - Accent5 2 14 2 9" xfId="25526"/>
    <cellStyle name="60% - Accent5 2 14 20" xfId="27748"/>
    <cellStyle name="60% - Accent5 2 14 21" xfId="27507"/>
    <cellStyle name="60% - Accent5 2 14 22" xfId="28563"/>
    <cellStyle name="60% - Accent5 2 14 23" xfId="28282"/>
    <cellStyle name="60% - Accent5 2 14 24" xfId="27975"/>
    <cellStyle name="60% - Accent5 2 14 25" xfId="26855"/>
    <cellStyle name="60% - Accent5 2 14 26" xfId="27374"/>
    <cellStyle name="60% - Accent5 2 14 27" xfId="27192"/>
    <cellStyle name="60% - Accent5 2 14 28" xfId="28932"/>
    <cellStyle name="60% - Accent5 2 14 29" xfId="29535"/>
    <cellStyle name="60% - Accent5 2 14 3" xfId="22759"/>
    <cellStyle name="60% - Accent5 2 14 30" xfId="29388"/>
    <cellStyle name="60% - Accent5 2 14 31" xfId="29282"/>
    <cellStyle name="60% - Accent5 2 14 32" xfId="29896"/>
    <cellStyle name="60% - Accent5 2 14 4" xfId="24583"/>
    <cellStyle name="60% - Accent5 2 14 5" xfId="24198"/>
    <cellStyle name="60% - Accent5 2 14 6" xfId="23896"/>
    <cellStyle name="60% - Accent5 2 14 7" xfId="25216"/>
    <cellStyle name="60% - Accent5 2 14 8" xfId="24902"/>
    <cellStyle name="60% - Accent5 2 14 9" xfId="23812"/>
    <cellStyle name="60% - Accent5 2 15" xfId="14004"/>
    <cellStyle name="60% - Accent5 2 16" xfId="14068"/>
    <cellStyle name="60% - Accent5 2 17" xfId="13364"/>
    <cellStyle name="60% - Accent5 2 18" xfId="14143"/>
    <cellStyle name="60% - Accent5 2 19" xfId="14104"/>
    <cellStyle name="60% - Accent5 2 2" xfId="63"/>
    <cellStyle name="60% - Accent5 2 2 10" xfId="17065"/>
    <cellStyle name="60% - Accent5 2 2 11" xfId="17523"/>
    <cellStyle name="60% - Accent5 2 2 12" xfId="14310"/>
    <cellStyle name="60% - Accent5 2 2 13" xfId="18183"/>
    <cellStyle name="60% - Accent5 2 2 14" xfId="14246"/>
    <cellStyle name="60% - Accent5 2 2 15" xfId="15195"/>
    <cellStyle name="60% - Accent5 2 2 16" xfId="18054"/>
    <cellStyle name="60% - Accent5 2 2 17" xfId="15389"/>
    <cellStyle name="60% - Accent5 2 2 18" xfId="14277"/>
    <cellStyle name="60% - Accent5 2 2 19" xfId="15165"/>
    <cellStyle name="60% - Accent5 2 2 2" xfId="8364"/>
    <cellStyle name="60% - Accent5 2 2 2 10" xfId="16260"/>
    <cellStyle name="60% - Accent5 2 2 2 11" xfId="17522"/>
    <cellStyle name="60% - Accent5 2 2 2 12" xfId="16358"/>
    <cellStyle name="60% - Accent5 2 2 2 13" xfId="18253"/>
    <cellStyle name="60% - Accent5 2 2 2 14" xfId="18008"/>
    <cellStyle name="60% - Accent5 2 2 2 15" xfId="17880"/>
    <cellStyle name="60% - Accent5 2 2 2 16" xfId="18071"/>
    <cellStyle name="60% - Accent5 2 2 2 17" xfId="15159"/>
    <cellStyle name="60% - Accent5 2 2 2 18" xfId="16080"/>
    <cellStyle name="60% - Accent5 2 2 2 19" xfId="16590"/>
    <cellStyle name="60% - Accent5 2 2 2 2" xfId="6053"/>
    <cellStyle name="60% - Accent5 2 2 2 2 10" xfId="22065"/>
    <cellStyle name="60% - Accent5 2 2 2 2 11" xfId="20590"/>
    <cellStyle name="60% - Accent5 2 2 2 2 12" xfId="21394"/>
    <cellStyle name="60% - Accent5 2 2 2 2 13" xfId="20674"/>
    <cellStyle name="60% - Accent5 2 2 2 2 14" xfId="26396"/>
    <cellStyle name="60% - Accent5 2 2 2 2 15" xfId="26367"/>
    <cellStyle name="60% - Accent5 2 2 2 2 2" xfId="13619"/>
    <cellStyle name="60% - Accent5 2 2 2 2 2 10" xfId="21585"/>
    <cellStyle name="60% - Accent5 2 2 2 2 2 11" xfId="22528"/>
    <cellStyle name="60% - Accent5 2 2 2 2 2 12" xfId="22382"/>
    <cellStyle name="60% - Accent5 2 2 2 2 2 13" xfId="20260"/>
    <cellStyle name="60% - Accent5 2 2 2 2 2 14" xfId="26447"/>
    <cellStyle name="60% - Accent5 2 2 2 2 2 15" xfId="26207"/>
    <cellStyle name="60% - Accent5 2 2 2 2 2 2" xfId="13670"/>
    <cellStyle name="60% - Accent5 2 2 2 2 2 3" xfId="21893"/>
    <cellStyle name="60% - Accent5 2 2 2 2 2 4" xfId="20598"/>
    <cellStyle name="60% - Accent5 2 2 2 2 2 5" xfId="20735"/>
    <cellStyle name="60% - Accent5 2 2 2 2 2 6" xfId="20784"/>
    <cellStyle name="60% - Accent5 2 2 2 2 2 7" xfId="20708"/>
    <cellStyle name="60% - Accent5 2 2 2 2 2 8" xfId="21380"/>
    <cellStyle name="60% - Accent5 2 2 2 2 2 9" xfId="20663"/>
    <cellStyle name="60% - Accent5 2 2 2 2 3" xfId="21842"/>
    <cellStyle name="60% - Accent5 2 2 2 2 4" xfId="21508"/>
    <cellStyle name="60% - Accent5 2 2 2 2 5" xfId="21728"/>
    <cellStyle name="60% - Accent5 2 2 2 2 6" xfId="21680"/>
    <cellStyle name="60% - Accent5 2 2 2 2 7" xfId="22488"/>
    <cellStyle name="60% - Accent5 2 2 2 2 8" xfId="22190"/>
    <cellStyle name="60% - Accent5 2 2 2 2 9" xfId="22298"/>
    <cellStyle name="60% - Accent5 2 2 2 20" xfId="18469"/>
    <cellStyle name="60% - Accent5 2 2 2 21" xfId="18672"/>
    <cellStyle name="60% - Accent5 2 2 2 22" xfId="17111"/>
    <cellStyle name="60% - Accent5 2 2 2 23" xfId="18387"/>
    <cellStyle name="60% - Accent5 2 2 2 24" xfId="14623"/>
    <cellStyle name="60% - Accent5 2 2 2 25" xfId="17159"/>
    <cellStyle name="60% - Accent5 2 2 2 26" xfId="17754"/>
    <cellStyle name="60% - Accent5 2 2 2 27" xfId="17503"/>
    <cellStyle name="60% - Accent5 2 2 2 28" xfId="15080"/>
    <cellStyle name="60% - Accent5 2 2 2 29" xfId="15364"/>
    <cellStyle name="60% - Accent5 2 2 2 3" xfId="13163"/>
    <cellStyle name="60% - Accent5 2 2 2 30" xfId="14873"/>
    <cellStyle name="60% - Accent5 2 2 2 31" xfId="15256"/>
    <cellStyle name="60% - Accent5 2 2 2 32" xfId="16509"/>
    <cellStyle name="60% - Accent5 2 2 2 33" xfId="18016"/>
    <cellStyle name="60% - Accent5 2 2 2 34" xfId="17928"/>
    <cellStyle name="60% - Accent5 2 2 2 35" xfId="15202"/>
    <cellStyle name="60% - Accent5 2 2 2 36" xfId="16574"/>
    <cellStyle name="60% - Accent5 2 2 2 37" xfId="15014"/>
    <cellStyle name="60% - Accent5 2 2 2 38" xfId="16588"/>
    <cellStyle name="60% - Accent5 2 2 2 39" xfId="17849"/>
    <cellStyle name="60% - Accent5 2 2 2 4" xfId="13848"/>
    <cellStyle name="60% - Accent5 2 2 2 40" xfId="16993"/>
    <cellStyle name="60% - Accent5 2 2 2 41" xfId="15647"/>
    <cellStyle name="60% - Accent5 2 2 2 42" xfId="16348"/>
    <cellStyle name="60% - Accent5 2 2 2 43" xfId="18743"/>
    <cellStyle name="60% - Accent5 2 2 2 44" xfId="17885"/>
    <cellStyle name="60% - Accent5 2 2 2 45" xfId="18098"/>
    <cellStyle name="60% - Accent5 2 2 2 46" xfId="15314"/>
    <cellStyle name="60% - Accent5 2 2 2 47" xfId="14805"/>
    <cellStyle name="60% - Accent5 2 2 2 48" xfId="20907"/>
    <cellStyle name="60% - Accent5 2 2 2 49" xfId="20299"/>
    <cellStyle name="60% - Accent5 2 2 2 5" xfId="13118"/>
    <cellStyle name="60% - Accent5 2 2 2 50" xfId="20759"/>
    <cellStyle name="60% - Accent5 2 2 2 51" xfId="21300"/>
    <cellStyle name="60% - Accent5 2 2 2 52" xfId="20383"/>
    <cellStyle name="60% - Accent5 2 2 2 53" xfId="20198"/>
    <cellStyle name="60% - Accent5 2 2 2 54" xfId="21131"/>
    <cellStyle name="60% - Accent5 2 2 2 55" xfId="22420"/>
    <cellStyle name="60% - Accent5 2 2 2 56" xfId="22211"/>
    <cellStyle name="60% - Accent5 2 2 2 57" xfId="20805"/>
    <cellStyle name="60% - Accent5 2 2 2 58" xfId="20721"/>
    <cellStyle name="60% - Accent5 2 2 2 59" xfId="26248"/>
    <cellStyle name="60% - Accent5 2 2 2 6" xfId="14102"/>
    <cellStyle name="60% - Accent5 2 2 2 60" xfId="26143"/>
    <cellStyle name="60% - Accent5 2 2 2 7" xfId="14063"/>
    <cellStyle name="60% - Accent5 2 2 2 8" xfId="13940"/>
    <cellStyle name="60% - Accent5 2 2 2 9" xfId="13020"/>
    <cellStyle name="60% - Accent5 2 2 20" xfId="15104"/>
    <cellStyle name="60% - Accent5 2 2 21" xfId="14362"/>
    <cellStyle name="60% - Accent5 2 2 22" xfId="14497"/>
    <cellStyle name="60% - Accent5 2 2 23" xfId="17123"/>
    <cellStyle name="60% - Accent5 2 2 24" xfId="16863"/>
    <cellStyle name="60% - Accent5 2 2 25" xfId="18411"/>
    <cellStyle name="60% - Accent5 2 2 26" xfId="17976"/>
    <cellStyle name="60% - Accent5 2 2 27" xfId="17609"/>
    <cellStyle name="60% - Accent5 2 2 28" xfId="15744"/>
    <cellStyle name="60% - Accent5 2 2 29" xfId="18094"/>
    <cellStyle name="60% - Accent5 2 2 3" xfId="13777"/>
    <cellStyle name="60% - Accent5 2 2 3 10" xfId="23528"/>
    <cellStyle name="60% - Accent5 2 2 3 11" xfId="22951"/>
    <cellStyle name="60% - Accent5 2 2 3 12" xfId="25234"/>
    <cellStyle name="60% - Accent5 2 2 3 13" xfId="25492"/>
    <cellStyle name="60% - Accent5 2 2 3 14" xfId="23926"/>
    <cellStyle name="60% - Accent5 2 2 3 15" xfId="23536"/>
    <cellStyle name="60% - Accent5 2 2 3 16" xfId="25763"/>
    <cellStyle name="60% - Accent5 2 2 3 17" xfId="25967"/>
    <cellStyle name="60% - Accent5 2 2 3 18" xfId="26550"/>
    <cellStyle name="60% - Accent5 2 2 3 19" xfId="28097"/>
    <cellStyle name="60% - Accent5 2 2 3 2" xfId="12974"/>
    <cellStyle name="60% - Accent5 2 2 3 2 10" xfId="23534"/>
    <cellStyle name="60% - Accent5 2 2 3 2 11" xfId="23244"/>
    <cellStyle name="60% - Accent5 2 2 3 2 12" xfId="23989"/>
    <cellStyle name="60% - Accent5 2 2 3 2 13" xfId="24077"/>
    <cellStyle name="60% - Accent5 2 2 3 2 14" xfId="23112"/>
    <cellStyle name="60% - Accent5 2 2 3 2 15" xfId="25855"/>
    <cellStyle name="60% - Accent5 2 2 3 2 16" xfId="25880"/>
    <cellStyle name="60% - Accent5 2 2 3 2 17" xfId="28437"/>
    <cellStyle name="60% - Accent5 2 2 3 2 18" xfId="28500"/>
    <cellStyle name="60% - Accent5 2 2 3 2 19" xfId="28561"/>
    <cellStyle name="60% - Accent5 2 2 3 2 2" xfId="25066"/>
    <cellStyle name="60% - Accent5 2 2 3 2 2 10" xfId="24636"/>
    <cellStyle name="60% - Accent5 2 2 3 2 2 11" xfId="23145"/>
    <cellStyle name="60% - Accent5 2 2 3 2 2 12" xfId="24525"/>
    <cellStyle name="60% - Accent5 2 2 3 2 2 13" xfId="24548"/>
    <cellStyle name="60% - Accent5 2 2 3 2 2 14" xfId="24829"/>
    <cellStyle name="60% - Accent5 2 2 3 2 2 15" xfId="25979"/>
    <cellStyle name="60% - Accent5 2 2 3 2 2 16" xfId="25984"/>
    <cellStyle name="60% - Accent5 2 2 3 2 2 17" xfId="28295"/>
    <cellStyle name="60% - Accent5 2 2 3 2 2 18" xfId="26740"/>
    <cellStyle name="60% - Accent5 2 2 3 2 2 19" xfId="27440"/>
    <cellStyle name="60% - Accent5 2 2 3 2 2 2" xfId="24915"/>
    <cellStyle name="60% - Accent5 2 2 3 2 2 20" xfId="27018"/>
    <cellStyle name="60% - Accent5 2 2 3 2 2 21" xfId="27565"/>
    <cellStyle name="60% - Accent5 2 2 3 2 2 22" xfId="28274"/>
    <cellStyle name="60% - Accent5 2 2 3 2 2 23" xfId="27865"/>
    <cellStyle name="60% - Accent5 2 2 3 2 2 24" xfId="27149"/>
    <cellStyle name="60% - Accent5 2 2 3 2 2 25" xfId="27516"/>
    <cellStyle name="60% - Accent5 2 2 3 2 2 26" xfId="27345"/>
    <cellStyle name="60% - Accent5 2 2 3 2 2 27" xfId="29682"/>
    <cellStyle name="60% - Accent5 2 2 3 2 2 28" xfId="28984"/>
    <cellStyle name="60% - Accent5 2 2 3 2 2 29" xfId="29256"/>
    <cellStyle name="60% - Accent5 2 2 3 2 2 3" xfId="22867"/>
    <cellStyle name="60% - Accent5 2 2 3 2 2 30" xfId="29102"/>
    <cellStyle name="60% - Accent5 2 2 3 2 2 31" xfId="29304"/>
    <cellStyle name="60% - Accent5 2 2 3 2 2 4" xfId="23802"/>
    <cellStyle name="60% - Accent5 2 2 3 2 2 5" xfId="23223"/>
    <cellStyle name="60% - Accent5 2 2 3 2 2 6" xfId="23976"/>
    <cellStyle name="60% - Accent5 2 2 3 2 2 7" xfId="24887"/>
    <cellStyle name="60% - Accent5 2 2 3 2 2 8" xfId="24472"/>
    <cellStyle name="60% - Accent5 2 2 3 2 2 9" xfId="24001"/>
    <cellStyle name="60% - Accent5 2 2 3 2 20" xfId="28495"/>
    <cellStyle name="60% - Accent5 2 2 3 2 21" xfId="27205"/>
    <cellStyle name="60% - Accent5 2 2 3 2 22" xfId="27298"/>
    <cellStyle name="60% - Accent5 2 2 3 2 23" xfId="27621"/>
    <cellStyle name="60% - Accent5 2 2 3 2 24" xfId="26769"/>
    <cellStyle name="60% - Accent5 2 2 3 2 25" xfId="27686"/>
    <cellStyle name="60% - Accent5 2 2 3 2 26" xfId="27421"/>
    <cellStyle name="60% - Accent5 2 2 3 2 27" xfId="29821"/>
    <cellStyle name="60% - Accent5 2 2 3 2 28" xfId="29864"/>
    <cellStyle name="60% - Accent5 2 2 3 2 29" xfId="29895"/>
    <cellStyle name="60% - Accent5 2 2 3 2 3" xfId="25139"/>
    <cellStyle name="60% - Accent5 2 2 3 2 30" xfId="29859"/>
    <cellStyle name="60% - Accent5 2 2 3 2 31" xfId="29168"/>
    <cellStyle name="60% - Accent5 2 2 3 2 4" xfId="25214"/>
    <cellStyle name="60% - Accent5 2 2 3 2 5" xfId="25130"/>
    <cellStyle name="60% - Accent5 2 2 3 2 6" xfId="23483"/>
    <cellStyle name="60% - Accent5 2 2 3 2 7" xfId="23611"/>
    <cellStyle name="60% - Accent5 2 2 3 2 8" xfId="23542"/>
    <cellStyle name="60% - Accent5 2 2 3 2 9" xfId="23033"/>
    <cellStyle name="60% - Accent5 2 2 3 20" xfId="27793"/>
    <cellStyle name="60% - Accent5 2 2 3 21" xfId="27271"/>
    <cellStyle name="60% - Accent5 2 2 3 22" xfId="28235"/>
    <cellStyle name="60% - Accent5 2 2 3 23" xfId="27809"/>
    <cellStyle name="60% - Accent5 2 2 3 24" xfId="27082"/>
    <cellStyle name="60% - Accent5 2 2 3 25" xfId="26791"/>
    <cellStyle name="60% - Accent5 2 2 3 26" xfId="26942"/>
    <cellStyle name="60% - Accent5 2 2 3 27" xfId="28136"/>
    <cellStyle name="60% - Accent5 2 2 3 28" xfId="28857"/>
    <cellStyle name="60% - Accent5 2 2 3 29" xfId="29565"/>
    <cellStyle name="60% - Accent5 2 2 3 3" xfId="22631"/>
    <cellStyle name="60% - Accent5 2 2 3 30" xfId="29412"/>
    <cellStyle name="60% - Accent5 2 2 3 31" xfId="29188"/>
    <cellStyle name="60% - Accent5 2 2 3 32" xfId="29647"/>
    <cellStyle name="60% - Accent5 2 2 3 4" xfId="24657"/>
    <cellStyle name="60% - Accent5 2 2 3 5" xfId="24265"/>
    <cellStyle name="60% - Accent5 2 2 3 6" xfId="23570"/>
    <cellStyle name="60% - Accent5 2 2 3 7" xfId="24833"/>
    <cellStyle name="60% - Accent5 2 2 3 8" xfId="24295"/>
    <cellStyle name="60% - Accent5 2 2 3 9" xfId="24424"/>
    <cellStyle name="60% - Accent5 2 2 30" xfId="17322"/>
    <cellStyle name="60% - Accent5 2 2 31" xfId="16764"/>
    <cellStyle name="60% - Accent5 2 2 32" xfId="18154"/>
    <cellStyle name="60% - Accent5 2 2 33" xfId="15707"/>
    <cellStyle name="60% - Accent5 2 2 34" xfId="15995"/>
    <cellStyle name="60% - Accent5 2 2 35" xfId="18104"/>
    <cellStyle name="60% - Accent5 2 2 36" xfId="18030"/>
    <cellStyle name="60% - Accent5 2 2 37" xfId="14399"/>
    <cellStyle name="60% - Accent5 2 2 38" xfId="18268"/>
    <cellStyle name="60% - Accent5 2 2 39" xfId="15169"/>
    <cellStyle name="60% - Accent5 2 2 4" xfId="13849"/>
    <cellStyle name="60% - Accent5 2 2 40" xfId="18033"/>
    <cellStyle name="60% - Accent5 2 2 41" xfId="15350"/>
    <cellStyle name="60% - Accent5 2 2 42" xfId="14526"/>
    <cellStyle name="60% - Accent5 2 2 43" xfId="16881"/>
    <cellStyle name="60% - Accent5 2 2 44" xfId="16477"/>
    <cellStyle name="60% - Accent5 2 2 45" xfId="16362"/>
    <cellStyle name="60% - Accent5 2 2 46" xfId="18296"/>
    <cellStyle name="60% - Accent5 2 2 47" xfId="18957"/>
    <cellStyle name="60% - Accent5 2 2 48" xfId="21247"/>
    <cellStyle name="60% - Accent5 2 2 49" xfId="21263"/>
    <cellStyle name="60% - Accent5 2 2 5" xfId="13555"/>
    <cellStyle name="60% - Accent5 2 2 50" xfId="20737"/>
    <cellStyle name="60% - Accent5 2 2 51" xfId="21537"/>
    <cellStyle name="60% - Accent5 2 2 52" xfId="22381"/>
    <cellStyle name="60% - Accent5 2 2 53" xfId="20500"/>
    <cellStyle name="60% - Accent5 2 2 54" xfId="22016"/>
    <cellStyle name="60% - Accent5 2 2 55" xfId="22487"/>
    <cellStyle name="60% - Accent5 2 2 56" xfId="22219"/>
    <cellStyle name="60% - Accent5 2 2 57" xfId="21363"/>
    <cellStyle name="60% - Accent5 2 2 58" xfId="20551"/>
    <cellStyle name="60% - Accent5 2 2 59" xfId="26327"/>
    <cellStyle name="60% - Accent5 2 2 6" xfId="13566"/>
    <cellStyle name="60% - Accent5 2 2 60" xfId="26334"/>
    <cellStyle name="60% - Accent5 2 2 7" xfId="13351"/>
    <cellStyle name="60% - Accent5 2 2 8" xfId="13449"/>
    <cellStyle name="60% - Accent5 2 2 9" xfId="12949"/>
    <cellStyle name="60% - Accent5 2 20" xfId="14083"/>
    <cellStyle name="60% - Accent5 2 21" xfId="14212"/>
    <cellStyle name="60% - Accent5 2 22" xfId="18362"/>
    <cellStyle name="60% - Accent5 2 23" xfId="18528"/>
    <cellStyle name="60% - Accent5 2 24" xfId="18501"/>
    <cellStyle name="60% - Accent5 2 25" xfId="18398"/>
    <cellStyle name="60% - Accent5 2 26" xfId="18476"/>
    <cellStyle name="60% - Accent5 2 27" xfId="16331"/>
    <cellStyle name="60% - Accent5 2 28" xfId="14684"/>
    <cellStyle name="60% - Accent5 2 29" xfId="15167"/>
    <cellStyle name="60% - Accent5 2 3" xfId="12038"/>
    <cellStyle name="60% - Accent5 2 30" xfId="18083"/>
    <cellStyle name="60% - Accent5 2 31" xfId="18943"/>
    <cellStyle name="60% - Accent5 2 32" xfId="17659"/>
    <cellStyle name="60% - Accent5 2 33" xfId="16771"/>
    <cellStyle name="60% - Accent5 2 34" xfId="14357"/>
    <cellStyle name="60% - Accent5 2 35" xfId="16855"/>
    <cellStyle name="60% - Accent5 2 36" xfId="16807"/>
    <cellStyle name="60% - Accent5 2 37" xfId="15737"/>
    <cellStyle name="60% - Accent5 2 38" xfId="14902"/>
    <cellStyle name="60% - Accent5 2 39" xfId="17826"/>
    <cellStyle name="60% - Accent5 2 4" xfId="12481"/>
    <cellStyle name="60% - Accent5 2 40" xfId="16983"/>
    <cellStyle name="60% - Accent5 2 41" xfId="18354"/>
    <cellStyle name="60% - Accent5 2 42" xfId="18803"/>
    <cellStyle name="60% - Accent5 2 43" xfId="14645"/>
    <cellStyle name="60% - Accent5 2 44" xfId="18340"/>
    <cellStyle name="60% - Accent5 2 45" xfId="14849"/>
    <cellStyle name="60% - Accent5 2 46" xfId="16678"/>
    <cellStyle name="60% - Accent5 2 47" xfId="14511"/>
    <cellStyle name="60% - Accent5 2 48" xfId="14344"/>
    <cellStyle name="60% - Accent5 2 49" xfId="16704"/>
    <cellStyle name="60% - Accent5 2 5" xfId="12744"/>
    <cellStyle name="60% - Accent5 2 50" xfId="14944"/>
    <cellStyle name="60% - Accent5 2 51" xfId="15172"/>
    <cellStyle name="60% - Accent5 2 52" xfId="17116"/>
    <cellStyle name="60% - Accent5 2 53" xfId="14295"/>
    <cellStyle name="60% - Accent5 2 54" xfId="18143"/>
    <cellStyle name="60% - Accent5 2 55" xfId="15342"/>
    <cellStyle name="60% - Accent5 2 56" xfId="15796"/>
    <cellStyle name="60% - Accent5 2 57" xfId="15289"/>
    <cellStyle name="60% - Accent5 2 58" xfId="15905"/>
    <cellStyle name="60% - Accent5 2 59" xfId="20129"/>
    <cellStyle name="60% - Accent5 2 6" xfId="12092"/>
    <cellStyle name="60% - Accent5 2 60" xfId="20157"/>
    <cellStyle name="60% - Accent5 2 61" xfId="21815"/>
    <cellStyle name="60% - Accent5 2 62" xfId="22374"/>
    <cellStyle name="60% - Accent5 2 63" xfId="20626"/>
    <cellStyle name="60% - Accent5 2 64" xfId="20519"/>
    <cellStyle name="60% - Accent5 2 65" xfId="20179"/>
    <cellStyle name="60% - Accent5 2 66" xfId="20448"/>
    <cellStyle name="60% - Accent5 2 67" xfId="21417"/>
    <cellStyle name="60% - Accent5 2 68" xfId="21006"/>
    <cellStyle name="60% - Accent5 2 69" xfId="20271"/>
    <cellStyle name="60% - Accent5 2 7" xfId="12836"/>
    <cellStyle name="60% - Accent5 2 70" xfId="26093"/>
    <cellStyle name="60% - Accent5 2 71" xfId="26476"/>
    <cellStyle name="60% - Accent5 2 8" xfId="12850"/>
    <cellStyle name="60% - Accent5 2 9" xfId="12864"/>
    <cellStyle name="60% - Accent5 20" xfId="13336"/>
    <cellStyle name="60% - Accent5 21" xfId="13191"/>
    <cellStyle name="60% - Accent5 22" xfId="13921"/>
    <cellStyle name="60% - Accent5 23" xfId="13480"/>
    <cellStyle name="60% - Accent5 24" xfId="13475"/>
    <cellStyle name="60% - Accent5 25" xfId="13835"/>
    <cellStyle name="60% - Accent5 26" xfId="14994"/>
    <cellStyle name="60% - Accent5 27" xfId="15324"/>
    <cellStyle name="60% - Accent5 28" xfId="16172"/>
    <cellStyle name="60% - Accent5 29" xfId="14932"/>
    <cellStyle name="60% - Accent5 3" xfId="104"/>
    <cellStyle name="60% - Accent5 3 2" xfId="6094"/>
    <cellStyle name="60% - Accent5 30" xfId="17781"/>
    <cellStyle name="60% - Accent5 31" xfId="15536"/>
    <cellStyle name="60% - Accent5 32" xfId="15219"/>
    <cellStyle name="60% - Accent5 33" xfId="15716"/>
    <cellStyle name="60% - Accent5 34" xfId="16052"/>
    <cellStyle name="60% - Accent5 35" xfId="15956"/>
    <cellStyle name="60% - Accent5 36" xfId="18293"/>
    <cellStyle name="60% - Accent5 37" xfId="14734"/>
    <cellStyle name="60% - Accent5 38" xfId="15753"/>
    <cellStyle name="60% - Accent5 39" xfId="15452"/>
    <cellStyle name="60% - Accent5 4" xfId="145"/>
    <cellStyle name="60% - Accent5 4 2" xfId="6135"/>
    <cellStyle name="60% - Accent5 40" xfId="15357"/>
    <cellStyle name="60% - Accent5 41" xfId="15619"/>
    <cellStyle name="60% - Accent5 42" xfId="14695"/>
    <cellStyle name="60% - Accent5 43" xfId="16061"/>
    <cellStyle name="60% - Accent5 44" xfId="18641"/>
    <cellStyle name="60% - Accent5 45" xfId="16333"/>
    <cellStyle name="60% - Accent5 46" xfId="16904"/>
    <cellStyle name="60% - Accent5 47" xfId="14333"/>
    <cellStyle name="60% - Accent5 48" xfId="14710"/>
    <cellStyle name="60% - Accent5 49" xfId="15821"/>
    <cellStyle name="60% - Accent5 5" xfId="186"/>
    <cellStyle name="60% - Accent5 5 2" xfId="6176"/>
    <cellStyle name="60% - Accent5 50" xfId="16564"/>
    <cellStyle name="60% - Accent5 51" xfId="18134"/>
    <cellStyle name="60% - Accent5 52" xfId="17696"/>
    <cellStyle name="60% - Accent5 53" xfId="15171"/>
    <cellStyle name="60% - Accent5 54" xfId="15783"/>
    <cellStyle name="60% - Accent5 55" xfId="17141"/>
    <cellStyle name="60% - Accent5 56" xfId="15096"/>
    <cellStyle name="60% - Accent5 57" xfId="18942"/>
    <cellStyle name="60% - Accent5 58" xfId="17409"/>
    <cellStyle name="60% - Accent5 59" xfId="16448"/>
    <cellStyle name="60% - Accent5 6" xfId="227"/>
    <cellStyle name="60% - Accent5 6 2" xfId="6217"/>
    <cellStyle name="60% - Accent5 60" xfId="15214"/>
    <cellStyle name="60% - Accent5 61" xfId="17222"/>
    <cellStyle name="60% - Accent5 62" xfId="18792"/>
    <cellStyle name="60% - Accent5 63" xfId="14276"/>
    <cellStyle name="60% - Accent5 64" xfId="20443"/>
    <cellStyle name="60% - Accent5 65" xfId="21664"/>
    <cellStyle name="60% - Accent5 66" xfId="21121"/>
    <cellStyle name="60% - Accent5 67" xfId="20195"/>
    <cellStyle name="60% - Accent5 68" xfId="20620"/>
    <cellStyle name="60% - Accent5 69" xfId="21090"/>
    <cellStyle name="60% - Accent5 7" xfId="268"/>
    <cellStyle name="60% - Accent5 7 2" xfId="6258"/>
    <cellStyle name="60% - Accent5 70" xfId="21940"/>
    <cellStyle name="60% - Accent5 71" xfId="22297"/>
    <cellStyle name="60% - Accent5 72" xfId="21926"/>
    <cellStyle name="60% - Accent5 73" xfId="22351"/>
    <cellStyle name="60% - Accent5 74" xfId="21452"/>
    <cellStyle name="60% - Accent5 75" xfId="26187"/>
    <cellStyle name="60% - Accent5 76" xfId="26387"/>
    <cellStyle name="60% - Accent5 8" xfId="12370"/>
    <cellStyle name="60% - Accent5 9" xfId="12743"/>
    <cellStyle name="60% - Accent6" xfId="44" builtinId="52" customBuiltin="1"/>
    <cellStyle name="60% - Accent6 10" xfId="12536"/>
    <cellStyle name="60% - Accent6 11" xfId="12794"/>
    <cellStyle name="60% - Accent6 12" xfId="12568"/>
    <cellStyle name="60% - Accent6 13" xfId="12525"/>
    <cellStyle name="60% - Accent6 14" xfId="12201"/>
    <cellStyle name="60% - Accent6 15" xfId="12407"/>
    <cellStyle name="60% - Accent6 16" xfId="12534"/>
    <cellStyle name="60% - Accent6 17" xfId="12784"/>
    <cellStyle name="60% - Accent6 18" xfId="12741"/>
    <cellStyle name="60% - Accent6 19" xfId="13402"/>
    <cellStyle name="60% - Accent6 2" xfId="2376"/>
    <cellStyle name="60% - Accent6 2 10" xfId="12494"/>
    <cellStyle name="60% - Accent6 2 11" xfId="12108"/>
    <cellStyle name="60% - Accent6 2 12" xfId="12474"/>
    <cellStyle name="60% - Accent6 2 13" xfId="12300"/>
    <cellStyle name="60% - Accent6 2 14" xfId="13687"/>
    <cellStyle name="60% - Accent6 2 14 10" xfId="23857"/>
    <cellStyle name="60% - Accent6 2 14 11" xfId="23571"/>
    <cellStyle name="60% - Accent6 2 14 12" xfId="23877"/>
    <cellStyle name="60% - Accent6 2 14 13" xfId="24441"/>
    <cellStyle name="60% - Accent6 2 14 14" xfId="23594"/>
    <cellStyle name="60% - Accent6 2 14 15" xfId="22684"/>
    <cellStyle name="60% - Accent6 2 14 16" xfId="25669"/>
    <cellStyle name="60% - Accent6 2 14 17" xfId="25869"/>
    <cellStyle name="60% - Accent6 2 14 18" xfId="26656"/>
    <cellStyle name="60% - Accent6 2 14 19" xfId="27934"/>
    <cellStyle name="60% - Accent6 2 14 2" xfId="13602"/>
    <cellStyle name="60% - Accent6 2 14 2 10" xfId="25561"/>
    <cellStyle name="60% - Accent6 2 14 2 11" xfId="25579"/>
    <cellStyle name="60% - Accent6 2 14 2 12" xfId="25598"/>
    <cellStyle name="60% - Accent6 2 14 2 13" xfId="25612"/>
    <cellStyle name="60% - Accent6 2 14 2 14" xfId="25621"/>
    <cellStyle name="60% - Accent6 2 14 2 15" xfId="25874"/>
    <cellStyle name="60% - Accent6 2 14 2 16" xfId="25830"/>
    <cellStyle name="60% - Accent6 2 14 2 17" xfId="28372"/>
    <cellStyle name="60% - Accent6 2 14 2 18" xfId="28697"/>
    <cellStyle name="60% - Accent6 2 14 2 19" xfId="28720"/>
    <cellStyle name="60% - Accent6 2 14 2 2" xfId="24998"/>
    <cellStyle name="60% - Accent6 2 14 2 2 10" xfId="25280"/>
    <cellStyle name="60% - Accent6 2 14 2 2 11" xfId="22980"/>
    <cellStyle name="60% - Accent6 2 14 2 2 12" xfId="23116"/>
    <cellStyle name="60% - Accent6 2 14 2 2 13" xfId="24401"/>
    <cellStyle name="60% - Accent6 2 14 2 2 14" xfId="23070"/>
    <cellStyle name="60% - Accent6 2 14 2 2 15" xfId="25851"/>
    <cellStyle name="60% - Accent6 2 14 2 2 16" xfId="25709"/>
    <cellStyle name="60% - Accent6 2 14 2 2 17" xfId="28350"/>
    <cellStyle name="60% - Accent6 2 14 2 2 18" xfId="27197"/>
    <cellStyle name="60% - Accent6 2 14 2 2 19" xfId="26779"/>
    <cellStyle name="60% - Accent6 2 14 2 2 2" xfId="24970"/>
    <cellStyle name="60% - Accent6 2 14 2 2 20" xfId="27415"/>
    <cellStyle name="60% - Accent6 2 14 2 2 21" xfId="27456"/>
    <cellStyle name="60% - Accent6 2 14 2 2 22" xfId="26777"/>
    <cellStyle name="60% - Accent6 2 14 2 2 23" xfId="26955"/>
    <cellStyle name="60% - Accent6 2 14 2 2 24" xfId="28755"/>
    <cellStyle name="60% - Accent6 2 14 2 2 25" xfId="28000"/>
    <cellStyle name="60% - Accent6 2 14 2 2 26" xfId="27694"/>
    <cellStyle name="60% - Accent6 2 14 2 2 27" xfId="29737"/>
    <cellStyle name="60% - Accent6 2 14 2 2 28" xfId="29162"/>
    <cellStyle name="60% - Accent6 2 14 2 2 29" xfId="29002"/>
    <cellStyle name="60% - Accent6 2 14 2 2 3" xfId="23474"/>
    <cellStyle name="60% - Accent6 2 14 2 2 30" xfId="29245"/>
    <cellStyle name="60% - Accent6 2 14 2 2 31" xfId="29260"/>
    <cellStyle name="60% - Accent6 2 14 2 2 4" xfId="22911"/>
    <cellStyle name="60% - Accent6 2 14 2 2 5" xfId="23764"/>
    <cellStyle name="60% - Accent6 2 14 2 2 6" xfId="23830"/>
    <cellStyle name="60% - Accent6 2 14 2 2 7" xfId="22909"/>
    <cellStyle name="60% - Accent6 2 14 2 2 8" xfId="23953"/>
    <cellStyle name="60% - Accent6 2 14 2 2 9" xfId="23367"/>
    <cellStyle name="60% - Accent6 2 14 2 20" xfId="28742"/>
    <cellStyle name="60% - Accent6 2 14 2 21" xfId="28766"/>
    <cellStyle name="60% - Accent6 2 14 2 22" xfId="28785"/>
    <cellStyle name="60% - Accent6 2 14 2 23" xfId="28805"/>
    <cellStyle name="60% - Accent6 2 14 2 24" xfId="28815"/>
    <cellStyle name="60% - Accent6 2 14 2 25" xfId="28838"/>
    <cellStyle name="60% - Accent6 2 14 2 26" xfId="28847"/>
    <cellStyle name="60% - Accent6 2 14 2 27" xfId="29757"/>
    <cellStyle name="60% - Accent6 2 14 2 28" xfId="29964"/>
    <cellStyle name="60% - Accent6 2 14 2 29" xfId="29980"/>
    <cellStyle name="60% - Accent6 2 14 2 3" xfId="25379"/>
    <cellStyle name="60% - Accent6 2 14 2 30" xfId="29994"/>
    <cellStyle name="60% - Accent6 2 14 2 31" xfId="30003"/>
    <cellStyle name="60% - Accent6 2 14 2 4" xfId="25406"/>
    <cellStyle name="60% - Accent6 2 14 2 5" xfId="25437"/>
    <cellStyle name="60% - Accent6 2 14 2 6" xfId="25465"/>
    <cellStyle name="60% - Accent6 2 14 2 7" xfId="25490"/>
    <cellStyle name="60% - Accent6 2 14 2 8" xfId="25515"/>
    <cellStyle name="60% - Accent6 2 14 2 9" xfId="25542"/>
    <cellStyle name="60% - Accent6 2 14 20" xfId="27786"/>
    <cellStyle name="60% - Accent6 2 14 21" xfId="27110"/>
    <cellStyle name="60% - Accent6 2 14 22" xfId="26783"/>
    <cellStyle name="60% - Accent6 2 14 23" xfId="27022"/>
    <cellStyle name="60% - Accent6 2 14 24" xfId="26610"/>
    <cellStyle name="60% - Accent6 2 14 25" xfId="28455"/>
    <cellStyle name="60% - Accent6 2 14 26" xfId="28550"/>
    <cellStyle name="60% - Accent6 2 14 27" xfId="26701"/>
    <cellStyle name="60% - Accent6 2 14 28" xfId="28931"/>
    <cellStyle name="60% - Accent6 2 14 29" xfId="29480"/>
    <cellStyle name="60% - Accent6 2 14 3" xfId="22758"/>
    <cellStyle name="60% - Accent6 2 14 30" xfId="29407"/>
    <cellStyle name="60% - Accent6 2 14 31" xfId="29135"/>
    <cellStyle name="60% - Accent6 2 14 32" xfId="29005"/>
    <cellStyle name="60% - Accent6 2 14 4" xfId="24454"/>
    <cellStyle name="60% - Accent6 2 14 5" xfId="24258"/>
    <cellStyle name="60% - Accent6 2 14 6" xfId="23353"/>
    <cellStyle name="60% - Accent6 2 14 7" xfId="22914"/>
    <cellStyle name="60% - Accent6 2 14 8" xfId="23231"/>
    <cellStyle name="60% - Accent6 2 14 9" xfId="24508"/>
    <cellStyle name="60% - Accent6 2 15" xfId="14095"/>
    <cellStyle name="60% - Accent6 2 16" xfId="14073"/>
    <cellStyle name="60% - Accent6 2 17" xfId="13060"/>
    <cellStyle name="60% - Accent6 2 18" xfId="14110"/>
    <cellStyle name="60% - Accent6 2 19" xfId="13349"/>
    <cellStyle name="60% - Accent6 2 2" xfId="64"/>
    <cellStyle name="60% - Accent6 2 2 10" xfId="17069"/>
    <cellStyle name="60% - Accent6 2 2 11" xfId="17514"/>
    <cellStyle name="60% - Accent6 2 2 12" xfId="18324"/>
    <cellStyle name="60% - Accent6 2 2 13" xfId="14280"/>
    <cellStyle name="60% - Accent6 2 2 14" xfId="16870"/>
    <cellStyle name="60% - Accent6 2 2 15" xfId="14464"/>
    <cellStyle name="60% - Accent6 2 2 16" xfId="17761"/>
    <cellStyle name="60% - Accent6 2 2 17" xfId="17851"/>
    <cellStyle name="60% - Accent6 2 2 18" xfId="14568"/>
    <cellStyle name="60% - Accent6 2 2 19" xfId="15026"/>
    <cellStyle name="60% - Accent6 2 2 2" xfId="8368"/>
    <cellStyle name="60% - Accent6 2 2 2 10" xfId="16261"/>
    <cellStyle name="60% - Accent6 2 2 2 11" xfId="15473"/>
    <cellStyle name="60% - Accent6 2 2 2 12" xfId="18221"/>
    <cellStyle name="60% - Accent6 2 2 2 13" xfId="14765"/>
    <cellStyle name="60% - Accent6 2 2 2 14" xfId="16238"/>
    <cellStyle name="60% - Accent6 2 2 2 15" xfId="17764"/>
    <cellStyle name="60% - Accent6 2 2 2 16" xfId="17699"/>
    <cellStyle name="60% - Accent6 2 2 2 17" xfId="14903"/>
    <cellStyle name="60% - Accent6 2 2 2 18" xfId="18895"/>
    <cellStyle name="60% - Accent6 2 2 2 19" xfId="14824"/>
    <cellStyle name="60% - Accent6 2 2 2 2" xfId="6054"/>
    <cellStyle name="60% - Accent6 2 2 2 2 10" xfId="21996"/>
    <cellStyle name="60% - Accent6 2 2 2 2 11" xfId="22422"/>
    <cellStyle name="60% - Accent6 2 2 2 2 12" xfId="22226"/>
    <cellStyle name="60% - Accent6 2 2 2 2 13" xfId="21780"/>
    <cellStyle name="60% - Accent6 2 2 2 2 14" xfId="26392"/>
    <cellStyle name="60% - Accent6 2 2 2 2 15" xfId="26371"/>
    <cellStyle name="60% - Accent6 2 2 2 2 2" xfId="13615"/>
    <cellStyle name="60% - Accent6 2 2 2 2 2 10" xfId="20215"/>
    <cellStyle name="60% - Accent6 2 2 2 2 2 11" xfId="20571"/>
    <cellStyle name="60% - Accent6 2 2 2 2 2 12" xfId="20886"/>
    <cellStyle name="60% - Accent6 2 2 2 2 2 13" xfId="20600"/>
    <cellStyle name="60% - Accent6 2 2 2 2 2 14" xfId="26446"/>
    <cellStyle name="60% - Accent6 2 2 2 2 2 15" xfId="26347"/>
    <cellStyle name="60% - Accent6 2 2 2 2 2 2" xfId="13669"/>
    <cellStyle name="60% - Accent6 2 2 2 2 2 3" xfId="21892"/>
    <cellStyle name="60% - Accent6 2 2 2 2 2 4" xfId="21391"/>
    <cellStyle name="60% - Accent6 2 2 2 2 2 5" xfId="21368"/>
    <cellStyle name="60% - Accent6 2 2 2 2 2 6" xfId="20968"/>
    <cellStyle name="60% - Accent6 2 2 2 2 2 7" xfId="22295"/>
    <cellStyle name="60% - Accent6 2 2 2 2 2 8" xfId="22171"/>
    <cellStyle name="60% - Accent6 2 2 2 2 2 9" xfId="20281"/>
    <cellStyle name="60% - Accent6 2 2 2 2 3" xfId="21838"/>
    <cellStyle name="60% - Accent6 2 2 2 2 4" xfId="21483"/>
    <cellStyle name="60% - Accent6 2 2 2 2 5" xfId="21439"/>
    <cellStyle name="60% - Accent6 2 2 2 2 6" xfId="20727"/>
    <cellStyle name="60% - Accent6 2 2 2 2 7" xfId="21584"/>
    <cellStyle name="60% - Accent6 2 2 2 2 8" xfId="22527"/>
    <cellStyle name="60% - Accent6 2 2 2 2 9" xfId="20563"/>
    <cellStyle name="60% - Accent6 2 2 2 20" xfId="14371"/>
    <cellStyle name="60% - Accent6 2 2 2 21" xfId="15721"/>
    <cellStyle name="60% - Accent6 2 2 2 22" xfId="15626"/>
    <cellStyle name="60% - Accent6 2 2 2 23" xfId="15864"/>
    <cellStyle name="60% - Accent6 2 2 2 24" xfId="16033"/>
    <cellStyle name="60% - Accent6 2 2 2 25" xfId="14947"/>
    <cellStyle name="60% - Accent6 2 2 2 26" xfId="16939"/>
    <cellStyle name="60% - Accent6 2 2 2 27" xfId="18790"/>
    <cellStyle name="60% - Accent6 2 2 2 28" xfId="18314"/>
    <cellStyle name="60% - Accent6 2 2 2 29" xfId="16549"/>
    <cellStyle name="60% - Accent6 2 2 2 3" xfId="13162"/>
    <cellStyle name="60% - Accent6 2 2 2 30" xfId="17082"/>
    <cellStyle name="60% - Accent6 2 2 2 31" xfId="17258"/>
    <cellStyle name="60% - Accent6 2 2 2 32" xfId="15008"/>
    <cellStyle name="60% - Accent6 2 2 2 33" xfId="18182"/>
    <cellStyle name="60% - Accent6 2 2 2 34" xfId="18026"/>
    <cellStyle name="60% - Accent6 2 2 2 35" xfId="15694"/>
    <cellStyle name="60% - Accent6 2 2 2 36" xfId="16540"/>
    <cellStyle name="60% - Accent6 2 2 2 37" xfId="15583"/>
    <cellStyle name="60% - Accent6 2 2 2 38" xfId="16735"/>
    <cellStyle name="60% - Accent6 2 2 2 39" xfId="18435"/>
    <cellStyle name="60% - Accent6 2 2 2 4" xfId="13314"/>
    <cellStyle name="60% - Accent6 2 2 2 40" xfId="16936"/>
    <cellStyle name="60% - Accent6 2 2 2 41" xfId="16862"/>
    <cellStyle name="60% - Accent6 2 2 2 42" xfId="18214"/>
    <cellStyle name="60% - Accent6 2 2 2 43" xfId="17403"/>
    <cellStyle name="60% - Accent6 2 2 2 44" xfId="14361"/>
    <cellStyle name="60% - Accent6 2 2 2 45" xfId="17329"/>
    <cellStyle name="60% - Accent6 2 2 2 46" xfId="15699"/>
    <cellStyle name="60% - Accent6 2 2 2 47" xfId="16946"/>
    <cellStyle name="60% - Accent6 2 2 2 48" xfId="20908"/>
    <cellStyle name="60% - Accent6 2 2 2 49" xfId="21073"/>
    <cellStyle name="60% - Accent6 2 2 2 5" xfId="13981"/>
    <cellStyle name="60% - Accent6 2 2 2 50" xfId="20986"/>
    <cellStyle name="60% - Accent6 2 2 2 51" xfId="20245"/>
    <cellStyle name="60% - Accent6 2 2 2 52" xfId="22450"/>
    <cellStyle name="60% - Accent6 2 2 2 53" xfId="22008"/>
    <cellStyle name="60% - Accent6 2 2 2 54" xfId="22429"/>
    <cellStyle name="60% - Accent6 2 2 2 55" xfId="21778"/>
    <cellStyle name="60% - Accent6 2 2 2 56" xfId="21102"/>
    <cellStyle name="60% - Accent6 2 2 2 57" xfId="20748"/>
    <cellStyle name="60% - Accent6 2 2 2 58" xfId="20237"/>
    <cellStyle name="60% - Accent6 2 2 2 59" xfId="26249"/>
    <cellStyle name="60% - Accent6 2 2 2 6" xfId="14045"/>
    <cellStyle name="60% - Accent6 2 2 2 60" xfId="26288"/>
    <cellStyle name="60% - Accent6 2 2 2 7" xfId="13523"/>
    <cellStyle name="60% - Accent6 2 2 2 8" xfId="14099"/>
    <cellStyle name="60% - Accent6 2 2 2 9" xfId="13797"/>
    <cellStyle name="60% - Accent6 2 2 20" xfId="14899"/>
    <cellStyle name="60% - Accent6 2 2 21" xfId="18704"/>
    <cellStyle name="60% - Accent6 2 2 22" xfId="17697"/>
    <cellStyle name="60% - Accent6 2 2 23" xfId="14490"/>
    <cellStyle name="60% - Accent6 2 2 24" xfId="17577"/>
    <cellStyle name="60% - Accent6 2 2 25" xfId="16430"/>
    <cellStyle name="60% - Accent6 2 2 26" xfId="16670"/>
    <cellStyle name="60% - Accent6 2 2 27" xfId="15041"/>
    <cellStyle name="60% - Accent6 2 2 28" xfId="15554"/>
    <cellStyle name="60% - Accent6 2 2 29" xfId="15223"/>
    <cellStyle name="60% - Accent6 2 2 3" xfId="13776"/>
    <cellStyle name="60% - Accent6 2 2 3 10" xfId="25174"/>
    <cellStyle name="60% - Accent6 2 2 3 11" xfId="24748"/>
    <cellStyle name="60% - Accent6 2 2 3 12" xfId="25348"/>
    <cellStyle name="60% - Accent6 2 2 3 13" xfId="25553"/>
    <cellStyle name="60% - Accent6 2 2 3 14" xfId="23311"/>
    <cellStyle name="60% - Accent6 2 2 3 15" xfId="25372"/>
    <cellStyle name="60% - Accent6 2 2 3 16" xfId="25657"/>
    <cellStyle name="60% - Accent6 2 2 3 17" xfId="25956"/>
    <cellStyle name="60% - Accent6 2 2 3 18" xfId="26546"/>
    <cellStyle name="60% - Accent6 2 2 3 19" xfId="28162"/>
    <cellStyle name="60% - Accent6 2 2 3 2" xfId="12970"/>
    <cellStyle name="60% - Accent6 2 2 3 2 10" xfId="23501"/>
    <cellStyle name="60% - Accent6 2 2 3 2 11" xfId="24244"/>
    <cellStyle name="60% - Accent6 2 2 3 2 12" xfId="23730"/>
    <cellStyle name="60% - Accent6 2 2 3 2 13" xfId="24809"/>
    <cellStyle name="60% - Accent6 2 2 3 2 14" xfId="23712"/>
    <cellStyle name="60% - Accent6 2 2 3 2 15" xfId="25870"/>
    <cellStyle name="60% - Accent6 2 2 3 2 16" xfId="25757"/>
    <cellStyle name="60% - Accent6 2 2 3 2 17" xfId="28436"/>
    <cellStyle name="60% - Accent6 2 2 3 2 18" xfId="28652"/>
    <cellStyle name="60% - Accent6 2 2 3 2 19" xfId="27976"/>
    <cellStyle name="60% - Accent6 2 2 3 2 2" xfId="25065"/>
    <cellStyle name="60% - Accent6 2 2 3 2 2 10" xfId="23620"/>
    <cellStyle name="60% - Accent6 2 2 3 2 2 11" xfId="23190"/>
    <cellStyle name="60% - Accent6 2 2 3 2 2 12" xfId="22712"/>
    <cellStyle name="60% - Accent6 2 2 3 2 2 13" xfId="25440"/>
    <cellStyle name="60% - Accent6 2 2 3 2 2 14" xfId="24251"/>
    <cellStyle name="60% - Accent6 2 2 3 2 2 15" xfId="25845"/>
    <cellStyle name="60% - Accent6 2 2 3 2 2 16" xfId="25946"/>
    <cellStyle name="60% - Accent6 2 2 3 2 2 17" xfId="28291"/>
    <cellStyle name="60% - Accent6 2 2 3 2 2 18" xfId="27706"/>
    <cellStyle name="60% - Accent6 2 2 3 2 2 19" xfId="27059"/>
    <cellStyle name="60% - Accent6 2 2 3 2 2 2" xfId="24911"/>
    <cellStyle name="60% - Accent6 2 2 3 2 2 20" xfId="27255"/>
    <cellStyle name="60% - Accent6 2 2 3 2 2 21" xfId="27796"/>
    <cellStyle name="60% - Accent6 2 2 3 2 2 22" xfId="27300"/>
    <cellStyle name="60% - Accent6 2 2 3 2 2 23" xfId="26793"/>
    <cellStyle name="60% - Accent6 2 2 3 2 2 24" xfId="26672"/>
    <cellStyle name="60% - Accent6 2 2 3 2 2 25" xfId="28553"/>
    <cellStyle name="60% - Accent6 2 2 3 2 2 26" xfId="27013"/>
    <cellStyle name="60% - Accent6 2 2 3 2 2 27" xfId="29678"/>
    <cellStyle name="60% - Accent6 2 2 3 2 2 28" xfId="29368"/>
    <cellStyle name="60% - Accent6 2 2 3 2 2 29" xfId="29118"/>
    <cellStyle name="60% - Accent6 2 2 3 2 2 3" xfId="24145"/>
    <cellStyle name="60% - Accent6 2 2 3 2 2 30" xfId="29182"/>
    <cellStyle name="60% - Accent6 2 2 3 2 2 31" xfId="29415"/>
    <cellStyle name="60% - Accent6 2 2 3 2 2 4" xfId="23274"/>
    <cellStyle name="60% - Accent6 2 2 3 2 2 5" xfId="23556"/>
    <cellStyle name="60% - Accent6 2 2 3 2 2 6" xfId="24271"/>
    <cellStyle name="60% - Accent6 2 2 3 2 2 7" xfId="23614"/>
    <cellStyle name="60% - Accent6 2 2 3 2 2 8" xfId="23316"/>
    <cellStyle name="60% - Accent6 2 2 3 2 2 9" xfId="23747"/>
    <cellStyle name="60% - Accent6 2 2 3 2 20" xfId="28610"/>
    <cellStyle name="60% - Accent6 2 2 3 2 21" xfId="28487"/>
    <cellStyle name="60% - Accent6 2 2 3 2 22" xfId="27701"/>
    <cellStyle name="60% - Accent6 2 2 3 2 23" xfId="27482"/>
    <cellStyle name="60% - Accent6 2 2 3 2 24" xfId="27458"/>
    <cellStyle name="60% - Accent6 2 2 3 2 25" xfId="26802"/>
    <cellStyle name="60% - Accent6 2 2 3 2 26" xfId="27928"/>
    <cellStyle name="60% - Accent6 2 2 3 2 27" xfId="29820"/>
    <cellStyle name="60% - Accent6 2 2 3 2 28" xfId="29940"/>
    <cellStyle name="60% - Accent6 2 2 3 2 29" xfId="29501"/>
    <cellStyle name="60% - Accent6 2 2 3 2 3" xfId="25324"/>
    <cellStyle name="60% - Accent6 2 2 3 2 30" xfId="29916"/>
    <cellStyle name="60% - Accent6 2 2 3 2 31" xfId="29854"/>
    <cellStyle name="60% - Accent6 2 2 3 2 4" xfId="24510"/>
    <cellStyle name="60% - Accent6 2 2 3 2 5" xfId="25276"/>
    <cellStyle name="60% - Accent6 2 2 3 2 6" xfId="25117"/>
    <cellStyle name="60% - Accent6 2 2 3 2 7" xfId="24139"/>
    <cellStyle name="60% - Accent6 2 2 3 2 8" xfId="24047"/>
    <cellStyle name="60% - Accent6 2 2 3 2 9" xfId="24546"/>
    <cellStyle name="60% - Accent6 2 2 3 20" xfId="28030"/>
    <cellStyle name="60% - Accent6 2 2 3 21" xfId="27775"/>
    <cellStyle name="60% - Accent6 2 2 3 22" xfId="27006"/>
    <cellStyle name="60% - Accent6 2 2 3 23" xfId="26921"/>
    <cellStyle name="60% - Accent6 2 2 3 24" xfId="27179"/>
    <cellStyle name="60% - Accent6 2 2 3 25" xfId="28107"/>
    <cellStyle name="60% - Accent6 2 2 3 26" xfId="27054"/>
    <cellStyle name="60% - Accent6 2 2 3 27" xfId="28789"/>
    <cellStyle name="60% - Accent6 2 2 3 28" xfId="28853"/>
    <cellStyle name="60% - Accent6 2 2 3 29" xfId="29603"/>
    <cellStyle name="60% - Accent6 2 2 3 3" xfId="22627"/>
    <cellStyle name="60% - Accent6 2 2 3 30" xfId="29533"/>
    <cellStyle name="60% - Accent6 2 2 3 31" xfId="29401"/>
    <cellStyle name="60% - Accent6 2 2 3 32" xfId="29099"/>
    <cellStyle name="60% - Accent6 2 2 3 4" xfId="24739"/>
    <cellStyle name="60% - Accent6 2 2 3 5" xfId="24579"/>
    <cellStyle name="60% - Accent6 2 2 3 6" xfId="24239"/>
    <cellStyle name="60% - Accent6 2 2 3 7" xfId="23201"/>
    <cellStyle name="60% - Accent6 2 2 3 8" xfId="23102"/>
    <cellStyle name="60% - Accent6 2 2 3 9" xfId="25179"/>
    <cellStyle name="60% - Accent6 2 2 30" xfId="15580"/>
    <cellStyle name="60% - Accent6 2 2 31" xfId="14946"/>
    <cellStyle name="60% - Accent6 2 2 32" xfId="18913"/>
    <cellStyle name="60% - Accent6 2 2 33" xfId="14814"/>
    <cellStyle name="60% - Accent6 2 2 34" xfId="14325"/>
    <cellStyle name="60% - Accent6 2 2 35" xfId="18464"/>
    <cellStyle name="60% - Accent6 2 2 36" xfId="16022"/>
    <cellStyle name="60% - Accent6 2 2 37" xfId="17778"/>
    <cellStyle name="60% - Accent6 2 2 38" xfId="15735"/>
    <cellStyle name="60% - Accent6 2 2 39" xfId="16144"/>
    <cellStyle name="60% - Accent6 2 2 4" xfId="13845"/>
    <cellStyle name="60% - Accent6 2 2 40" xfId="18204"/>
    <cellStyle name="60% - Accent6 2 2 41" xfId="16844"/>
    <cellStyle name="60% - Accent6 2 2 42" xfId="15840"/>
    <cellStyle name="60% - Accent6 2 2 43" xfId="14476"/>
    <cellStyle name="60% - Accent6 2 2 44" xfId="14461"/>
    <cellStyle name="60% - Accent6 2 2 45" xfId="15782"/>
    <cellStyle name="60% - Accent6 2 2 46" xfId="15075"/>
    <cellStyle name="60% - Accent6 2 2 47" xfId="17658"/>
    <cellStyle name="60% - Accent6 2 2 48" xfId="21251"/>
    <cellStyle name="60% - Accent6 2 2 49" xfId="21253"/>
    <cellStyle name="60% - Accent6 2 2 5" xfId="13994"/>
    <cellStyle name="60% - Accent6 2 2 50" xfId="21128"/>
    <cellStyle name="60% - Accent6 2 2 51" xfId="22199"/>
    <cellStyle name="60% - Accent6 2 2 52" xfId="20589"/>
    <cellStyle name="60% - Accent6 2 2 53" xfId="20356"/>
    <cellStyle name="60% - Accent6 2 2 54" xfId="21472"/>
    <cellStyle name="60% - Accent6 2 2 55" xfId="22489"/>
    <cellStyle name="60% - Accent6 2 2 56" xfId="20340"/>
    <cellStyle name="60% - Accent6 2 2 57" xfId="21598"/>
    <cellStyle name="60% - Accent6 2 2 58" xfId="20853"/>
    <cellStyle name="60% - Accent6 2 2 59" xfId="26331"/>
    <cellStyle name="60% - Accent6 2 2 6" xfId="13453"/>
    <cellStyle name="60% - Accent6 2 2 60" xfId="26332"/>
    <cellStyle name="60% - Accent6 2 2 7" xfId="14138"/>
    <cellStyle name="60% - Accent6 2 2 8" xfId="13105"/>
    <cellStyle name="60% - Accent6 2 2 9" xfId="13912"/>
    <cellStyle name="60% - Accent6 2 20" xfId="14011"/>
    <cellStyle name="60% - Accent6 2 21" xfId="14213"/>
    <cellStyle name="60% - Accent6 2 22" xfId="18584"/>
    <cellStyle name="60% - Accent6 2 23" xfId="18543"/>
    <cellStyle name="60% - Accent6 2 24" xfId="16327"/>
    <cellStyle name="60% - Accent6 2 25" xfId="14709"/>
    <cellStyle name="60% - Accent6 2 26" xfId="15185"/>
    <cellStyle name="60% - Accent6 2 27" xfId="16210"/>
    <cellStyle name="60% - Accent6 2 28" xfId="14608"/>
    <cellStyle name="60% - Accent6 2 29" xfId="14906"/>
    <cellStyle name="60% - Accent6 2 3" xfId="12039"/>
    <cellStyle name="60% - Accent6 2 30" xfId="18585"/>
    <cellStyle name="60% - Accent6 2 31" xfId="15488"/>
    <cellStyle name="60% - Accent6 2 32" xfId="15930"/>
    <cellStyle name="60% - Accent6 2 33" xfId="16050"/>
    <cellStyle name="60% - Accent6 2 34" xfId="18572"/>
    <cellStyle name="60% - Accent6 2 35" xfId="18135"/>
    <cellStyle name="60% - Accent6 2 36" xfId="16030"/>
    <cellStyle name="60% - Accent6 2 37" xfId="17231"/>
    <cellStyle name="60% - Accent6 2 38" xfId="17860"/>
    <cellStyle name="60% - Accent6 2 39" xfId="14779"/>
    <cellStyle name="60% - Accent6 2 4" xfId="12463"/>
    <cellStyle name="60% - Accent6 2 40" xfId="18425"/>
    <cellStyle name="60% - Accent6 2 41" xfId="16758"/>
    <cellStyle name="60% - Accent6 2 42" xfId="14535"/>
    <cellStyle name="60% - Accent6 2 43" xfId="16429"/>
    <cellStyle name="60% - Accent6 2 44" xfId="17971"/>
    <cellStyle name="60% - Accent6 2 45" xfId="16216"/>
    <cellStyle name="60% - Accent6 2 46" xfId="17936"/>
    <cellStyle name="60% - Accent6 2 47" xfId="16151"/>
    <cellStyle name="60% - Accent6 2 48" xfId="18002"/>
    <cellStyle name="60% - Accent6 2 49" xfId="15878"/>
    <cellStyle name="60% - Accent6 2 5" xfId="12572"/>
    <cellStyle name="60% - Accent6 2 50" xfId="15401"/>
    <cellStyle name="60% - Accent6 2 51" xfId="15823"/>
    <cellStyle name="60% - Accent6 2 52" xfId="14613"/>
    <cellStyle name="60% - Accent6 2 53" xfId="18906"/>
    <cellStyle name="60% - Accent6 2 54" xfId="15507"/>
    <cellStyle name="60% - Accent6 2 55" xfId="15162"/>
    <cellStyle name="60% - Accent6 2 56" xfId="19037"/>
    <cellStyle name="60% - Accent6 2 57" xfId="19098"/>
    <cellStyle name="60% - Accent6 2 58" xfId="19151"/>
    <cellStyle name="60% - Accent6 2 59" xfId="20130"/>
    <cellStyle name="60% - Accent6 2 6" xfId="12431"/>
    <cellStyle name="60% - Accent6 2 60" xfId="22242"/>
    <cellStyle name="60% - Accent6 2 61" xfId="20662"/>
    <cellStyle name="60% - Accent6 2 62" xfId="20710"/>
    <cellStyle name="60% - Accent6 2 63" xfId="20555"/>
    <cellStyle name="60% - Accent6 2 64" xfId="20649"/>
    <cellStyle name="60% - Accent6 2 65" xfId="20850"/>
    <cellStyle name="60% - Accent6 2 66" xfId="21120"/>
    <cellStyle name="60% - Accent6 2 67" xfId="20564"/>
    <cellStyle name="60% - Accent6 2 68" xfId="21587"/>
    <cellStyle name="60% - Accent6 2 69" xfId="22172"/>
    <cellStyle name="60% - Accent6 2 7" xfId="12570"/>
    <cellStyle name="60% - Accent6 2 70" xfId="26094"/>
    <cellStyle name="60% - Accent6 2 71" xfId="26270"/>
    <cellStyle name="60% - Accent6 2 8" xfId="12456"/>
    <cellStyle name="60% - Accent6 2 9" xfId="12192"/>
    <cellStyle name="60% - Accent6 20" xfId="13347"/>
    <cellStyle name="60% - Accent6 21" xfId="13524"/>
    <cellStyle name="60% - Accent6 22" xfId="13476"/>
    <cellStyle name="60% - Accent6 23" xfId="13324"/>
    <cellStyle name="60% - Accent6 24" xfId="13549"/>
    <cellStyle name="60% - Accent6 25" xfId="13484"/>
    <cellStyle name="60% - Accent6 26" xfId="14998"/>
    <cellStyle name="60% - Accent6 27" xfId="15281"/>
    <cellStyle name="60% - Accent6 28" xfId="14481"/>
    <cellStyle name="60% - Accent6 29" xfId="14299"/>
    <cellStyle name="60% - Accent6 3" xfId="105"/>
    <cellStyle name="60% - Accent6 3 2" xfId="6095"/>
    <cellStyle name="60% - Accent6 30" xfId="16555"/>
    <cellStyle name="60% - Accent6 31" xfId="15063"/>
    <cellStyle name="60% - Accent6 32" xfId="16073"/>
    <cellStyle name="60% - Accent6 33" xfId="14659"/>
    <cellStyle name="60% - Accent6 34" xfId="18355"/>
    <cellStyle name="60% - Accent6 35" xfId="14542"/>
    <cellStyle name="60% - Accent6 36" xfId="17864"/>
    <cellStyle name="60% - Accent6 37" xfId="14928"/>
    <cellStyle name="60% - Accent6 38" xfId="16760"/>
    <cellStyle name="60% - Accent6 39" xfId="18471"/>
    <cellStyle name="60% - Accent6 4" xfId="146"/>
    <cellStyle name="60% - Accent6 4 2" xfId="6136"/>
    <cellStyle name="60% - Accent6 40" xfId="17913"/>
    <cellStyle name="60% - Accent6 41" xfId="17136"/>
    <cellStyle name="60% - Accent6 42" xfId="16027"/>
    <cellStyle name="60% - Accent6 43" xfId="18658"/>
    <cellStyle name="60% - Accent6 44" xfId="14948"/>
    <cellStyle name="60% - Accent6 45" xfId="18608"/>
    <cellStyle name="60% - Accent6 46" xfId="14830"/>
    <cellStyle name="60% - Accent6 47" xfId="16423"/>
    <cellStyle name="60% - Accent6 48" xfId="16568"/>
    <cellStyle name="60% - Accent6 49" xfId="14915"/>
    <cellStyle name="60% - Accent6 5" xfId="187"/>
    <cellStyle name="60% - Accent6 5 2" xfId="6177"/>
    <cellStyle name="60% - Accent6 50" xfId="17586"/>
    <cellStyle name="60% - Accent6 51" xfId="17257"/>
    <cellStyle name="60% - Accent6 52" xfId="17293"/>
    <cellStyle name="60% - Accent6 53" xfId="15305"/>
    <cellStyle name="60% - Accent6 54" xfId="14667"/>
    <cellStyle name="60% - Accent6 55" xfId="14475"/>
    <cellStyle name="60% - Accent6 56" xfId="15818"/>
    <cellStyle name="60% - Accent6 57" xfId="15414"/>
    <cellStyle name="60% - Accent6 58" xfId="15110"/>
    <cellStyle name="60% - Accent6 59" xfId="18063"/>
    <cellStyle name="60% - Accent6 6" xfId="228"/>
    <cellStyle name="60% - Accent6 6 2" xfId="6218"/>
    <cellStyle name="60% - Accent6 60" xfId="15858"/>
    <cellStyle name="60% - Accent6 61" xfId="18746"/>
    <cellStyle name="60% - Accent6 62" xfId="14845"/>
    <cellStyle name="60% - Accent6 63" xfId="18962"/>
    <cellStyle name="60% - Accent6 64" xfId="20447"/>
    <cellStyle name="60% - Accent6 65" xfId="21659"/>
    <cellStyle name="60% - Accent6 66" xfId="20884"/>
    <cellStyle name="60% - Accent6 67" xfId="21638"/>
    <cellStyle name="60% - Accent6 68" xfId="21732"/>
    <cellStyle name="60% - Accent6 69" xfId="21995"/>
    <cellStyle name="60% - Accent6 7" xfId="269"/>
    <cellStyle name="60% - Accent6 7 2" xfId="6259"/>
    <cellStyle name="60% - Accent6 70" xfId="22532"/>
    <cellStyle name="60% - Accent6 71" xfId="20235"/>
    <cellStyle name="60% - Accent6 72" xfId="22478"/>
    <cellStyle name="60% - Accent6 73" xfId="21987"/>
    <cellStyle name="60% - Accent6 74" xfId="21004"/>
    <cellStyle name="60% - Accent6 75" xfId="26191"/>
    <cellStyle name="60% - Accent6 76" xfId="26267"/>
    <cellStyle name="60% - Accent6 8" xfId="12374"/>
    <cellStyle name="60% - Accent6 9" xfId="12764"/>
    <cellStyle name="Accent1" xfId="21" builtinId="29" customBuiltin="1"/>
    <cellStyle name="Accent1 10" xfId="12238"/>
    <cellStyle name="Accent1 11" xfId="12819"/>
    <cellStyle name="Accent1 12" xfId="12064"/>
    <cellStyle name="Accent1 13" xfId="12258"/>
    <cellStyle name="Accent1 14" xfId="12780"/>
    <cellStyle name="Accent1 15" xfId="12837"/>
    <cellStyle name="Accent1 16" xfId="12851"/>
    <cellStyle name="Accent1 17" xfId="12865"/>
    <cellStyle name="Accent1 18" xfId="12879"/>
    <cellStyle name="Accent1 19" xfId="13425"/>
    <cellStyle name="Accent1 2" xfId="2353"/>
    <cellStyle name="Accent1 2 10" xfId="12638"/>
    <cellStyle name="Accent1 2 11" xfId="12205"/>
    <cellStyle name="Accent1 2 12" xfId="12290"/>
    <cellStyle name="Accent1 2 13" xfId="12264"/>
    <cellStyle name="Accent1 2 14" xfId="13710"/>
    <cellStyle name="Accent1 2 14 10" xfId="25256"/>
    <cellStyle name="Accent1 2 14 11" xfId="22918"/>
    <cellStyle name="Accent1 2 14 12" xfId="24476"/>
    <cellStyle name="Accent1 2 14 13" xfId="25566"/>
    <cellStyle name="Accent1 2 14 14" xfId="25521"/>
    <cellStyle name="Accent1 2 14 15" xfId="23191"/>
    <cellStyle name="Accent1 2 14 16" xfId="25968"/>
    <cellStyle name="Accent1 2 14 17" xfId="25901"/>
    <cellStyle name="Accent1 2 14 18" xfId="26655"/>
    <cellStyle name="Accent1 2 14 19" xfId="28490"/>
    <cellStyle name="Accent1 2 14 2" xfId="13601"/>
    <cellStyle name="Accent1 2 14 2 10" xfId="24458"/>
    <cellStyle name="Accent1 2 14 2 11" xfId="24224"/>
    <cellStyle name="Accent1 2 14 2 12" xfId="25089"/>
    <cellStyle name="Accent1 2 14 2 13" xfId="24410"/>
    <cellStyle name="Accent1 2 14 2 14" xfId="23022"/>
    <cellStyle name="Accent1 2 14 2 15" xfId="25975"/>
    <cellStyle name="Accent1 2 14 2 16" xfId="25940"/>
    <cellStyle name="Accent1 2 14 2 17" xfId="28395"/>
    <cellStyle name="Accent1 2 14 2 18" xfId="28029"/>
    <cellStyle name="Accent1 2 14 2 19" xfId="27921"/>
    <cellStyle name="Accent1 2 14 2 2" xfId="25021"/>
    <cellStyle name="Accent1 2 14 2 2 10" xfId="25346"/>
    <cellStyle name="Accent1 2 14 2 2 11" xfId="25506"/>
    <cellStyle name="Accent1 2 14 2 2 12" xfId="24416"/>
    <cellStyle name="Accent1 2 14 2 2 13" xfId="23586"/>
    <cellStyle name="Accent1 2 14 2 2 14" xfId="22957"/>
    <cellStyle name="Accent1 2 14 2 2 15" xfId="25686"/>
    <cellStyle name="Accent1 2 14 2 2 16" xfId="25744"/>
    <cellStyle name="Accent1 2 14 2 2 17" xfId="28349"/>
    <cellStyle name="Accent1 2 14 2 2 18" xfId="28072"/>
    <cellStyle name="Accent1 2 14 2 2 19" xfId="28106"/>
    <cellStyle name="Accent1 2 14 2 2 2" xfId="24969"/>
    <cellStyle name="Accent1 2 14 2 2 20" xfId="28195"/>
    <cellStyle name="Accent1 2 14 2 2 21" xfId="28643"/>
    <cellStyle name="Accent1 2 14 2 2 22" xfId="28648"/>
    <cellStyle name="Accent1 2 14 2 2 23" xfId="27659"/>
    <cellStyle name="Accent1 2 14 2 2 24" xfId="27914"/>
    <cellStyle name="Accent1 2 14 2 2 25" xfId="26871"/>
    <cellStyle name="Accent1 2 14 2 2 26" xfId="26724"/>
    <cellStyle name="Accent1 2 14 2 2 27" xfId="29736"/>
    <cellStyle name="Accent1 2 14 2 2 28" xfId="29550"/>
    <cellStyle name="Accent1 2 14 2 2 29" xfId="29571"/>
    <cellStyle name="Accent1 2 14 2 2 3" xfId="24629"/>
    <cellStyle name="Accent1 2 14 2 2 30" xfId="29618"/>
    <cellStyle name="Accent1 2 14 2 2 31" xfId="29935"/>
    <cellStyle name="Accent1 2 14 2 2 4" xfId="24669"/>
    <cellStyle name="Accent1 2 14 2 2 5" xfId="24780"/>
    <cellStyle name="Accent1 2 14 2 2 6" xfId="25314"/>
    <cellStyle name="Accent1 2 14 2 2 7" xfId="25320"/>
    <cellStyle name="Accent1 2 14 2 2 8" xfId="23144"/>
    <cellStyle name="Accent1 2 14 2 2 9" xfId="24056"/>
    <cellStyle name="Accent1 2 14 2 20" xfId="27708"/>
    <cellStyle name="Accent1 2 14 2 21" xfId="27074"/>
    <cellStyle name="Accent1 2 14 2 22" xfId="27176"/>
    <cellStyle name="Accent1 2 14 2 23" xfId="27009"/>
    <cellStyle name="Accent1 2 14 2 24" xfId="26880"/>
    <cellStyle name="Accent1 2 14 2 25" xfId="28757"/>
    <cellStyle name="Accent1 2 14 2 26" xfId="27017"/>
    <cellStyle name="Accent1 2 14 2 27" xfId="29780"/>
    <cellStyle name="Accent1 2 14 2 28" xfId="29532"/>
    <cellStyle name="Accent1 2 14 2 29" xfId="29473"/>
    <cellStyle name="Accent1 2 14 2 3" xfId="24578"/>
    <cellStyle name="Accent1 2 14 2 30" xfId="29369"/>
    <cellStyle name="Accent1 2 14 2 31" xfId="29121"/>
    <cellStyle name="Accent1 2 14 2 4" xfId="24438"/>
    <cellStyle name="Accent1 2 14 2 5" xfId="24148"/>
    <cellStyle name="Accent1 2 14 2 6" xfId="23300"/>
    <cellStyle name="Accent1 2 14 2 7" xfId="23448"/>
    <cellStyle name="Accent1 2 14 2 8" xfId="24719"/>
    <cellStyle name="Accent1 2 14 2 9" xfId="23909"/>
    <cellStyle name="Accent1 2 14 20" xfId="28471"/>
    <cellStyle name="Accent1 2 14 21" xfId="26692"/>
    <cellStyle name="Accent1 2 14 22" xfId="27633"/>
    <cellStyle name="Accent1 2 14 23" xfId="26843"/>
    <cellStyle name="Accent1 2 14 24" xfId="28465"/>
    <cellStyle name="Accent1 2 14 25" xfId="26833"/>
    <cellStyle name="Accent1 2 14 26" xfId="26842"/>
    <cellStyle name="Accent1 2 14 27" xfId="28130"/>
    <cellStyle name="Accent1 2 14 28" xfId="28930"/>
    <cellStyle name="Accent1 2 14 29" xfId="29856"/>
    <cellStyle name="Accent1 2 14 3" xfId="22757"/>
    <cellStyle name="Accent1 2 14 30" xfId="29843"/>
    <cellStyle name="Accent1 2 14 31" xfId="28954"/>
    <cellStyle name="Accent1 2 14 32" xfId="29328"/>
    <cellStyle name="Accent1 2 14 4" xfId="25121"/>
    <cellStyle name="Accent1 2 14 5" xfId="25094"/>
    <cellStyle name="Accent1 2 14 6" xfId="22806"/>
    <cellStyle name="Accent1 2 14 7" xfId="24064"/>
    <cellStyle name="Accent1 2 14 8" xfId="22989"/>
    <cellStyle name="Accent1 2 14 9" xfId="22702"/>
    <cellStyle name="Accent1 2 15" xfId="14018"/>
    <cellStyle name="Accent1 2 16" xfId="13578"/>
    <cellStyle name="Accent1 2 17" xfId="14159"/>
    <cellStyle name="Accent1 2 18" xfId="13562"/>
    <cellStyle name="Accent1 2 19" xfId="13951"/>
    <cellStyle name="Accent1 2 2" xfId="65"/>
    <cellStyle name="Accent1 2 2 10" xfId="17046"/>
    <cellStyle name="Accent1 2 2 11" xfId="15532"/>
    <cellStyle name="Accent1 2 2 12" xfId="17396"/>
    <cellStyle name="Accent1 2 2 13" xfId="18100"/>
    <cellStyle name="Accent1 2 2 14" xfId="16449"/>
    <cellStyle name="Accent1 2 2 15" xfId="14602"/>
    <cellStyle name="Accent1 2 2 16" xfId="15095"/>
    <cellStyle name="Accent1 2 2 17" xfId="17564"/>
    <cellStyle name="Accent1 2 2 18" xfId="15454"/>
    <cellStyle name="Accent1 2 2 19" xfId="18045"/>
    <cellStyle name="Accent1 2 2 2" xfId="8345"/>
    <cellStyle name="Accent1 2 2 2 10" xfId="16262"/>
    <cellStyle name="Accent1 2 2 2 11" xfId="17518"/>
    <cellStyle name="Accent1 2 2 2 12" xfId="18344"/>
    <cellStyle name="Accent1 2 2 2 13" xfId="18598"/>
    <cellStyle name="Accent1 2 2 2 14" xfId="18662"/>
    <cellStyle name="Accent1 2 2 2 15" xfId="18725"/>
    <cellStyle name="Accent1 2 2 2 16" xfId="18781"/>
    <cellStyle name="Accent1 2 2 2 17" xfId="18842"/>
    <cellStyle name="Accent1 2 2 2 18" xfId="15510"/>
    <cellStyle name="Accent1 2 2 2 19" xfId="18017"/>
    <cellStyle name="Accent1 2 2 2 2" xfId="6055"/>
    <cellStyle name="Accent1 2 2 2 2 10" xfId="20704"/>
    <cellStyle name="Accent1 2 2 2 2 11" xfId="21762"/>
    <cellStyle name="Accent1 2 2 2 2 12" xfId="21928"/>
    <cellStyle name="Accent1 2 2 2 2 13" xfId="22402"/>
    <cellStyle name="Accent1 2 2 2 2 14" xfId="26415"/>
    <cellStyle name="Accent1 2 2 2 2 15" xfId="26226"/>
    <cellStyle name="Accent1 2 2 2 2 2" xfId="13638"/>
    <cellStyle name="Accent1 2 2 2 2 2 10" xfId="20484"/>
    <cellStyle name="Accent1 2 2 2 2 2 11" xfId="20861"/>
    <cellStyle name="Accent1 2 2 2 2 2 12" xfId="20483"/>
    <cellStyle name="Accent1 2 2 2 2 2 13" xfId="20876"/>
    <cellStyle name="Accent1 2 2 2 2 2 14" xfId="26445"/>
    <cellStyle name="Accent1 2 2 2 2 2 15" xfId="26208"/>
    <cellStyle name="Accent1 2 2 2 2 2 2" xfId="13668"/>
    <cellStyle name="Accent1 2 2 2 2 2 3" xfId="21891"/>
    <cellStyle name="Accent1 2 2 2 2 2 4" xfId="20601"/>
    <cellStyle name="Accent1 2 2 2 2 2 5" xfId="20597"/>
    <cellStyle name="Accent1 2 2 2 2 2 6" xfId="20582"/>
    <cellStyle name="Accent1 2 2 2 2 2 7" xfId="21270"/>
    <cellStyle name="Accent1 2 2 2 2 2 8" xfId="20621"/>
    <cellStyle name="Accent1 2 2 2 2 2 9" xfId="20216"/>
    <cellStyle name="Accent1 2 2 2 2 3" xfId="21861"/>
    <cellStyle name="Accent1 2 2 2 2 4" xfId="20695"/>
    <cellStyle name="Accent1 2 2 2 2 5" xfId="20293"/>
    <cellStyle name="Accent1 2 2 2 2 6" xfId="21586"/>
    <cellStyle name="Accent1 2 2 2 2 7" xfId="22492"/>
    <cellStyle name="Accent1 2 2 2 2 8" xfId="20508"/>
    <cellStyle name="Accent1 2 2 2 2 9" xfId="20365"/>
    <cellStyle name="Accent1 2 2 2 20" xfId="16074"/>
    <cellStyle name="Accent1 2 2 2 21" xfId="19062"/>
    <cellStyle name="Accent1 2 2 2 22" xfId="19117"/>
    <cellStyle name="Accent1 2 2 2 23" xfId="19170"/>
    <cellStyle name="Accent1 2 2 2 24" xfId="19221"/>
    <cellStyle name="Accent1 2 2 2 25" xfId="19272"/>
    <cellStyle name="Accent1 2 2 2 26" xfId="19322"/>
    <cellStyle name="Accent1 2 2 2 27" xfId="19370"/>
    <cellStyle name="Accent1 2 2 2 28" xfId="19418"/>
    <cellStyle name="Accent1 2 2 2 29" xfId="19465"/>
    <cellStyle name="Accent1 2 2 2 3" xfId="13161"/>
    <cellStyle name="Accent1 2 2 2 30" xfId="19512"/>
    <cellStyle name="Accent1 2 2 2 31" xfId="19559"/>
    <cellStyle name="Accent1 2 2 2 32" xfId="19603"/>
    <cellStyle name="Accent1 2 2 2 33" xfId="19645"/>
    <cellStyle name="Accent1 2 2 2 34" xfId="19686"/>
    <cellStyle name="Accent1 2 2 2 35" xfId="19725"/>
    <cellStyle name="Accent1 2 2 2 36" xfId="19763"/>
    <cellStyle name="Accent1 2 2 2 37" xfId="19798"/>
    <cellStyle name="Accent1 2 2 2 38" xfId="19831"/>
    <cellStyle name="Accent1 2 2 2 39" xfId="19863"/>
    <cellStyle name="Accent1 2 2 2 4" xfId="13846"/>
    <cellStyle name="Accent1 2 2 2 40" xfId="19894"/>
    <cellStyle name="Accent1 2 2 2 41" xfId="19923"/>
    <cellStyle name="Accent1 2 2 2 42" xfId="19950"/>
    <cellStyle name="Accent1 2 2 2 43" xfId="19975"/>
    <cellStyle name="Accent1 2 2 2 44" xfId="19998"/>
    <cellStyle name="Accent1 2 2 2 45" xfId="20018"/>
    <cellStyle name="Accent1 2 2 2 46" xfId="20037"/>
    <cellStyle name="Accent1 2 2 2 47" xfId="20054"/>
    <cellStyle name="Accent1 2 2 2 48" xfId="20909"/>
    <cellStyle name="Accent1 2 2 2 49" xfId="20296"/>
    <cellStyle name="Accent1 2 2 2 5" xfId="13999"/>
    <cellStyle name="Accent1 2 2 2 50" xfId="20806"/>
    <cellStyle name="Accent1 2 2 2 51" xfId="20696"/>
    <cellStyle name="Accent1 2 2 2 52" xfId="22064"/>
    <cellStyle name="Accent1 2 2 2 53" xfId="20364"/>
    <cellStyle name="Accent1 2 2 2 54" xfId="20939"/>
    <cellStyle name="Accent1 2 2 2 55" xfId="21597"/>
    <cellStyle name="Accent1 2 2 2 56" xfId="22162"/>
    <cellStyle name="Accent1 2 2 2 57" xfId="22324"/>
    <cellStyle name="Accent1 2 2 2 58" xfId="21715"/>
    <cellStyle name="Accent1 2 2 2 59" xfId="26250"/>
    <cellStyle name="Accent1 2 2 2 6" xfId="14094"/>
    <cellStyle name="Accent1 2 2 2 60" xfId="26142"/>
    <cellStyle name="Accent1 2 2 2 7" xfId="14119"/>
    <cellStyle name="Accent1 2 2 2 8" xfId="14082"/>
    <cellStyle name="Accent1 2 2 2 9" xfId="14164"/>
    <cellStyle name="Accent1 2 2 20" xfId="18549"/>
    <cellStyle name="Accent1 2 2 21" xfId="15051"/>
    <cellStyle name="Accent1 2 2 22" xfId="15815"/>
    <cellStyle name="Accent1 2 2 23" xfId="16315"/>
    <cellStyle name="Accent1 2 2 24" xfId="15546"/>
    <cellStyle name="Accent1 2 2 25" xfId="14449"/>
    <cellStyle name="Accent1 2 2 26" xfId="17819"/>
    <cellStyle name="Accent1 2 2 27" xfId="18578"/>
    <cellStyle name="Accent1 2 2 28" xfId="17842"/>
    <cellStyle name="Accent1 2 2 29" xfId="16124"/>
    <cellStyle name="Accent1 2 2 3" xfId="13775"/>
    <cellStyle name="Accent1 2 2 3 10" xfId="23940"/>
    <cellStyle name="Accent1 2 2 3 11" xfId="22824"/>
    <cellStyle name="Accent1 2 2 3 12" xfId="23801"/>
    <cellStyle name="Accent1 2 2 3 13" xfId="24775"/>
    <cellStyle name="Accent1 2 2 3 14" xfId="22701"/>
    <cellStyle name="Accent1 2 2 3 15" xfId="23327"/>
    <cellStyle name="Accent1 2 2 3 16" xfId="25819"/>
    <cellStyle name="Accent1 2 2 3 17" xfId="25944"/>
    <cellStyle name="Accent1 2 2 3 18" xfId="26569"/>
    <cellStyle name="Accent1 2 2 3 19" xfId="28026"/>
    <cellStyle name="Accent1 2 2 3 2" xfId="12993"/>
    <cellStyle name="Accent1 2 2 3 2 10" xfId="24598"/>
    <cellStyle name="Accent1 2 2 3 2 11" xfId="23955"/>
    <cellStyle name="Accent1 2 2 3 2 12" xfId="23360"/>
    <cellStyle name="Accent1 2 2 3 2 13" xfId="24305"/>
    <cellStyle name="Accent1 2 2 3 2 14" xfId="24158"/>
    <cellStyle name="Accent1 2 2 3 2 15" xfId="25918"/>
    <cellStyle name="Accent1 2 2 3 2 16" xfId="26038"/>
    <cellStyle name="Accent1 2 2 3 2 17" xfId="28435"/>
    <cellStyle name="Accent1 2 2 3 2 18" xfId="28641"/>
    <cellStyle name="Accent1 2 2 3 2 19" xfId="27858"/>
    <cellStyle name="Accent1 2 2 3 2 2" xfId="25064"/>
    <cellStyle name="Accent1 2 2 3 2 2 10" xfId="23644"/>
    <cellStyle name="Accent1 2 2 3 2 2 11" xfId="22671"/>
    <cellStyle name="Accent1 2 2 3 2 2 12" xfId="23669"/>
    <cellStyle name="Accent1 2 2 3 2 2 13" xfId="23540"/>
    <cellStyle name="Accent1 2 2 3 2 2 14" xfId="23769"/>
    <cellStyle name="Accent1 2 2 3 2 2 15" xfId="25711"/>
    <cellStyle name="Accent1 2 2 3 2 2 16" xfId="25798"/>
    <cellStyle name="Accent1 2 2 3 2 2 17" xfId="28314"/>
    <cellStyle name="Accent1 2 2 3 2 2 18" xfId="27184"/>
    <cellStyle name="Accent1 2 2 3 2 2 19" xfId="27586"/>
    <cellStyle name="Accent1 2 2 3 2 2 2" xfId="24934"/>
    <cellStyle name="Accent1 2 2 3 2 2 20" xfId="28181"/>
    <cellStyle name="Accent1 2 2 3 2 2 21" xfId="28545"/>
    <cellStyle name="Accent1 2 2 3 2 2 22" xfId="27195"/>
    <cellStyle name="Accent1 2 2 3 2 2 23" xfId="26736"/>
    <cellStyle name="Accent1 2 2 3 2 2 24" xfId="27108"/>
    <cellStyle name="Accent1 2 2 3 2 2 25" xfId="28238"/>
    <cellStyle name="Accent1 2 2 3 2 2 26" xfId="27134"/>
    <cellStyle name="Accent1 2 2 3 2 2 27" xfId="29701"/>
    <cellStyle name="Accent1 2 2 3 2 2 28" xfId="29155"/>
    <cellStyle name="Accent1 2 2 3 2 2 29" xfId="29311"/>
    <cellStyle name="Accent1 2 2 3 2 2 3" xfId="23457"/>
    <cellStyle name="Accent1 2 2 3 2 2 30" xfId="29612"/>
    <cellStyle name="Accent1 2 2 3 2 2 31" xfId="29888"/>
    <cellStyle name="Accent1 2 2 3 2 2 4" xfId="24004"/>
    <cellStyle name="Accent1 2 2 3 2 2 5" xfId="24762"/>
    <cellStyle name="Accent1 2 2 3 2 2 6" xfId="25194"/>
    <cellStyle name="Accent1 2 2 3 2 2 7" xfId="23470"/>
    <cellStyle name="Accent1 2 2 3 2 2 8" xfId="24852"/>
    <cellStyle name="Accent1 2 2 3 2 2 9" xfId="23229"/>
    <cellStyle name="Accent1 2 2 3 2 20" xfId="28623"/>
    <cellStyle name="Accent1 2 2 3 2 21" xfId="27200"/>
    <cellStyle name="Accent1 2 2 3 2 22" xfId="27245"/>
    <cellStyle name="Accent1 2 2 3 2 23" xfId="27980"/>
    <cellStyle name="Accent1 2 2 3 2 24" xfId="27782"/>
    <cellStyle name="Accent1 2 2 3 2 25" xfId="26711"/>
    <cellStyle name="Accent1 2 2 3 2 26" xfId="26884"/>
    <cellStyle name="Accent1 2 2 3 2 27" xfId="29819"/>
    <cellStyle name="Accent1 2 2 3 2 28" xfId="29934"/>
    <cellStyle name="Accent1 2 2 3 2 29" xfId="29445"/>
    <cellStyle name="Accent1 2 2 3 2 3" xfId="25310"/>
    <cellStyle name="Accent1 2 2 3 2 30" xfId="29925"/>
    <cellStyle name="Accent1 2 2 3 2 31" xfId="29163"/>
    <cellStyle name="Accent1 2 2 3 2 4" xfId="24363"/>
    <cellStyle name="Accent1 2 2 3 2 5" xfId="25291"/>
    <cellStyle name="Accent1 2 2 3 2 6" xfId="23477"/>
    <cellStyle name="Accent1 2 2 3 2 7" xfId="23544"/>
    <cellStyle name="Accent1 2 2 3 2 8" xfId="23868"/>
    <cellStyle name="Accent1 2 2 3 2 9" xfId="24623"/>
    <cellStyle name="Accent1 2 2 3 20" xfId="28148"/>
    <cellStyle name="Accent1 2 2 3 21" xfId="27722"/>
    <cellStyle name="Accent1 2 2 3 22" xfId="26852"/>
    <cellStyle name="Accent1 2 2 3 23" xfId="28684"/>
    <cellStyle name="Accent1 2 2 3 24" xfId="28709"/>
    <cellStyle name="Accent1 2 2 3 25" xfId="27744"/>
    <cellStyle name="Accent1 2 2 3 26" xfId="27486"/>
    <cellStyle name="Accent1 2 2 3 27" xfId="27555"/>
    <cellStyle name="Accent1 2 2 3 28" xfId="28876"/>
    <cellStyle name="Accent1 2 2 3 29" xfId="29529"/>
    <cellStyle name="Accent1 2 2 3 3" xfId="22650"/>
    <cellStyle name="Accent1 2 2 3 30" xfId="29594"/>
    <cellStyle name="Accent1 2 2 3 31" xfId="29376"/>
    <cellStyle name="Accent1 2 2 3 32" xfId="29028"/>
    <cellStyle name="Accent1 2 2 3 4" xfId="24574"/>
    <cellStyle name="Accent1 2 2 3 5" xfId="24723"/>
    <cellStyle name="Accent1 2 2 3 6" xfId="24172"/>
    <cellStyle name="Accent1 2 2 3 7" xfId="23000"/>
    <cellStyle name="Accent1 2 2 3 8" xfId="25366"/>
    <cellStyle name="Accent1 2 2 3 9" xfId="25257"/>
    <cellStyle name="Accent1 2 2 30" xfId="14693"/>
    <cellStyle name="Accent1 2 2 31" xfId="18809"/>
    <cellStyle name="Accent1 2 2 32" xfId="18854"/>
    <cellStyle name="Accent1 2 2 33" xfId="15847"/>
    <cellStyle name="Accent1 2 2 34" xfId="17246"/>
    <cellStyle name="Accent1 2 2 35" xfId="18114"/>
    <cellStyle name="Accent1 2 2 36" xfId="18737"/>
    <cellStyle name="Accent1 2 2 37" xfId="15170"/>
    <cellStyle name="Accent1 2 2 38" xfId="17188"/>
    <cellStyle name="Accent1 2 2 39" xfId="18139"/>
    <cellStyle name="Accent1 2 2 4" xfId="13290"/>
    <cellStyle name="Accent1 2 2 40" xfId="16178"/>
    <cellStyle name="Accent1 2 2 41" xfId="16385"/>
    <cellStyle name="Accent1 2 2 42" xfId="15355"/>
    <cellStyle name="Accent1 2 2 43" xfId="18487"/>
    <cellStyle name="Accent1 2 2 44" xfId="14636"/>
    <cellStyle name="Accent1 2 2 45" xfId="19022"/>
    <cellStyle name="Accent1 2 2 46" xfId="17743"/>
    <cellStyle name="Accent1 2 2 47" xfId="18082"/>
    <cellStyle name="Accent1 2 2 48" xfId="21228"/>
    <cellStyle name="Accent1 2 2 49" xfId="20561"/>
    <cellStyle name="Accent1 2 2 5" xfId="13823"/>
    <cellStyle name="Accent1 2 2 50" xfId="20369"/>
    <cellStyle name="Accent1 2 2 51" xfId="20339"/>
    <cellStyle name="Accent1 2 2 52" xfId="22217"/>
    <cellStyle name="Accent1 2 2 53" xfId="20531"/>
    <cellStyle name="Accent1 2 2 54" xfId="21491"/>
    <cellStyle name="Accent1 2 2 55" xfId="20683"/>
    <cellStyle name="Accent1 2 2 56" xfId="20514"/>
    <cellStyle name="Accent1 2 2 57" xfId="20218"/>
    <cellStyle name="Accent1 2 2 58" xfId="20659"/>
    <cellStyle name="Accent1 2 2 59" xfId="26308"/>
    <cellStyle name="Accent1 2 2 6" xfId="13948"/>
    <cellStyle name="Accent1 2 2 60" xfId="26377"/>
    <cellStyle name="Accent1 2 2 7" xfId="13184"/>
    <cellStyle name="Accent1 2 2 8" xfId="13265"/>
    <cellStyle name="Accent1 2 2 9" xfId="13208"/>
    <cellStyle name="Accent1 2 20" xfId="13478"/>
    <cellStyle name="Accent1 2 21" xfId="14214"/>
    <cellStyle name="Accent1 2 22" xfId="18397"/>
    <cellStyle name="Accent1 2 23" xfId="14242"/>
    <cellStyle name="Accent1 2 24" xfId="15216"/>
    <cellStyle name="Accent1 2 25" xfId="15768"/>
    <cellStyle name="Accent1 2 26" xfId="15522"/>
    <cellStyle name="Accent1 2 27" xfId="16447"/>
    <cellStyle name="Accent1 2 28" xfId="14619"/>
    <cellStyle name="Accent1 2 29" xfId="16689"/>
    <cellStyle name="Accent1 2 3" xfId="12040"/>
    <cellStyle name="Accent1 2 30" xfId="17140"/>
    <cellStyle name="Accent1 2 31" xfId="15250"/>
    <cellStyle name="Accent1 2 32" xfId="14954"/>
    <cellStyle name="Accent1 2 33" xfId="17493"/>
    <cellStyle name="Accent1 2 34" xfId="18489"/>
    <cellStyle name="Accent1 2 35" xfId="17092"/>
    <cellStyle name="Accent1 2 36" xfId="15648"/>
    <cellStyle name="Accent1 2 37" xfId="16571"/>
    <cellStyle name="Accent1 2 38" xfId="15949"/>
    <cellStyle name="Accent1 2 39" xfId="17490"/>
    <cellStyle name="Accent1 2 4" xfId="12458"/>
    <cellStyle name="Accent1 2 40" xfId="18069"/>
    <cellStyle name="Accent1 2 41" xfId="19010"/>
    <cellStyle name="Accent1 2 42" xfId="14254"/>
    <cellStyle name="Accent1 2 43" xfId="16503"/>
    <cellStyle name="Accent1 2 44" xfId="15674"/>
    <cellStyle name="Accent1 2 45" xfId="16277"/>
    <cellStyle name="Accent1 2 46" xfId="15988"/>
    <cellStyle name="Accent1 2 47" xfId="17336"/>
    <cellStyle name="Accent1 2 48" xfId="18818"/>
    <cellStyle name="Accent1 2 49" xfId="17758"/>
    <cellStyle name="Accent1 2 5" xfId="12587"/>
    <cellStyle name="Accent1 2 50" xfId="18162"/>
    <cellStyle name="Accent1 2 51" xfId="17572"/>
    <cellStyle name="Accent1 2 52" xfId="14707"/>
    <cellStyle name="Accent1 2 53" xfId="14301"/>
    <cellStyle name="Accent1 2 54" xfId="16298"/>
    <cellStyle name="Accent1 2 55" xfId="16486"/>
    <cellStyle name="Accent1 2 56" xfId="18532"/>
    <cellStyle name="Accent1 2 57" xfId="18898"/>
    <cellStyle name="Accent1 2 58" xfId="16943"/>
    <cellStyle name="Accent1 2 59" xfId="20131"/>
    <cellStyle name="Accent1 2 6" xfId="12131"/>
    <cellStyle name="Accent1 2 60" xfId="22300"/>
    <cellStyle name="Accent1 2 61" xfId="22254"/>
    <cellStyle name="Accent1 2 62" xfId="21768"/>
    <cellStyle name="Accent1 2 63" xfId="21798"/>
    <cellStyle name="Accent1 2 64" xfId="22335"/>
    <cellStyle name="Accent1 2 65" xfId="21938"/>
    <cellStyle name="Accent1 2 66" xfId="22160"/>
    <cellStyle name="Accent1 2 67" xfId="22269"/>
    <cellStyle name="Accent1 2 68" xfId="22207"/>
    <cellStyle name="Accent1 2 69" xfId="22124"/>
    <cellStyle name="Accent1 2 7" xfId="12564"/>
    <cellStyle name="Accent1 2 70" xfId="26095"/>
    <cellStyle name="Accent1 2 71" xfId="26119"/>
    <cellStyle name="Accent1 2 8" xfId="12723"/>
    <cellStyle name="Accent1 2 9" xfId="12457"/>
    <cellStyle name="Accent1 20" xfId="13798"/>
    <cellStyle name="Accent1 21" xfId="13064"/>
    <cellStyle name="Accent1 22" xfId="13813"/>
    <cellStyle name="Accent1 23" xfId="13796"/>
    <cellStyle name="Accent1 24" xfId="13024"/>
    <cellStyle name="Accent1 25" xfId="13106"/>
    <cellStyle name="Accent1 26" xfId="14975"/>
    <cellStyle name="Accent1 27" xfId="17253"/>
    <cellStyle name="Accent1 28" xfId="16693"/>
    <cellStyle name="Accent1 29" xfId="17200"/>
    <cellStyle name="Accent1 3" xfId="106"/>
    <cellStyle name="Accent1 3 2" xfId="6096"/>
    <cellStyle name="Accent1 30" xfId="15155"/>
    <cellStyle name="Accent1 31" xfId="14642"/>
    <cellStyle name="Accent1 32" xfId="16675"/>
    <cellStyle name="Accent1 33" xfId="14249"/>
    <cellStyle name="Accent1 34" xfId="17001"/>
    <cellStyle name="Accent1 35" xfId="18018"/>
    <cellStyle name="Accent1 36" xfId="16686"/>
    <cellStyle name="Accent1 37" xfId="17312"/>
    <cellStyle name="Accent1 38" xfId="18628"/>
    <cellStyle name="Accent1 39" xfId="14290"/>
    <cellStyle name="Accent1 4" xfId="147"/>
    <cellStyle name="Accent1 4 2" xfId="6137"/>
    <cellStyle name="Accent1 40" xfId="17045"/>
    <cellStyle name="Accent1 41" xfId="16063"/>
    <cellStyle name="Accent1 42" xfId="14494"/>
    <cellStyle name="Accent1 43" xfId="15663"/>
    <cellStyle name="Accent1 44" xfId="16193"/>
    <cellStyle name="Accent1 45" xfId="18427"/>
    <cellStyle name="Accent1 46" xfId="19042"/>
    <cellStyle name="Accent1 47" xfId="19102"/>
    <cellStyle name="Accent1 48" xfId="19155"/>
    <cellStyle name="Accent1 49" xfId="19206"/>
    <cellStyle name="Accent1 5" xfId="188"/>
    <cellStyle name="Accent1 5 2" xfId="6178"/>
    <cellStyle name="Accent1 50" xfId="19257"/>
    <cellStyle name="Accent1 51" xfId="19307"/>
    <cellStyle name="Accent1 52" xfId="19356"/>
    <cellStyle name="Accent1 53" xfId="19404"/>
    <cellStyle name="Accent1 54" xfId="19451"/>
    <cellStyle name="Accent1 55" xfId="19498"/>
    <cellStyle name="Accent1 56" xfId="19545"/>
    <cellStyle name="Accent1 57" xfId="19589"/>
    <cellStyle name="Accent1 58" xfId="19632"/>
    <cellStyle name="Accent1 59" xfId="19673"/>
    <cellStyle name="Accent1 6" xfId="229"/>
    <cellStyle name="Accent1 6 2" xfId="6219"/>
    <cellStyle name="Accent1 60" xfId="19713"/>
    <cellStyle name="Accent1 61" xfId="19752"/>
    <cellStyle name="Accent1 62" xfId="19788"/>
    <cellStyle name="Accent1 63" xfId="19821"/>
    <cellStyle name="Accent1 64" xfId="20424"/>
    <cellStyle name="Accent1 65" xfId="21922"/>
    <cellStyle name="Accent1 66" xfId="22329"/>
    <cellStyle name="Accent1 67" xfId="20391"/>
    <cellStyle name="Accent1 68" xfId="21562"/>
    <cellStyle name="Accent1 69" xfId="21993"/>
    <cellStyle name="Accent1 7" xfId="270"/>
    <cellStyle name="Accent1 7 2" xfId="6260"/>
    <cellStyle name="Accent1 70" xfId="22289"/>
    <cellStyle name="Accent1 71" xfId="21127"/>
    <cellStyle name="Accent1 72" xfId="22156"/>
    <cellStyle name="Accent1 73" xfId="20468"/>
    <cellStyle name="Accent1 74" xfId="21151"/>
    <cellStyle name="Accent1 75" xfId="26168"/>
    <cellStyle name="Accent1 76" xfId="26522"/>
    <cellStyle name="Accent1 8" xfId="12351"/>
    <cellStyle name="Accent1 9" xfId="12180"/>
    <cellStyle name="Accent2" xfId="25" builtinId="33" customBuiltin="1"/>
    <cellStyle name="Accent2 10" xfId="12857"/>
    <cellStyle name="Accent2 11" xfId="12871"/>
    <cellStyle name="Accent2 12" xfId="12884"/>
    <cellStyle name="Accent2 13" xfId="12895"/>
    <cellStyle name="Accent2 14" xfId="12905"/>
    <cellStyle name="Accent2 15" xfId="12914"/>
    <cellStyle name="Accent2 16" xfId="12921"/>
    <cellStyle name="Accent2 17" xfId="12927"/>
    <cellStyle name="Accent2 18" xfId="12932"/>
    <cellStyle name="Accent2 19" xfId="13421"/>
    <cellStyle name="Accent2 2" xfId="2357"/>
    <cellStyle name="Accent2 2 10" xfId="12692"/>
    <cellStyle name="Accent2 2 11" xfId="12693"/>
    <cellStyle name="Accent2 2 12" xfId="12597"/>
    <cellStyle name="Accent2 2 13" xfId="12823"/>
    <cellStyle name="Accent2 2 14" xfId="13706"/>
    <cellStyle name="Accent2 2 14 10" xfId="25439"/>
    <cellStyle name="Accent2 2 14 11" xfId="25523"/>
    <cellStyle name="Accent2 2 14 12" xfId="24488"/>
    <cellStyle name="Accent2 2 14 13" xfId="24498"/>
    <cellStyle name="Accent2 2 14 14" xfId="22926"/>
    <cellStyle name="Accent2 2 14 15" xfId="23383"/>
    <cellStyle name="Accent2 2 14 16" xfId="25836"/>
    <cellStyle name="Accent2 2 14 17" xfId="25910"/>
    <cellStyle name="Accent2 2 14 18" xfId="26654"/>
    <cellStyle name="Accent2 2 14 19" xfId="28631"/>
    <cellStyle name="Accent2 2 14 2" xfId="13600"/>
    <cellStyle name="Accent2 2 14 2 10" xfId="23965"/>
    <cellStyle name="Accent2 2 14 2 11" xfId="24613"/>
    <cellStyle name="Accent2 2 14 2 12" xfId="23547"/>
    <cellStyle name="Accent2 2 14 2 13" xfId="25444"/>
    <cellStyle name="Accent2 2 14 2 14" xfId="23298"/>
    <cellStyle name="Accent2 2 14 2 15" xfId="25738"/>
    <cellStyle name="Accent2 2 14 2 16" xfId="25705"/>
    <cellStyle name="Accent2 2 14 2 17" xfId="28391"/>
    <cellStyle name="Accent2 2 14 2 18" xfId="28067"/>
    <cellStyle name="Accent2 2 14 2 19" xfId="28120"/>
    <cellStyle name="Accent2 2 14 2 2" xfId="25017"/>
    <cellStyle name="Accent2 2 14 2 2 10" xfId="23465"/>
    <cellStyle name="Accent2 2 14 2 2 11" xfId="23907"/>
    <cellStyle name="Accent2 2 14 2 2 12" xfId="23351"/>
    <cellStyle name="Accent2 2 14 2 2 13" xfId="25589"/>
    <cellStyle name="Accent2 2 14 2 2 14" xfId="25604"/>
    <cellStyle name="Accent2 2 14 2 2 15" xfId="25907"/>
    <cellStyle name="Accent2 2 14 2 2 16" xfId="26007"/>
    <cellStyle name="Accent2 2 14 2 2 17" xfId="28348"/>
    <cellStyle name="Accent2 2 14 2 2 18" xfId="28082"/>
    <cellStyle name="Accent2 2 14 2 2 19" xfId="28681"/>
    <cellStyle name="Accent2 2 14 2 2 2" xfId="24968"/>
    <cellStyle name="Accent2 2 14 2 2 20" xfId="28706"/>
    <cellStyle name="Accent2 2 14 2 2 21" xfId="28731"/>
    <cellStyle name="Accent2 2 14 2 2 22" xfId="28752"/>
    <cellStyle name="Accent2 2 14 2 2 23" xfId="28775"/>
    <cellStyle name="Accent2 2 14 2 2 24" xfId="27276"/>
    <cellStyle name="Accent2 2 14 2 2 25" xfId="27325"/>
    <cellStyle name="Accent2 2 14 2 2 26" xfId="28830"/>
    <cellStyle name="Accent2 2 14 2 2 27" xfId="29735"/>
    <cellStyle name="Accent2 2 14 2 2 28" xfId="29556"/>
    <cellStyle name="Accent2 2 14 2 2 29" xfId="29954"/>
    <cellStyle name="Accent2 2 14 2 2 3" xfId="24641"/>
    <cellStyle name="Accent2 2 14 2 2 30" xfId="29971"/>
    <cellStyle name="Accent2 2 14 2 2 31" xfId="29986"/>
    <cellStyle name="Accent2 2 14 2 2 4" xfId="25363"/>
    <cellStyle name="Accent2 2 14 2 2 5" xfId="25392"/>
    <cellStyle name="Accent2 2 14 2 2 6" xfId="25420"/>
    <cellStyle name="Accent2 2 14 2 2 7" xfId="25450"/>
    <cellStyle name="Accent2 2 14 2 2 8" xfId="24094"/>
    <cellStyle name="Accent2 2 14 2 2 9" xfId="24549"/>
    <cellStyle name="Accent2 2 14 2 20" xfId="28268"/>
    <cellStyle name="Accent2 2 14 2 21" xfId="28612"/>
    <cellStyle name="Accent2 2 14 2 22" xfId="28511"/>
    <cellStyle name="Accent2 2 14 2 23" xfId="28051"/>
    <cellStyle name="Accent2 2 14 2 24" xfId="26700"/>
    <cellStyle name="Accent2 2 14 2 25" xfId="27889"/>
    <cellStyle name="Accent2 2 14 2 26" xfId="27158"/>
    <cellStyle name="Accent2 2 14 2 27" xfId="29776"/>
    <cellStyle name="Accent2 2 14 2 28" xfId="29547"/>
    <cellStyle name="Accent2 2 14 2 29" xfId="29581"/>
    <cellStyle name="Accent2 2 14 2 3" xfId="24625"/>
    <cellStyle name="Accent2 2 14 2 30" xfId="29669"/>
    <cellStyle name="Accent2 2 14 2 31" xfId="29918"/>
    <cellStyle name="Accent2 2 14 2 4" xfId="24693"/>
    <cellStyle name="Accent2 2 14 2 5" xfId="24879"/>
    <cellStyle name="Accent2 2 14 2 6" xfId="25278"/>
    <cellStyle name="Accent2 2 14 2 7" xfId="25151"/>
    <cellStyle name="Accent2 2 14 2 8" xfId="25243"/>
    <cellStyle name="Accent2 2 14 2 9" xfId="25114"/>
    <cellStyle name="Accent2 2 14 20" xfId="27162"/>
    <cellStyle name="Accent2 2 14 21" xfId="27293"/>
    <cellStyle name="Accent2 2 14 22" xfId="27093"/>
    <cellStyle name="Accent2 2 14 23" xfId="26957"/>
    <cellStyle name="Accent2 2 14 24" xfId="27487"/>
    <cellStyle name="Accent2 2 14 25" xfId="28049"/>
    <cellStyle name="Accent2 2 14 26" xfId="27067"/>
    <cellStyle name="Accent2 2 14 27" xfId="26919"/>
    <cellStyle name="Accent2 2 14 28" xfId="28929"/>
    <cellStyle name="Accent2 2 14 29" xfId="29930"/>
    <cellStyle name="Accent2 2 14 3" xfId="22756"/>
    <cellStyle name="Accent2 2 14 30" xfId="29147"/>
    <cellStyle name="Accent2 2 14 31" xfId="29196"/>
    <cellStyle name="Accent2 2 14 32" xfId="29130"/>
    <cellStyle name="Accent2 2 14 4" xfId="25301"/>
    <cellStyle name="Accent2 2 14 5" xfId="23426"/>
    <cellStyle name="Accent2 2 14 6" xfId="23606"/>
    <cellStyle name="Accent2 2 14 7" xfId="23332"/>
    <cellStyle name="Accent2 2 14 8" xfId="23146"/>
    <cellStyle name="Accent2 2 14 9" xfId="25091"/>
    <cellStyle name="Accent2 2 15" xfId="14016"/>
    <cellStyle name="Accent2 2 16" xfId="13127"/>
    <cellStyle name="Accent2 2 17" xfId="14156"/>
    <cellStyle name="Accent2 2 18" xfId="13389"/>
    <cellStyle name="Accent2 2 19" xfId="13386"/>
    <cellStyle name="Accent2 2 2" xfId="66"/>
    <cellStyle name="Accent2 2 2 10" xfId="17050"/>
    <cellStyle name="Accent2 2 2 11" xfId="15544"/>
    <cellStyle name="Accent2 2 2 12" xfId="15127"/>
    <cellStyle name="Accent2 2 2 13" xfId="17155"/>
    <cellStyle name="Accent2 2 2 14" xfId="16156"/>
    <cellStyle name="Accent2 2 2 15" xfId="17343"/>
    <cellStyle name="Accent2 2 2 16" xfId="16438"/>
    <cellStyle name="Accent2 2 2 17" xfId="16748"/>
    <cellStyle name="Accent2 2 2 18" xfId="15530"/>
    <cellStyle name="Accent2 2 2 19" xfId="15352"/>
    <cellStyle name="Accent2 2 2 2" xfId="8349"/>
    <cellStyle name="Accent2 2 2 2 10" xfId="16263"/>
    <cellStyle name="Accent2 2 2 2 11" xfId="15469"/>
    <cellStyle name="Accent2 2 2 2 12" xfId="18235"/>
    <cellStyle name="Accent2 2 2 2 13" xfId="18462"/>
    <cellStyle name="Accent2 2 2 2 14" xfId="14293"/>
    <cellStyle name="Accent2 2 2 2 15" xfId="16730"/>
    <cellStyle name="Accent2 2 2 2 16" xfId="14676"/>
    <cellStyle name="Accent2 2 2 2 17" xfId="17910"/>
    <cellStyle name="Accent2 2 2 2 18" xfId="18834"/>
    <cellStyle name="Accent2 2 2 2 19" xfId="16875"/>
    <cellStyle name="Accent2 2 2 2 2" xfId="6056"/>
    <cellStyle name="Accent2 2 2 2 2 10" xfId="22557"/>
    <cellStyle name="Accent2 2 2 2 2 11" xfId="22572"/>
    <cellStyle name="Accent2 2 2 2 2 12" xfId="22585"/>
    <cellStyle name="Accent2 2 2 2 2 13" xfId="22595"/>
    <cellStyle name="Accent2 2 2 2 2 14" xfId="26411"/>
    <cellStyle name="Accent2 2 2 2 2 15" xfId="26215"/>
    <cellStyle name="Accent2 2 2 2 2 2" xfId="13634"/>
    <cellStyle name="Accent2 2 2 2 2 2 10" xfId="21701"/>
    <cellStyle name="Accent2 2 2 2 2 2 11" xfId="22131"/>
    <cellStyle name="Accent2 2 2 2 2 2 12" xfId="20275"/>
    <cellStyle name="Accent2 2 2 2 2 2 13" xfId="21181"/>
    <cellStyle name="Accent2 2 2 2 2 2 14" xfId="26444"/>
    <cellStyle name="Accent2 2 2 2 2 2 15" xfId="26348"/>
    <cellStyle name="Accent2 2 2 2 2 2 2" xfId="13667"/>
    <cellStyle name="Accent2 2 2 2 2 2 3" xfId="21890"/>
    <cellStyle name="Accent2 2 2 2 2 2 4" xfId="21392"/>
    <cellStyle name="Accent2 2 2 2 2 2 5" xfId="21182"/>
    <cellStyle name="Accent2 2 2 2 2 2 6" xfId="20219"/>
    <cellStyle name="Accent2 2 2 2 2 2 7" xfId="20544"/>
    <cellStyle name="Accent2 2 2 2 2 2 8" xfId="21142"/>
    <cellStyle name="Accent2 2 2 2 2 2 9" xfId="21925"/>
    <cellStyle name="Accent2 2 2 2 2 3" xfId="21857"/>
    <cellStyle name="Accent2 2 2 2 2 4" xfId="20684"/>
    <cellStyle name="Accent2 2 2 2 2 5" xfId="21499"/>
    <cellStyle name="Accent2 2 2 2 2 6" xfId="22393"/>
    <cellStyle name="Accent2 2 2 2 2 7" xfId="21775"/>
    <cellStyle name="Accent2 2 2 2 2 8" xfId="22426"/>
    <cellStyle name="Accent2 2 2 2 2 9" xfId="22542"/>
    <cellStyle name="Accent2 2 2 2 20" xfId="15621"/>
    <cellStyle name="Accent2 2 2 2 21" xfId="16021"/>
    <cellStyle name="Accent2 2 2 2 22" xfId="16062"/>
    <cellStyle name="Accent2 2 2 2 23" xfId="14377"/>
    <cellStyle name="Accent2 2 2 2 24" xfId="15059"/>
    <cellStyle name="Accent2 2 2 2 25" xfId="18042"/>
    <cellStyle name="Accent2 2 2 2 26" xfId="18286"/>
    <cellStyle name="Accent2 2 2 2 27" xfId="16150"/>
    <cellStyle name="Accent2 2 2 2 28" xfId="18847"/>
    <cellStyle name="Accent2 2 2 2 29" xfId="18651"/>
    <cellStyle name="Accent2 2 2 2 3" xfId="13160"/>
    <cellStyle name="Accent2 2 2 2 30" xfId="18696"/>
    <cellStyle name="Accent2 2 2 2 31" xfId="16618"/>
    <cellStyle name="Accent2 2 2 2 32" xfId="17466"/>
    <cellStyle name="Accent2 2 2 2 33" xfId="14791"/>
    <cellStyle name="Accent2 2 2 2 34" xfId="15931"/>
    <cellStyle name="Accent2 2 2 2 35" xfId="17177"/>
    <cellStyle name="Accent2 2 2 2 36" xfId="18037"/>
    <cellStyle name="Accent2 2 2 2 37" xfId="16915"/>
    <cellStyle name="Accent2 2 2 2 38" xfId="17618"/>
    <cellStyle name="Accent2 2 2 2 39" xfId="14392"/>
    <cellStyle name="Accent2 2 2 2 4" xfId="13316"/>
    <cellStyle name="Accent2 2 2 2 40" xfId="15163"/>
    <cellStyle name="Accent2 2 2 2 41" xfId="17150"/>
    <cellStyle name="Accent2 2 2 2 42" xfId="14721"/>
    <cellStyle name="Accent2 2 2 2 43" xfId="15512"/>
    <cellStyle name="Accent2 2 2 2 44" xfId="15642"/>
    <cellStyle name="Accent2 2 2 2 45" xfId="15929"/>
    <cellStyle name="Accent2 2 2 2 46" xfId="15027"/>
    <cellStyle name="Accent2 2 2 2 47" xfId="18998"/>
    <cellStyle name="Accent2 2 2 2 48" xfId="20910"/>
    <cellStyle name="Accent2 2 2 2 49" xfId="21068"/>
    <cellStyle name="Accent2 2 2 2 5" xfId="13982"/>
    <cellStyle name="Accent2 2 2 2 50" xfId="21081"/>
    <cellStyle name="Accent2 2 2 2 51" xfId="22280"/>
    <cellStyle name="Accent2 2 2 2 52" xfId="20820"/>
    <cellStyle name="Accent2 2 2 2 53" xfId="20955"/>
    <cellStyle name="Accent2 2 2 2 54" xfId="20269"/>
    <cellStyle name="Accent2 2 2 2 55" xfId="20404"/>
    <cellStyle name="Accent2 2 2 2 56" xfId="21600"/>
    <cellStyle name="Accent2 2 2 2 57" xfId="21630"/>
    <cellStyle name="Accent2 2 2 2 58" xfId="21759"/>
    <cellStyle name="Accent2 2 2 2 59" xfId="26251"/>
    <cellStyle name="Accent2 2 2 2 6" xfId="13448"/>
    <cellStyle name="Accent2 2 2 2 60" xfId="26287"/>
    <cellStyle name="Accent2 2 2 2 7" xfId="13862"/>
    <cellStyle name="Accent2 2 2 2 8" xfId="14065"/>
    <cellStyle name="Accent2 2 2 2 9" xfId="13548"/>
    <cellStyle name="Accent2 2 2 20" xfId="14749"/>
    <cellStyle name="Accent2 2 2 21" xfId="15900"/>
    <cellStyle name="Accent2 2 2 22" xfId="17310"/>
    <cellStyle name="Accent2 2 2 23" xfId="18087"/>
    <cellStyle name="Accent2 2 2 24" xfId="18277"/>
    <cellStyle name="Accent2 2 2 25" xfId="18550"/>
    <cellStyle name="Accent2 2 2 26" xfId="15097"/>
    <cellStyle name="Accent2 2 2 27" xfId="17281"/>
    <cellStyle name="Accent2 2 2 28" xfId="14872"/>
    <cellStyle name="Accent2 2 2 29" xfId="19066"/>
    <cellStyle name="Accent2 2 2 3" xfId="13774"/>
    <cellStyle name="Accent2 2 2 3 10" xfId="24707"/>
    <cellStyle name="Accent2 2 2 3 11" xfId="24306"/>
    <cellStyle name="Accent2 2 2 3 12" xfId="24346"/>
    <cellStyle name="Accent2 2 2 3 13" xfId="24073"/>
    <cellStyle name="Accent2 2 2 3 14" xfId="23530"/>
    <cellStyle name="Accent2 2 2 3 15" xfId="23084"/>
    <cellStyle name="Accent2 2 2 3 16" xfId="25753"/>
    <cellStyle name="Accent2 2 2 3 17" xfId="25827"/>
    <cellStyle name="Accent2 2 2 3 18" xfId="26565"/>
    <cellStyle name="Accent2 2 2 3 19" xfId="27998"/>
    <cellStyle name="Accent2 2 2 3 2" xfId="12989"/>
    <cellStyle name="Accent2 2 2 3 2 10" xfId="23504"/>
    <cellStyle name="Accent2 2 2 3 2 11" xfId="24611"/>
    <cellStyle name="Accent2 2 2 3 2 12" xfId="24106"/>
    <cellStyle name="Accent2 2 2 3 2 13" xfId="24706"/>
    <cellStyle name="Accent2 2 2 3 2 14" xfId="25381"/>
    <cellStyle name="Accent2 2 2 3 2 15" xfId="25818"/>
    <cellStyle name="Accent2 2 2 3 2 16" xfId="26065"/>
    <cellStyle name="Accent2 2 2 3 2 17" xfId="28434"/>
    <cellStyle name="Accent2 2 2 3 2 18" xfId="28177"/>
    <cellStyle name="Accent2 2 2 3 2 19" xfId="27890"/>
    <cellStyle name="Accent2 2 2 3 2 2" xfId="25063"/>
    <cellStyle name="Accent2 2 2 3 2 2 10" xfId="25203"/>
    <cellStyle name="Accent2 2 2 3 2 2 11" xfId="24097"/>
    <cellStyle name="Accent2 2 2 3 2 2 12" xfId="24851"/>
    <cellStyle name="Accent2 2 2 3 2 2 13" xfId="25410"/>
    <cellStyle name="Accent2 2 2 3 2 2 14" xfId="23347"/>
    <cellStyle name="Accent2 2 2 3 2 2 15" xfId="25665"/>
    <cellStyle name="Accent2 2 2 3 2 2 16" xfId="25915"/>
    <cellStyle name="Accent2 2 2 3 2 2 17" xfId="28310"/>
    <cellStyle name="Accent2 2 2 3 2 2 18" xfId="28636"/>
    <cellStyle name="Accent2 2 2 3 2 2 19" xfId="26604"/>
    <cellStyle name="Accent2 2 2 3 2 2 2" xfId="24930"/>
    <cellStyle name="Accent2 2 2 3 2 2 20" xfId="27497"/>
    <cellStyle name="Accent2 2 2 3 2 2 21" xfId="27702"/>
    <cellStyle name="Accent2 2 2 3 2 2 22" xfId="27465"/>
    <cellStyle name="Accent2 2 2 3 2 2 23" xfId="27306"/>
    <cellStyle name="Accent2 2 2 3 2 2 24" xfId="28142"/>
    <cellStyle name="Accent2 2 2 3 2 2 25" xfId="27363"/>
    <cellStyle name="Accent2 2 2 3 2 2 26" xfId="27338"/>
    <cellStyle name="Accent2 2 2 3 2 2 27" xfId="29697"/>
    <cellStyle name="Accent2 2 2 3 2 2 28" xfId="29931"/>
    <cellStyle name="Accent2 2 2 3 2 2 29" xfId="28897"/>
    <cellStyle name="Accent2 2 2 3 2 2 3" xfId="25306"/>
    <cellStyle name="Accent2 2 2 3 2 2 30" xfId="29275"/>
    <cellStyle name="Accent2 2 2 3 2 2 31" xfId="29366"/>
    <cellStyle name="Accent2 2 2 3 2 2 4" xfId="22693"/>
    <cellStyle name="Accent2 2 2 3 2 2 5" xfId="23882"/>
    <cellStyle name="Accent2 2 2 3 2 2 6" xfId="24140"/>
    <cellStyle name="Accent2 2 2 3 2 2 7" xfId="23843"/>
    <cellStyle name="Accent2 2 2 3 2 2 8" xfId="24746"/>
    <cellStyle name="Accent2 2 2 3 2 2 9" xfId="23520"/>
    <cellStyle name="Accent2 2 2 3 2 20" xfId="27841"/>
    <cellStyle name="Accent2 2 2 3 2 21" xfId="28488"/>
    <cellStyle name="Accent2 2 2 3 2 22" xfId="26749"/>
    <cellStyle name="Accent2 2 2 3 2 23" xfId="27524"/>
    <cellStyle name="Accent2 2 2 3 2 24" xfId="27063"/>
    <cellStyle name="Accent2 2 2 3 2 25" xfId="27429"/>
    <cellStyle name="Accent2 2 2 3 2 26" xfId="28655"/>
    <cellStyle name="Accent2 2 2 3 2 27" xfId="29818"/>
    <cellStyle name="Accent2 2 2 3 2 28" xfId="29610"/>
    <cellStyle name="Accent2 2 2 3 2 29" xfId="29455"/>
    <cellStyle name="Accent2 2 2 3 2 3" xfId="24757"/>
    <cellStyle name="Accent2 2 2 3 2 30" xfId="29436"/>
    <cellStyle name="Accent2 2 2 3 2 31" xfId="29855"/>
    <cellStyle name="Accent2 2 2 3 2 4" xfId="24397"/>
    <cellStyle name="Accent2 2 2 3 2 5" xfId="24336"/>
    <cellStyle name="Accent2 2 2 3 2 6" xfId="25118"/>
    <cellStyle name="Accent2 2 2 3 2 7" xfId="22876"/>
    <cellStyle name="Accent2 2 2 3 2 8" xfId="24515"/>
    <cellStyle name="Accent2 2 2 3 2 9" xfId="24635"/>
    <cellStyle name="Accent2 2 2 3 20" xfId="27985"/>
    <cellStyle name="Accent2 2 2 3 21" xfId="28218"/>
    <cellStyle name="Accent2 2 2 3 22" xfId="27815"/>
    <cellStyle name="Accent2 2 2 3 23" xfId="27571"/>
    <cellStyle name="Accent2 2 2 3 24" xfId="28624"/>
    <cellStyle name="Accent2 2 2 3 25" xfId="26627"/>
    <cellStyle name="Accent2 2 2 3 26" xfId="28131"/>
    <cellStyle name="Accent2 2 2 3 27" xfId="26735"/>
    <cellStyle name="Accent2 2 2 3 28" xfId="28872"/>
    <cellStyle name="Accent2 2 2 3 29" xfId="29513"/>
    <cellStyle name="Accent2 2 2 3 3" xfId="22646"/>
    <cellStyle name="Accent2 2 2 3 30" xfId="29507"/>
    <cellStyle name="Accent2 2 2 3 31" xfId="29634"/>
    <cellStyle name="Accent2 2 2 3 32" xfId="29421"/>
    <cellStyle name="Accent2 2 2 3 4" xfId="24537"/>
    <cellStyle name="Accent2 2 2 3 5" xfId="24523"/>
    <cellStyle name="Accent2 2 2 3 6" xfId="24811"/>
    <cellStyle name="Accent2 2 2 3 7" xfId="24301"/>
    <cellStyle name="Accent2 2 2 3 8" xfId="23983"/>
    <cellStyle name="Accent2 2 2 3 9" xfId="24176"/>
    <cellStyle name="Accent2 2 2 30" xfId="19121"/>
    <cellStyle name="Accent2 2 2 31" xfId="19174"/>
    <cellStyle name="Accent2 2 2 32" xfId="19225"/>
    <cellStyle name="Accent2 2 2 33" xfId="19276"/>
    <cellStyle name="Accent2 2 2 34" xfId="19326"/>
    <cellStyle name="Accent2 2 2 35" xfId="19374"/>
    <cellStyle name="Accent2 2 2 36" xfId="19422"/>
    <cellStyle name="Accent2 2 2 37" xfId="19469"/>
    <cellStyle name="Accent2 2 2 38" xfId="19516"/>
    <cellStyle name="Accent2 2 2 39" xfId="19563"/>
    <cellStyle name="Accent2 2 2 4" xfId="13288"/>
    <cellStyle name="Accent2 2 2 40" xfId="19607"/>
    <cellStyle name="Accent2 2 2 41" xfId="19649"/>
    <cellStyle name="Accent2 2 2 42" xfId="19690"/>
    <cellStyle name="Accent2 2 2 43" xfId="19729"/>
    <cellStyle name="Accent2 2 2 44" xfId="19767"/>
    <cellStyle name="Accent2 2 2 45" xfId="19801"/>
    <cellStyle name="Accent2 2 2 46" xfId="19834"/>
    <cellStyle name="Accent2 2 2 47" xfId="19866"/>
    <cellStyle name="Accent2 2 2 48" xfId="21232"/>
    <cellStyle name="Accent2 2 2 49" xfId="20233"/>
    <cellStyle name="Accent2 2 2 5" xfId="13378"/>
    <cellStyle name="Accent2 2 2 50" xfId="22508"/>
    <cellStyle name="Accent2 2 2 51" xfId="20229"/>
    <cellStyle name="Accent2 2 2 52" xfId="21615"/>
    <cellStyle name="Accent2 2 2 53" xfId="22411"/>
    <cellStyle name="Accent2 2 2 54" xfId="22474"/>
    <cellStyle name="Accent2 2 2 55" xfId="20648"/>
    <cellStyle name="Accent2 2 2 56" xfId="21198"/>
    <cellStyle name="Accent2 2 2 57" xfId="20993"/>
    <cellStyle name="Accent2 2 2 58" xfId="21117"/>
    <cellStyle name="Accent2 2 2 59" xfId="26312"/>
    <cellStyle name="Accent2 2 2 6" xfId="13181"/>
    <cellStyle name="Accent2 2 2 60" xfId="26382"/>
    <cellStyle name="Accent2 2 2 7" xfId="13263"/>
    <cellStyle name="Accent2 2 2 8" xfId="13200"/>
    <cellStyle name="Accent2 2 2 9" xfId="13025"/>
    <cellStyle name="Accent2 2 20" xfId="13522"/>
    <cellStyle name="Accent2 2 21" xfId="14215"/>
    <cellStyle name="Accent2 2 22" xfId="18395"/>
    <cellStyle name="Accent2 2 23" xfId="16335"/>
    <cellStyle name="Accent2 2 24" xfId="16713"/>
    <cellStyle name="Accent2 2 25" xfId="14863"/>
    <cellStyle name="Accent2 2 26" xfId="14577"/>
    <cellStyle name="Accent2 2 27" xfId="15756"/>
    <cellStyle name="Accent2 2 28" xfId="15705"/>
    <cellStyle name="Accent2 2 29" xfId="19047"/>
    <cellStyle name="Accent2 2 3" xfId="12041"/>
    <cellStyle name="Accent2 2 30" xfId="14487"/>
    <cellStyle name="Accent2 2 31" xfId="18602"/>
    <cellStyle name="Accent2 2 32" xfId="17164"/>
    <cellStyle name="Accent2 2 33" xfId="17388"/>
    <cellStyle name="Accent2 2 34" xfId="17763"/>
    <cellStyle name="Accent2 2 35" xfId="14752"/>
    <cellStyle name="Accent2 2 36" xfId="14252"/>
    <cellStyle name="Accent2 2 37" xfId="18902"/>
    <cellStyle name="Accent2 2 38" xfId="14727"/>
    <cellStyle name="Accent2 2 39" xfId="15590"/>
    <cellStyle name="Accent2 2 4" xfId="12452"/>
    <cellStyle name="Accent2 2 40" xfId="15464"/>
    <cellStyle name="Accent2 2 41" xfId="16524"/>
    <cellStyle name="Accent2 2 42" xfId="14395"/>
    <cellStyle name="Accent2 2 43" xfId="15742"/>
    <cellStyle name="Accent2 2 44" xfId="17656"/>
    <cellStyle name="Accent2 2 45" xfId="18412"/>
    <cellStyle name="Accent2 2 46" xfId="15659"/>
    <cellStyle name="Accent2 2 47" xfId="17747"/>
    <cellStyle name="Accent2 2 48" xfId="18133"/>
    <cellStyle name="Accent2 2 49" xfId="15034"/>
    <cellStyle name="Accent2 2 5" xfId="12776"/>
    <cellStyle name="Accent2 2 50" xfId="15871"/>
    <cellStyle name="Accent2 2 51" xfId="17192"/>
    <cellStyle name="Accent2 2 52" xfId="15103"/>
    <cellStyle name="Accent2 2 53" xfId="16893"/>
    <cellStyle name="Accent2 2 54" xfId="15819"/>
    <cellStyle name="Accent2 2 55" xfId="14514"/>
    <cellStyle name="Accent2 2 56" xfId="17427"/>
    <cellStyle name="Accent2 2 57" xfId="15269"/>
    <cellStyle name="Accent2 2 58" xfId="16522"/>
    <cellStyle name="Accent2 2 59" xfId="20132"/>
    <cellStyle name="Accent2 2 6" xfId="12295"/>
    <cellStyle name="Accent2 2 60" xfId="22274"/>
    <cellStyle name="Accent2 2 61" xfId="21535"/>
    <cellStyle name="Accent2 2 62" xfId="21316"/>
    <cellStyle name="Accent2 2 63" xfId="21461"/>
    <cellStyle name="Accent2 2 64" xfId="20355"/>
    <cellStyle name="Accent2 2 65" xfId="21558"/>
    <cellStyle name="Accent2 2 66" xfId="21772"/>
    <cellStyle name="Accent2 2 67" xfId="22273"/>
    <cellStyle name="Accent2 2 68" xfId="20930"/>
    <cellStyle name="Accent2 2 69" xfId="22338"/>
    <cellStyle name="Accent2 2 7" xfId="12805"/>
    <cellStyle name="Accent2 2 70" xfId="26096"/>
    <cellStyle name="Accent2 2 71" xfId="26468"/>
    <cellStyle name="Accent2 2 8" xfId="12109"/>
    <cellStyle name="Accent2 2 9" xfId="12455"/>
    <cellStyle name="Accent2 20" xfId="13816"/>
    <cellStyle name="Accent2 21" xfId="13509"/>
    <cellStyle name="Accent2 22" xfId="13479"/>
    <cellStyle name="Accent2 23" xfId="13918"/>
    <cellStyle name="Accent2 24" xfId="13110"/>
    <cellStyle name="Accent2 25" xfId="13383"/>
    <cellStyle name="Accent2 26" xfId="14979"/>
    <cellStyle name="Accent2 27" xfId="17372"/>
    <cellStyle name="Accent2 28" xfId="14561"/>
    <cellStyle name="Accent2 29" xfId="15863"/>
    <cellStyle name="Accent2 3" xfId="107"/>
    <cellStyle name="Accent2 3 2" xfId="6097"/>
    <cellStyle name="Accent2 30" xfId="15881"/>
    <cellStyle name="Accent2 31" xfId="17793"/>
    <cellStyle name="Accent2 32" xfId="15434"/>
    <cellStyle name="Accent2 33" xfId="16834"/>
    <cellStyle name="Accent2 34" xfId="17533"/>
    <cellStyle name="Accent2 35" xfId="15094"/>
    <cellStyle name="Accent2 36" xfId="18691"/>
    <cellStyle name="Accent2 37" xfId="15384"/>
    <cellStyle name="Accent2 38" xfId="16184"/>
    <cellStyle name="Accent2 39" xfId="18892"/>
    <cellStyle name="Accent2 4" xfId="148"/>
    <cellStyle name="Accent2 4 2" xfId="6138"/>
    <cellStyle name="Accent2 40" xfId="14406"/>
    <cellStyle name="Accent2 41" xfId="14502"/>
    <cellStyle name="Accent2 42" xfId="17142"/>
    <cellStyle name="Accent2 43" xfId="14341"/>
    <cellStyle name="Accent2 44" xfId="17453"/>
    <cellStyle name="Accent2 45" xfId="15092"/>
    <cellStyle name="Accent2 46" xfId="16759"/>
    <cellStyle name="Accent2 47" xfId="18029"/>
    <cellStyle name="Accent2 48" xfId="18406"/>
    <cellStyle name="Accent2 49" xfId="16111"/>
    <cellStyle name="Accent2 5" xfId="189"/>
    <cellStyle name="Accent2 5 2" xfId="6179"/>
    <cellStyle name="Accent2 50" xfId="17962"/>
    <cellStyle name="Accent2 51" xfId="16584"/>
    <cellStyle name="Accent2 52" xfId="18534"/>
    <cellStyle name="Accent2 53" xfId="18502"/>
    <cellStyle name="Accent2 54" xfId="16901"/>
    <cellStyle name="Accent2 55" xfId="14817"/>
    <cellStyle name="Accent2 56" xfId="17105"/>
    <cellStyle name="Accent2 57" xfId="16527"/>
    <cellStyle name="Accent2 58" xfId="16608"/>
    <cellStyle name="Accent2 59" xfId="14875"/>
    <cellStyle name="Accent2 6" xfId="230"/>
    <cellStyle name="Accent2 6 2" xfId="6220"/>
    <cellStyle name="Accent2 60" xfId="17838"/>
    <cellStyle name="Accent2 61" xfId="16795"/>
    <cellStyle name="Accent2 62" xfId="18726"/>
    <cellStyle name="Accent2 63" xfId="19068"/>
    <cellStyle name="Accent2 64" xfId="20428"/>
    <cellStyle name="Accent2 65" xfId="21707"/>
    <cellStyle name="Accent2 66" xfId="22241"/>
    <cellStyle name="Accent2 67" xfId="21574"/>
    <cellStyle name="Accent2 68" xfId="22272"/>
    <cellStyle name="Accent2 69" xfId="21013"/>
    <cellStyle name="Accent2 7" xfId="271"/>
    <cellStyle name="Accent2 7 2" xfId="6261"/>
    <cellStyle name="Accent2 70" xfId="21606"/>
    <cellStyle name="Accent2 71" xfId="20171"/>
    <cellStyle name="Accent2 72" xfId="21506"/>
    <cellStyle name="Accent2 73" xfId="21014"/>
    <cellStyle name="Accent2 74" xfId="21514"/>
    <cellStyle name="Accent2 75" xfId="26172"/>
    <cellStyle name="Accent2 76" xfId="26491"/>
    <cellStyle name="Accent2 8" xfId="12355"/>
    <cellStyle name="Accent2 9" xfId="12843"/>
    <cellStyle name="Accent3" xfId="29" builtinId="37" customBuiltin="1"/>
    <cellStyle name="Accent3 10" xfId="12081"/>
    <cellStyle name="Accent3 11" xfId="12580"/>
    <cellStyle name="Accent3 12" xfId="12711"/>
    <cellStyle name="Accent3 13" xfId="12736"/>
    <cellStyle name="Accent3 14" xfId="12576"/>
    <cellStyle name="Accent3 15" xfId="12164"/>
    <cellStyle name="Accent3 16" xfId="12095"/>
    <cellStyle name="Accent3 17" xfId="12730"/>
    <cellStyle name="Accent3 18" xfId="12832"/>
    <cellStyle name="Accent3 19" xfId="13417"/>
    <cellStyle name="Accent3 2" xfId="2361"/>
    <cellStyle name="Accent3 2 10" xfId="12903"/>
    <cellStyle name="Accent3 2 11" xfId="12912"/>
    <cellStyle name="Accent3 2 12" xfId="12919"/>
    <cellStyle name="Accent3 2 13" xfId="12926"/>
    <cellStyle name="Accent3 2 14" xfId="13702"/>
    <cellStyle name="Accent3 2 14 10" xfId="23222"/>
    <cellStyle name="Accent3 2 14 11" xfId="24389"/>
    <cellStyle name="Accent3 2 14 12" xfId="22731"/>
    <cellStyle name="Accent3 2 14 13" xfId="23772"/>
    <cellStyle name="Accent3 2 14 14" xfId="23698"/>
    <cellStyle name="Accent3 2 14 15" xfId="22696"/>
    <cellStyle name="Accent3 2 14 16" xfId="25986"/>
    <cellStyle name="Accent3 2 14 17" xfId="25962"/>
    <cellStyle name="Accent3 2 14 18" xfId="26653"/>
    <cellStyle name="Accent3 2 14 19" xfId="28668"/>
    <cellStyle name="Accent3 2 14 2" xfId="13599"/>
    <cellStyle name="Accent3 2 14 2 10" xfId="22920"/>
    <cellStyle name="Accent3 2 14 2 11" xfId="23001"/>
    <cellStyle name="Accent3 2 14 2 12" xfId="23752"/>
    <cellStyle name="Accent3 2 14 2 13" xfId="23787"/>
    <cellStyle name="Accent3 2 14 2 14" xfId="25430"/>
    <cellStyle name="Accent3 2 14 2 15" xfId="25908"/>
    <cellStyle name="Accent3 2 14 2 16" xfId="25668"/>
    <cellStyle name="Accent3 2 14 2 17" xfId="28387"/>
    <cellStyle name="Accent3 2 14 2 18" xfId="27758"/>
    <cellStyle name="Accent3 2 14 2 19" xfId="27263"/>
    <cellStyle name="Accent3 2 14 2 2" xfId="25013"/>
    <cellStyle name="Accent3 2 14 2 2 10" xfId="23854"/>
    <cellStyle name="Accent3 2 14 2 2 11" xfId="23391"/>
    <cellStyle name="Accent3 2 14 2 2 12" xfId="24606"/>
    <cellStyle name="Accent3 2 14 2 2 13" xfId="24125"/>
    <cellStyle name="Accent3 2 14 2 2 14" xfId="24171"/>
    <cellStyle name="Accent3 2 14 2 2 15" xfId="25783"/>
    <cellStyle name="Accent3 2 14 2 2 16" xfId="26022"/>
    <cellStyle name="Accent3 2 14 2 2 17" xfId="28347"/>
    <cellStyle name="Accent3 2 14 2 2 18" xfId="27838"/>
    <cellStyle name="Accent3 2 14 2 2 19" xfId="27391"/>
    <cellStyle name="Accent3 2 14 2 2 2" xfId="24967"/>
    <cellStyle name="Accent3 2 14 2 2 20" xfId="26864"/>
    <cellStyle name="Accent3 2 14 2 2 21" xfId="27003"/>
    <cellStyle name="Accent3 2 14 2 2 22" xfId="27333"/>
    <cellStyle name="Accent3 2 14 2 2 23" xfId="26840"/>
    <cellStyle name="Accent3 2 14 2 2 24" xfId="27334"/>
    <cellStyle name="Accent3 2 14 2 2 25" xfId="28754"/>
    <cellStyle name="Accent3 2 14 2 2 26" xfId="27585"/>
    <cellStyle name="Accent3 2 14 2 2 27" xfId="29734"/>
    <cellStyle name="Accent3 2 14 2 2 28" xfId="29433"/>
    <cellStyle name="Accent3 2 14 2 2 29" xfId="29229"/>
    <cellStyle name="Accent3 2 14 2 2 3" xfId="24330"/>
    <cellStyle name="Accent3 2 14 2 2 30" xfId="29029"/>
    <cellStyle name="Accent3 2 14 2 2 31" xfId="29096"/>
    <cellStyle name="Accent3 2 14 2 2 4" xfId="23734"/>
    <cellStyle name="Accent3 2 14 2 2 5" xfId="23015"/>
    <cellStyle name="Accent3 2 14 2 2 6" xfId="23197"/>
    <cellStyle name="Accent3 2 14 2 2 7" xfId="23658"/>
    <cellStyle name="Accent3 2 14 2 2 8" xfId="25478"/>
    <cellStyle name="Accent3 2 14 2 2 9" xfId="23573"/>
    <cellStyle name="Accent3 2 14 2 20" xfId="27643"/>
    <cellStyle name="Accent3 2 14 2 21" xfId="26872"/>
    <cellStyle name="Accent3 2 14 2 22" xfId="27217"/>
    <cellStyle name="Accent3 2 14 2 23" xfId="27011"/>
    <cellStyle name="Accent3 2 14 2 24" xfId="27688"/>
    <cellStyle name="Accent3 2 14 2 25" xfId="27556"/>
    <cellStyle name="Accent3 2 14 2 26" xfId="28158"/>
    <cellStyle name="Accent3 2 14 2 27" xfId="29772"/>
    <cellStyle name="Accent3 2 14 2 28" xfId="29392"/>
    <cellStyle name="Accent3 2 14 2 29" xfId="29186"/>
    <cellStyle name="Accent3 2 14 2 3" xfId="24211"/>
    <cellStyle name="Accent3 2 14 2 30" xfId="29334"/>
    <cellStyle name="Accent3 2 14 2 31" xfId="29036"/>
    <cellStyle name="Accent3 2 14 2 4" xfId="23565"/>
    <cellStyle name="Accent3 2 14 2 5" xfId="24076"/>
    <cellStyle name="Accent3 2 14 2 6" xfId="23036"/>
    <cellStyle name="Accent3 2 14 2 7" xfId="23497"/>
    <cellStyle name="Accent3 2 14 2 8" xfId="23639"/>
    <cellStyle name="Accent3 2 14 2 9" xfId="23947"/>
    <cellStyle name="Accent3 2 14 20" xfId="28025"/>
    <cellStyle name="Accent3 2 14 21" xfId="27645"/>
    <cellStyle name="Accent3 2 14 22" xfId="27375"/>
    <cellStyle name="Accent3 2 14 23" xfId="27966"/>
    <cellStyle name="Accent3 2 14 24" xfId="27715"/>
    <cellStyle name="Accent3 2 14 25" xfId="27537"/>
    <cellStyle name="Accent3 2 14 26" xfId="28800"/>
    <cellStyle name="Accent3 2 14 27" xfId="27591"/>
    <cellStyle name="Accent3 2 14 28" xfId="28928"/>
    <cellStyle name="Accent3 2 14 29" xfId="29947"/>
    <cellStyle name="Accent3 2 14 3" xfId="22755"/>
    <cellStyle name="Accent3 2 14 30" xfId="29528"/>
    <cellStyle name="Accent3 2 14 31" xfId="29335"/>
    <cellStyle name="Accent3 2 14 32" xfId="29221"/>
    <cellStyle name="Accent3 2 14 4" xfId="25350"/>
    <cellStyle name="Accent3 2 14 5" xfId="24573"/>
    <cellStyle name="Accent3 2 14 6" xfId="24079"/>
    <cellStyle name="Accent3 2 14 7" xfId="23710"/>
    <cellStyle name="Accent3 2 14 8" xfId="24499"/>
    <cellStyle name="Accent3 2 14 9" xfId="23873"/>
    <cellStyle name="Accent3 2 15" xfId="14116"/>
    <cellStyle name="Accent3 2 16" xfId="14134"/>
    <cellStyle name="Accent3 2 17" xfId="14155"/>
    <cellStyle name="Accent3 2 18" xfId="14174"/>
    <cellStyle name="Accent3 2 19" xfId="14185"/>
    <cellStyle name="Accent3 2 2" xfId="67"/>
    <cellStyle name="Accent3 2 2 10" xfId="17054"/>
    <cellStyle name="Accent3 2 2 11" xfId="15511"/>
    <cellStyle name="Accent3 2 2 12" xfId="17657"/>
    <cellStyle name="Accent3 2 2 13" xfId="15673"/>
    <cellStyle name="Accent3 2 2 14" xfId="17087"/>
    <cellStyle name="Accent3 2 2 15" xfId="15023"/>
    <cellStyle name="Accent3 2 2 16" xfId="14698"/>
    <cellStyle name="Accent3 2 2 17" xfId="15431"/>
    <cellStyle name="Accent3 2 2 18" xfId="14703"/>
    <cellStyle name="Accent3 2 2 19" xfId="17495"/>
    <cellStyle name="Accent3 2 2 2" xfId="8353"/>
    <cellStyle name="Accent3 2 2 2 10" xfId="16264"/>
    <cellStyle name="Accent3 2 2 2 11" xfId="17513"/>
    <cellStyle name="Accent3 2 2 2 12" xfId="18539"/>
    <cellStyle name="Accent3 2 2 2 13" xfId="18582"/>
    <cellStyle name="Accent3 2 2 2 14" xfId="18591"/>
    <cellStyle name="Accent3 2 2 2 15" xfId="18654"/>
    <cellStyle name="Accent3 2 2 2 16" xfId="18718"/>
    <cellStyle name="Accent3 2 2 2 17" xfId="18773"/>
    <cellStyle name="Accent3 2 2 2 18" xfId="18056"/>
    <cellStyle name="Accent3 2 2 2 19" xfId="15565"/>
    <cellStyle name="Accent3 2 2 2 2" xfId="6057"/>
    <cellStyle name="Accent3 2 2 2 2 10" xfId="20985"/>
    <cellStyle name="Accent3 2 2 2 2 11" xfId="22314"/>
    <cellStyle name="Accent3 2 2 2 2 12" xfId="21556"/>
    <cellStyle name="Accent3 2 2 2 2 13" xfId="22091"/>
    <cellStyle name="Accent3 2 2 2 2 14" xfId="26407"/>
    <cellStyle name="Accent3 2 2 2 2 15" xfId="26224"/>
    <cellStyle name="Accent3 2 2 2 2 2" xfId="13630"/>
    <cellStyle name="Accent3 2 2 2 2 2 10" xfId="22068"/>
    <cellStyle name="Accent3 2 2 2 2 2 11" xfId="20368"/>
    <cellStyle name="Accent3 2 2 2 2 2 12" xfId="21289"/>
    <cellStyle name="Accent3 2 2 2 2 2 13" xfId="21044"/>
    <cellStyle name="Accent3 2 2 2 2 2 14" xfId="26443"/>
    <cellStyle name="Accent3 2 2 2 2 2 15" xfId="26223"/>
    <cellStyle name="Accent3 2 2 2 2 2 2" xfId="13666"/>
    <cellStyle name="Accent3 2 2 2 2 2 3" xfId="21889"/>
    <cellStyle name="Accent3 2 2 2 2 2 4" xfId="20603"/>
    <cellStyle name="Accent3 2 2 2 2 2 5" xfId="20221"/>
    <cellStyle name="Accent3 2 2 2 2 2 6" xfId="20336"/>
    <cellStyle name="Accent3 2 2 2 2 2 7" xfId="20874"/>
    <cellStyle name="Accent3 2 2 2 2 2 8" xfId="20743"/>
    <cellStyle name="Accent3 2 2 2 2 2 9" xfId="21631"/>
    <cellStyle name="Accent3 2 2 2 2 3" xfId="21853"/>
    <cellStyle name="Accent3 2 2 2 2 4" xfId="20720"/>
    <cellStyle name="Accent3 2 2 2 2 5" xfId="21164"/>
    <cellStyle name="Accent3 2 2 2 2 6" xfId="21077"/>
    <cellStyle name="Accent3 2 2 2 2 7" xfId="20251"/>
    <cellStyle name="Accent3 2 2 2 2 8" xfId="21381"/>
    <cellStyle name="Accent3 2 2 2 2 9" xfId="21350"/>
    <cellStyle name="Accent3 2 2 2 20" xfId="18985"/>
    <cellStyle name="Accent3 2 2 2 21" xfId="18948"/>
    <cellStyle name="Accent3 2 2 2 22" xfId="19055"/>
    <cellStyle name="Accent3 2 2 2 23" xfId="19110"/>
    <cellStyle name="Accent3 2 2 2 24" xfId="19163"/>
    <cellStyle name="Accent3 2 2 2 25" xfId="19214"/>
    <cellStyle name="Accent3 2 2 2 26" xfId="19265"/>
    <cellStyle name="Accent3 2 2 2 27" xfId="19315"/>
    <cellStyle name="Accent3 2 2 2 28" xfId="19364"/>
    <cellStyle name="Accent3 2 2 2 29" xfId="19412"/>
    <cellStyle name="Accent3 2 2 2 3" xfId="13159"/>
    <cellStyle name="Accent3 2 2 2 30" xfId="19459"/>
    <cellStyle name="Accent3 2 2 2 31" xfId="19506"/>
    <cellStyle name="Accent3 2 2 2 32" xfId="19553"/>
    <cellStyle name="Accent3 2 2 2 33" xfId="19597"/>
    <cellStyle name="Accent3 2 2 2 34" xfId="19640"/>
    <cellStyle name="Accent3 2 2 2 35" xfId="19681"/>
    <cellStyle name="Accent3 2 2 2 36" xfId="19720"/>
    <cellStyle name="Accent3 2 2 2 37" xfId="19758"/>
    <cellStyle name="Accent3 2 2 2 38" xfId="19794"/>
    <cellStyle name="Accent3 2 2 2 39" xfId="19827"/>
    <cellStyle name="Accent3 2 2 2 4" xfId="13844"/>
    <cellStyle name="Accent3 2 2 2 40" xfId="19859"/>
    <cellStyle name="Accent3 2 2 2 41" xfId="19890"/>
    <cellStyle name="Accent3 2 2 2 42" xfId="19919"/>
    <cellStyle name="Accent3 2 2 2 43" xfId="19947"/>
    <cellStyle name="Accent3 2 2 2 44" xfId="19972"/>
    <cellStyle name="Accent3 2 2 2 45" xfId="19995"/>
    <cellStyle name="Accent3 2 2 2 46" xfId="20016"/>
    <cellStyle name="Accent3 2 2 2 47" xfId="20035"/>
    <cellStyle name="Accent3 2 2 2 48" xfId="20911"/>
    <cellStyle name="Accent3 2 2 2 49" xfId="20290"/>
    <cellStyle name="Accent3 2 2 2 5" xfId="14072"/>
    <cellStyle name="Accent3 2 2 2 50" xfId="20829"/>
    <cellStyle name="Accent3 2 2 2 51" xfId="21135"/>
    <cellStyle name="Accent3 2 2 2 52" xfId="22033"/>
    <cellStyle name="Accent3 2 2 2 53" xfId="21459"/>
    <cellStyle name="Accent3 2 2 2 54" xfId="20253"/>
    <cellStyle name="Accent3 2 2 2 55" xfId="20609"/>
    <cellStyle name="Accent3 2 2 2 56" xfId="20800"/>
    <cellStyle name="Accent3 2 2 2 57" xfId="21739"/>
    <cellStyle name="Accent3 2 2 2 58" xfId="21670"/>
    <cellStyle name="Accent3 2 2 2 59" xfId="26252"/>
    <cellStyle name="Accent3 2 2 2 6" xfId="13042"/>
    <cellStyle name="Accent3 2 2 2 60" xfId="26141"/>
    <cellStyle name="Accent3 2 2 2 7" xfId="13037"/>
    <cellStyle name="Accent3 2 2 2 8" xfId="14038"/>
    <cellStyle name="Accent3 2 2 2 9" xfId="13245"/>
    <cellStyle name="Accent3 2 2 20" xfId="16163"/>
    <cellStyle name="Accent3 2 2 21" xfId="17905"/>
    <cellStyle name="Accent3 2 2 22" xfId="14373"/>
    <cellStyle name="Accent3 2 2 23" xfId="15439"/>
    <cellStyle name="Accent3 2 2 24" xfId="17953"/>
    <cellStyle name="Accent3 2 2 25" xfId="18690"/>
    <cellStyle name="Accent3 2 2 26" xfId="16724"/>
    <cellStyle name="Accent3 2 2 27" xfId="17886"/>
    <cellStyle name="Accent3 2 2 28" xfId="15399"/>
    <cellStyle name="Accent3 2 2 29" xfId="18200"/>
    <cellStyle name="Accent3 2 2 3" xfId="13773"/>
    <cellStyle name="Accent3 2 2 3 10" xfId="24354"/>
    <cellStyle name="Accent3 2 2 3 11" xfId="23755"/>
    <cellStyle name="Accent3 2 2 3 12" xfId="23068"/>
    <cellStyle name="Accent3 2 2 3 13" xfId="22963"/>
    <cellStyle name="Accent3 2 2 3 14" xfId="25123"/>
    <cellStyle name="Accent3 2 2 3 15" xfId="23654"/>
    <cellStyle name="Accent3 2 2 3 16" xfId="26062"/>
    <cellStyle name="Accent3 2 2 3 17" xfId="25706"/>
    <cellStyle name="Accent3 2 2 3 18" xfId="26561"/>
    <cellStyle name="Accent3 2 2 3 19" xfId="28043"/>
    <cellStyle name="Accent3 2 2 3 2" xfId="12985"/>
    <cellStyle name="Accent3 2 2 3 2 10" xfId="23167"/>
    <cellStyle name="Accent3 2 2 3 2 11" xfId="24717"/>
    <cellStyle name="Accent3 2 2 3 2 12" xfId="23310"/>
    <cellStyle name="Accent3 2 2 3 2 13" xfId="24664"/>
    <cellStyle name="Accent3 2 2 3 2 14" xfId="24296"/>
    <cellStyle name="Accent3 2 2 3 2 15" xfId="25938"/>
    <cellStyle name="Accent3 2 2 3 2 16" xfId="26048"/>
    <cellStyle name="Accent3 2 2 3 2 17" xfId="28433"/>
    <cellStyle name="Accent3 2 2 3 2 18" xfId="28185"/>
    <cellStyle name="Accent3 2 2 3 2 19" xfId="28011"/>
    <cellStyle name="Accent3 2 2 3 2 2" xfId="25062"/>
    <cellStyle name="Accent3 2 2 3 2 2 10" xfId="23396"/>
    <cellStyle name="Accent3 2 2 3 2 2 11" xfId="23046"/>
    <cellStyle name="Accent3 2 2 3 2 2 12" xfId="24802"/>
    <cellStyle name="Accent3 2 2 3 2 2 13" xfId="23512"/>
    <cellStyle name="Accent3 2 2 3 2 2 14" xfId="25198"/>
    <cellStyle name="Accent3 2 2 3 2 2 15" xfId="25714"/>
    <cellStyle name="Accent3 2 2 3 2 2 16" xfId="25864"/>
    <cellStyle name="Accent3 2 2 3 2 2 17" xfId="28306"/>
    <cellStyle name="Accent3 2 2 3 2 2 18" xfId="26702"/>
    <cellStyle name="Accent3 2 2 3 2 2 19" xfId="27397"/>
    <cellStyle name="Accent3 2 2 3 2 2 2" xfId="24926"/>
    <cellStyle name="Accent3 2 2 3 2 2 20" xfId="26873"/>
    <cellStyle name="Accent3 2 2 3 2 2 21" xfId="27230"/>
    <cellStyle name="Accent3 2 2 3 2 2 22" xfId="27747"/>
    <cellStyle name="Accent3 2 2 3 2 2 23" xfId="27506"/>
    <cellStyle name="Accent3 2 2 3 2 2 24" xfId="26670"/>
    <cellStyle name="Accent3 2 2 3 2 2 25" xfId="27452"/>
    <cellStyle name="Accent3 2 2 3 2 2 26" xfId="27619"/>
    <cellStyle name="Accent3 2 2 3 2 2 27" xfId="29693"/>
    <cellStyle name="Accent3 2 2 3 2 2 28" xfId="28960"/>
    <cellStyle name="Accent3 2 2 3 2 2 29" xfId="29234"/>
    <cellStyle name="Accent3 2 2 3 2 2 3" xfId="22819"/>
    <cellStyle name="Accent3 2 2 3 2 2 30" xfId="29037"/>
    <cellStyle name="Accent3 2 2 3 2 2 31" xfId="29173"/>
    <cellStyle name="Accent3 2 2 3 2 2 4" xfId="23743"/>
    <cellStyle name="Accent3 2 2 3 2 2 5" xfId="23037"/>
    <cellStyle name="Accent3 2 2 3 2 2 6" xfId="23517"/>
    <cellStyle name="Accent3 2 2 3 2 2 7" xfId="24197"/>
    <cellStyle name="Accent3 2 2 3 2 2 8" xfId="23656"/>
    <cellStyle name="Accent3 2 2 3 2 2 9" xfId="23254"/>
    <cellStyle name="Accent3 2 2 3 2 20" xfId="27689"/>
    <cellStyle name="Accent3 2 2 3 2 21" xfId="27308"/>
    <cellStyle name="Accent3 2 2 3 2 22" xfId="27032"/>
    <cellStyle name="Accent3 2 2 3 2 23" xfId="26861"/>
    <cellStyle name="Accent3 2 2 3 2 24" xfId="27933"/>
    <cellStyle name="Accent3 2 2 3 2 25" xfId="28263"/>
    <cellStyle name="Accent3 2 2 3 2 26" xfId="26809"/>
    <cellStyle name="Accent3 2 2 3 2 27" xfId="29817"/>
    <cellStyle name="Accent3 2 2 3 2 28" xfId="29614"/>
    <cellStyle name="Accent3 2 2 3 2 29" xfId="29521"/>
    <cellStyle name="Accent3 2 2 3 2 3" xfId="24768"/>
    <cellStyle name="Accent3 2 2 3 2 30" xfId="29361"/>
    <cellStyle name="Accent3 2 2 3 2 31" xfId="29201"/>
    <cellStyle name="Accent3 2 2 3 2 4" xfId="24560"/>
    <cellStyle name="Accent3 2 2 3 2 5" xfId="24130"/>
    <cellStyle name="Accent3 2 2 3 2 6" xfId="23629"/>
    <cellStyle name="Accent3 2 2 3 2 7" xfId="23247"/>
    <cellStyle name="Accent3 2 2 3 2 8" xfId="23919"/>
    <cellStyle name="Accent3 2 2 3 2 9" xfId="24457"/>
    <cellStyle name="Accent3 2 2 3 20" xfId="28483"/>
    <cellStyle name="Accent3 2 2 3 21" xfId="28526"/>
    <cellStyle name="Accent3 2 2 3 22" xfId="26632"/>
    <cellStyle name="Accent3 2 2 3 23" xfId="27367"/>
    <cellStyle name="Accent3 2 2 3 24" xfId="26897"/>
    <cellStyle name="Accent3 2 2 3 25" xfId="27630"/>
    <cellStyle name="Accent3 2 2 3 26" xfId="27612"/>
    <cellStyle name="Accent3 2 2 3 27" xfId="27677"/>
    <cellStyle name="Accent3 2 2 3 28" xfId="28868"/>
    <cellStyle name="Accent3 2 2 3 29" xfId="29539"/>
    <cellStyle name="Accent3 2 2 3 3" xfId="22642"/>
    <cellStyle name="Accent3 2 2 3 30" xfId="29851"/>
    <cellStyle name="Accent3 2 2 3 31" xfId="29881"/>
    <cellStyle name="Accent3 2 2 3 32" xfId="28907"/>
    <cellStyle name="Accent3 2 2 3 4" xfId="24593"/>
    <cellStyle name="Accent3 2 2 3 5" xfId="25111"/>
    <cellStyle name="Accent3 2 2 3 6" xfId="25173"/>
    <cellStyle name="Accent3 2 2 3 7" xfId="22733"/>
    <cellStyle name="Accent3 2 2 3 8" xfId="23696"/>
    <cellStyle name="Accent3 2 2 3 9" xfId="23808"/>
    <cellStyle name="Accent3 2 2 30" xfId="15907"/>
    <cellStyle name="Accent3 2 2 31" xfId="18222"/>
    <cellStyle name="Accent3 2 2 32" xfId="18209"/>
    <cellStyle name="Accent3 2 2 33" xfId="15664"/>
    <cellStyle name="Accent3 2 2 34" xfId="18147"/>
    <cellStyle name="Accent3 2 2 35" xfId="18156"/>
    <cellStyle name="Accent3 2 2 36" xfId="18273"/>
    <cellStyle name="Accent3 2 2 37" xfId="18951"/>
    <cellStyle name="Accent3 2 2 38" xfId="19086"/>
    <cellStyle name="Accent3 2 2 39" xfId="19139"/>
    <cellStyle name="Accent3 2 2 4" xfId="13296"/>
    <cellStyle name="Accent3 2 2 40" xfId="19191"/>
    <cellStyle name="Accent3 2 2 41" xfId="19242"/>
    <cellStyle name="Accent3 2 2 42" xfId="19292"/>
    <cellStyle name="Accent3 2 2 43" xfId="19342"/>
    <cellStyle name="Accent3 2 2 44" xfId="19390"/>
    <cellStyle name="Accent3 2 2 45" xfId="19438"/>
    <cellStyle name="Accent3 2 2 46" xfId="19485"/>
    <cellStyle name="Accent3 2 2 47" xfId="19532"/>
    <cellStyle name="Accent3 2 2 48" xfId="21236"/>
    <cellStyle name="Accent3 2 2 49" xfId="20525"/>
    <cellStyle name="Accent3 2 2 5" xfId="13881"/>
    <cellStyle name="Accent3 2 2 50" xfId="21026"/>
    <cellStyle name="Accent3 2 2 51" xfId="21489"/>
    <cellStyle name="Accent3 2 2 52" xfId="21470"/>
    <cellStyle name="Accent3 2 2 53" xfId="21206"/>
    <cellStyle name="Accent3 2 2 54" xfId="21035"/>
    <cellStyle name="Accent3 2 2 55" xfId="21486"/>
    <cellStyle name="Accent3 2 2 56" xfId="20310"/>
    <cellStyle name="Accent3 2 2 57" xfId="21463"/>
    <cellStyle name="Accent3 2 2 58" xfId="20728"/>
    <cellStyle name="Accent3 2 2 59" xfId="26316"/>
    <cellStyle name="Accent3 2 2 6" xfId="13814"/>
    <cellStyle name="Accent3 2 2 60" xfId="26378"/>
    <cellStyle name="Accent3 2 2 7" xfId="13894"/>
    <cellStyle name="Accent3 2 2 8" xfId="13365"/>
    <cellStyle name="Accent3 2 2 9" xfId="13926"/>
    <cellStyle name="Accent3 2 20" xfId="14194"/>
    <cellStyle name="Accent3 2 21" xfId="14216"/>
    <cellStyle name="Accent3 2 22" xfId="18644"/>
    <cellStyle name="Accent3 2 23" xfId="18708"/>
    <cellStyle name="Accent3 2 24" xfId="18770"/>
    <cellStyle name="Accent3 2 25" xfId="18824"/>
    <cellStyle name="Accent3 2 26" xfId="18881"/>
    <cellStyle name="Accent3 2 27" xfId="18939"/>
    <cellStyle name="Accent3 2 28" xfId="18996"/>
    <cellStyle name="Accent3 2 29" xfId="19044"/>
    <cellStyle name="Accent3 2 3" xfId="12042"/>
    <cellStyle name="Accent3 2 30" xfId="19104"/>
    <cellStyle name="Accent3 2 31" xfId="19157"/>
    <cellStyle name="Accent3 2 32" xfId="19208"/>
    <cellStyle name="Accent3 2 33" xfId="19259"/>
    <cellStyle name="Accent3 2 34" xfId="19309"/>
    <cellStyle name="Accent3 2 35" xfId="19358"/>
    <cellStyle name="Accent3 2 36" xfId="19406"/>
    <cellStyle name="Accent3 2 37" xfId="19453"/>
    <cellStyle name="Accent3 2 38" xfId="19500"/>
    <cellStyle name="Accent3 2 39" xfId="19547"/>
    <cellStyle name="Accent3 2 4" xfId="12449"/>
    <cellStyle name="Accent3 2 40" xfId="19591"/>
    <cellStyle name="Accent3 2 41" xfId="19634"/>
    <cellStyle name="Accent3 2 42" xfId="19675"/>
    <cellStyle name="Accent3 2 43" xfId="19715"/>
    <cellStyle name="Accent3 2 44" xfId="19754"/>
    <cellStyle name="Accent3 2 45" xfId="19790"/>
    <cellStyle name="Accent3 2 46" xfId="19823"/>
    <cellStyle name="Accent3 2 47" xfId="19855"/>
    <cellStyle name="Accent3 2 48" xfId="19887"/>
    <cellStyle name="Accent3 2 49" xfId="19916"/>
    <cellStyle name="Accent3 2 5" xfId="12840"/>
    <cellStyle name="Accent3 2 50" xfId="19944"/>
    <cellStyle name="Accent3 2 51" xfId="19969"/>
    <cellStyle name="Accent3 2 52" xfId="19992"/>
    <cellStyle name="Accent3 2 53" xfId="20014"/>
    <cellStyle name="Accent3 2 54" xfId="20033"/>
    <cellStyle name="Accent3 2 55" xfId="20051"/>
    <cellStyle name="Accent3 2 56" xfId="20064"/>
    <cellStyle name="Accent3 2 57" xfId="20075"/>
    <cellStyle name="Accent3 2 58" xfId="20084"/>
    <cellStyle name="Accent3 2 59" xfId="20133"/>
    <cellStyle name="Accent3 2 6" xfId="12854"/>
    <cellStyle name="Accent3 2 60" xfId="22041"/>
    <cellStyle name="Accent3 2 61" xfId="22004"/>
    <cellStyle name="Accent3 2 62" xfId="21821"/>
    <cellStyle name="Accent3 2 63" xfId="22360"/>
    <cellStyle name="Accent3 2 64" xfId="20641"/>
    <cellStyle name="Accent3 2 65" xfId="20527"/>
    <cellStyle name="Accent3 2 66" xfId="20770"/>
    <cellStyle name="Accent3 2 67" xfId="21567"/>
    <cellStyle name="Accent3 2 68" xfId="21700"/>
    <cellStyle name="Accent3 2 69" xfId="21830"/>
    <cellStyle name="Accent3 2 7" xfId="12868"/>
    <cellStyle name="Accent3 2 70" xfId="26097"/>
    <cellStyle name="Accent3 2 71" xfId="26500"/>
    <cellStyle name="Accent3 2 8" xfId="12881"/>
    <cellStyle name="Accent3 2 9" xfId="12892"/>
    <cellStyle name="Accent3 20" xfId="12936"/>
    <cellStyle name="Accent3 21" xfId="13485"/>
    <cellStyle name="Accent3 22" xfId="13492"/>
    <cellStyle name="Accent3 23" xfId="14050"/>
    <cellStyle name="Accent3 24" xfId="13352"/>
    <cellStyle name="Accent3 25" xfId="13837"/>
    <cellStyle name="Accent3 26" xfId="14983"/>
    <cellStyle name="Accent3 27" xfId="17236"/>
    <cellStyle name="Accent3 28" xfId="14774"/>
    <cellStyle name="Accent3 29" xfId="16191"/>
    <cellStyle name="Accent3 3" xfId="108"/>
    <cellStyle name="Accent3 3 2" xfId="6098"/>
    <cellStyle name="Accent3 30" xfId="16392"/>
    <cellStyle name="Accent3 31" xfId="15688"/>
    <cellStyle name="Accent3 32" xfId="14908"/>
    <cellStyle name="Accent3 33" xfId="15801"/>
    <cellStyle name="Accent3 34" xfId="15897"/>
    <cellStyle name="Accent3 35" xfId="16980"/>
    <cellStyle name="Accent3 36" xfId="16203"/>
    <cellStyle name="Accent3 37" xfId="18468"/>
    <cellStyle name="Accent3 38" xfId="18738"/>
    <cellStyle name="Accent3 39" xfId="17439"/>
    <cellStyle name="Accent3 4" xfId="149"/>
    <cellStyle name="Accent3 4 2" xfId="6139"/>
    <cellStyle name="Accent3 40" xfId="14686"/>
    <cellStyle name="Accent3 41" xfId="16095"/>
    <cellStyle name="Accent3 42" xfId="18503"/>
    <cellStyle name="Accent3 43" xfId="14369"/>
    <cellStyle name="Accent3 44" xfId="18199"/>
    <cellStyle name="Accent3 45" xfId="18238"/>
    <cellStyle name="Accent3 46" xfId="15276"/>
    <cellStyle name="Accent3 47" xfId="16589"/>
    <cellStyle name="Accent3 48" xfId="17073"/>
    <cellStyle name="Accent3 49" xfId="16432"/>
    <cellStyle name="Accent3 5" xfId="190"/>
    <cellStyle name="Accent3 5 2" xfId="6180"/>
    <cellStyle name="Accent3 50" xfId="16113"/>
    <cellStyle name="Accent3 51" xfId="18186"/>
    <cellStyle name="Accent3 52" xfId="14618"/>
    <cellStyle name="Accent3 53" xfId="14665"/>
    <cellStyle name="Accent3 54" xfId="16436"/>
    <cellStyle name="Accent3 55" xfId="15571"/>
    <cellStyle name="Accent3 56" xfId="16125"/>
    <cellStyle name="Accent3 57" xfId="16141"/>
    <cellStyle name="Accent3 58" xfId="14607"/>
    <cellStyle name="Accent3 59" xfId="16739"/>
    <cellStyle name="Accent3 6" xfId="231"/>
    <cellStyle name="Accent3 6 2" xfId="6221"/>
    <cellStyle name="Accent3 60" xfId="16728"/>
    <cellStyle name="Accent3 61" xfId="15656"/>
    <cellStyle name="Accent3 62" xfId="14423"/>
    <cellStyle name="Accent3 63" xfId="17277"/>
    <cellStyle name="Accent3 64" xfId="20432"/>
    <cellStyle name="Accent3 65" xfId="21740"/>
    <cellStyle name="Accent3 66" xfId="21706"/>
    <cellStyle name="Accent3 67" xfId="21297"/>
    <cellStyle name="Accent3 68" xfId="20371"/>
    <cellStyle name="Accent3 69" xfId="21060"/>
    <cellStyle name="Accent3 7" xfId="272"/>
    <cellStyle name="Accent3 7 2" xfId="6262"/>
    <cellStyle name="Accent3 70" xfId="21336"/>
    <cellStyle name="Accent3 71" xfId="21377"/>
    <cellStyle name="Accent3 72" xfId="22312"/>
    <cellStyle name="Accent3 73" xfId="20274"/>
    <cellStyle name="Accent3 74" xfId="22375"/>
    <cellStyle name="Accent3 75" xfId="26176"/>
    <cellStyle name="Accent3 76" xfId="26470"/>
    <cellStyle name="Accent3 8" xfId="12359"/>
    <cellStyle name="Accent3 9" xfId="12831"/>
    <cellStyle name="Accent4" xfId="33" builtinId="41" customBuiltin="1"/>
    <cellStyle name="Accent4 10" xfId="12561"/>
    <cellStyle name="Accent4 11" xfId="12751"/>
    <cellStyle name="Accent4 12" xfId="12244"/>
    <cellStyle name="Accent4 13" xfId="12571"/>
    <cellStyle name="Accent4 14" xfId="12383"/>
    <cellStyle name="Accent4 15" xfId="12531"/>
    <cellStyle name="Accent4 16" xfId="12157"/>
    <cellStyle name="Accent4 17" xfId="12419"/>
    <cellStyle name="Accent4 18" xfId="12110"/>
    <cellStyle name="Accent4 19" xfId="13413"/>
    <cellStyle name="Accent4 2" xfId="2365"/>
    <cellStyle name="Accent4 2 10" xfId="12809"/>
    <cellStyle name="Accent4 2 11" xfId="12815"/>
    <cellStyle name="Accent4 2 12" xfId="12598"/>
    <cellStyle name="Accent4 2 13" xfId="12752"/>
    <cellStyle name="Accent4 2 14" xfId="13698"/>
    <cellStyle name="Accent4 2 14 10" xfId="23328"/>
    <cellStyle name="Accent4 2 14 11" xfId="23559"/>
    <cellStyle name="Accent4 2 14 12" xfId="23293"/>
    <cellStyle name="Accent4 2 14 13" xfId="24356"/>
    <cellStyle name="Accent4 2 14 14" xfId="25345"/>
    <cellStyle name="Accent4 2 14 15" xfId="24423"/>
    <cellStyle name="Accent4 2 14 16" xfId="25767"/>
    <cellStyle name="Accent4 2 14 17" xfId="25722"/>
    <cellStyle name="Accent4 2 14 18" xfId="26652"/>
    <cellStyle name="Accent4 2 14 19" xfId="28586"/>
    <cellStyle name="Accent4 2 14 2" xfId="13598"/>
    <cellStyle name="Accent4 2 14 2 10" xfId="24581"/>
    <cellStyle name="Accent4 2 14 2 11" xfId="23334"/>
    <cellStyle name="Accent4 2 14 2 12" xfId="22725"/>
    <cellStyle name="Accent4 2 14 2 13" xfId="23009"/>
    <cellStyle name="Accent4 2 14 2 14" xfId="24479"/>
    <cellStyle name="Accent4 2 14 2 15" xfId="25837"/>
    <cellStyle name="Accent4 2 14 2 16" xfId="25760"/>
    <cellStyle name="Accent4 2 14 2 17" xfId="28383"/>
    <cellStyle name="Accent4 2 14 2 18" xfId="28569"/>
    <cellStyle name="Accent4 2 14 2 19" xfId="27973"/>
    <cellStyle name="Accent4 2 14 2 2" xfId="25009"/>
    <cellStyle name="Accent4 2 14 2 2 10" xfId="23624"/>
    <cellStyle name="Accent4 2 14 2 2 11" xfId="24175"/>
    <cellStyle name="Accent4 2 14 2 2 12" xfId="23294"/>
    <cellStyle name="Accent4 2 14 2 2 13" xfId="24763"/>
    <cellStyle name="Accent4 2 14 2 2 14" xfId="25554"/>
    <cellStyle name="Accent4 2 14 2 2 15" xfId="25626"/>
    <cellStyle name="Accent4 2 14 2 2 16" xfId="25888"/>
    <cellStyle name="Accent4 2 14 2 2 17" xfId="28346"/>
    <cellStyle name="Accent4 2 14 2 2 18" xfId="27836"/>
    <cellStyle name="Accent4 2 14 2 2 19" xfId="26928"/>
    <cellStyle name="Accent4 2 14 2 2 2" xfId="24966"/>
    <cellStyle name="Accent4 2 14 2 2 20" xfId="26765"/>
    <cellStyle name="Accent4 2 14 2 2 21" xfId="27274"/>
    <cellStyle name="Accent4 2 14 2 2 22" xfId="27862"/>
    <cellStyle name="Accent4 2 14 2 2 23" xfId="27776"/>
    <cellStyle name="Accent4 2 14 2 2 24" xfId="28620"/>
    <cellStyle name="Accent4 2 14 2 2 25" xfId="28533"/>
    <cellStyle name="Accent4 2 14 2 2 26" xfId="27268"/>
    <cellStyle name="Accent4 2 14 2 2 27" xfId="29733"/>
    <cellStyle name="Accent4 2 14 2 2 28" xfId="29431"/>
    <cellStyle name="Accent4 2 14 2 2 29" xfId="29056"/>
    <cellStyle name="Accent4 2 14 2 2 3" xfId="24328"/>
    <cellStyle name="Accent4 2 14 2 2 30" xfId="28998"/>
    <cellStyle name="Accent4 2 14 2 2 31" xfId="29189"/>
    <cellStyle name="Accent4 2 14 2 2 4" xfId="23106"/>
    <cellStyle name="Accent4 2 14 2 2 5" xfId="22895"/>
    <cellStyle name="Accent4 2 14 2 2 6" xfId="23576"/>
    <cellStyle name="Accent4 2 14 2 2 7" xfId="24367"/>
    <cellStyle name="Accent4 2 14 2 2 8" xfId="22983"/>
    <cellStyle name="Accent4 2 14 2 2 9" xfId="23938"/>
    <cellStyle name="Accent4 2 14 2 20" xfId="27791"/>
    <cellStyle name="Accent4 2 14 2 21" xfId="27114"/>
    <cellStyle name="Accent4 2 14 2 22" xfId="26934"/>
    <cellStyle name="Accent4 2 14 2 23" xfId="26804"/>
    <cellStyle name="Accent4 2 14 2 24" xfId="27554"/>
    <cellStyle name="Accent4 2 14 2 25" xfId="27765"/>
    <cellStyle name="Accent4 2 14 2 26" xfId="27491"/>
    <cellStyle name="Accent4 2 14 2 27" xfId="29768"/>
    <cellStyle name="Accent4 2 14 2 28" xfId="29898"/>
    <cellStyle name="Accent4 2 14 2 29" xfId="29500"/>
    <cellStyle name="Accent4 2 14 2 3" xfId="25225"/>
    <cellStyle name="Accent4 2 14 2 30" xfId="29411"/>
    <cellStyle name="Accent4 2 14 2 31" xfId="29136"/>
    <cellStyle name="Accent4 2 14 2 4" xfId="24506"/>
    <cellStyle name="Accent4 2 14 2 5" xfId="24264"/>
    <cellStyle name="Accent4 2 14 2 6" xfId="23362"/>
    <cellStyle name="Accent4 2 14 2 7" xfId="23117"/>
    <cellStyle name="Accent4 2 14 2 8" xfId="22947"/>
    <cellStyle name="Accent4 2 14 2 9" xfId="24863"/>
    <cellStyle name="Accent4 2 14 20" xfId="27873"/>
    <cellStyle name="Accent4 2 14 21" xfId="27675"/>
    <cellStyle name="Accent4 2 14 22" xfId="26786"/>
    <cellStyle name="Accent4 2 14 23" xfId="27083"/>
    <cellStyle name="Accent4 2 14 24" xfId="27284"/>
    <cellStyle name="Accent4 2 14 25" xfId="26714"/>
    <cellStyle name="Accent4 2 14 26" xfId="28283"/>
    <cellStyle name="Accent4 2 14 27" xfId="27295"/>
    <cellStyle name="Accent4 2 14 28" xfId="28927"/>
    <cellStyle name="Accent4 2 14 29" xfId="29905"/>
    <cellStyle name="Accent4 2 14 3" xfId="22754"/>
    <cellStyle name="Accent4 2 14 30" xfId="29449"/>
    <cellStyle name="Accent4 2 14 31" xfId="29353"/>
    <cellStyle name="Accent4 2 14 32" xfId="29007"/>
    <cellStyle name="Accent4 2 14 4" xfId="25245"/>
    <cellStyle name="Accent4 2 14 5" xfId="24379"/>
    <cellStyle name="Accent4 2 14 6" xfId="24112"/>
    <cellStyle name="Accent4 2 14 7" xfId="22921"/>
    <cellStyle name="Accent4 2 14 8" xfId="23319"/>
    <cellStyle name="Accent4 2 14 9" xfId="24163"/>
    <cellStyle name="Accent4 2 15" xfId="14115"/>
    <cellStyle name="Accent4 2 16" xfId="14133"/>
    <cellStyle name="Accent4 2 17" xfId="14153"/>
    <cellStyle name="Accent4 2 18" xfId="14173"/>
    <cellStyle name="Accent4 2 19" xfId="14184"/>
    <cellStyle name="Accent4 2 2" xfId="68"/>
    <cellStyle name="Accent4 2 2 10" xfId="17058"/>
    <cellStyle name="Accent4 2 2 11" xfId="15484"/>
    <cellStyle name="Accent4 2 2 12" xfId="15964"/>
    <cellStyle name="Accent4 2 2 13" xfId="18297"/>
    <cellStyle name="Accent4 2 2 14" xfId="17487"/>
    <cellStyle name="Accent4 2 2 15" xfId="14248"/>
    <cellStyle name="Accent4 2 2 16" xfId="17238"/>
    <cellStyle name="Accent4 2 2 17" xfId="16826"/>
    <cellStyle name="Accent4 2 2 18" xfId="16101"/>
    <cellStyle name="Accent4 2 2 19" xfId="16961"/>
    <cellStyle name="Accent4 2 2 2" xfId="8357"/>
    <cellStyle name="Accent4 2 2 2 10" xfId="16265"/>
    <cellStyle name="Accent4 2 2 2 11" xfId="15463"/>
    <cellStyle name="Accent4 2 2 2 12" xfId="18203"/>
    <cellStyle name="Accent4 2 2 2 13" xfId="14940"/>
    <cellStyle name="Accent4 2 2 2 14" xfId="15537"/>
    <cellStyle name="Accent4 2 2 2 15" xfId="15260"/>
    <cellStyle name="Accent4 2 2 2 16" xfId="17093"/>
    <cellStyle name="Accent4 2 2 2 17" xfId="17151"/>
    <cellStyle name="Accent4 2 2 2 18" xfId="16145"/>
    <cellStyle name="Accent4 2 2 2 19" xfId="14493"/>
    <cellStyle name="Accent4 2 2 2 2" xfId="6058"/>
    <cellStyle name="Accent4 2 2 2 2 10" xfId="20851"/>
    <cellStyle name="Accent4 2 2 2 2 11" xfId="21482"/>
    <cellStyle name="Accent4 2 2 2 2 12" xfId="21673"/>
    <cellStyle name="Accent4 2 2 2 2 13" xfId="20278"/>
    <cellStyle name="Accent4 2 2 2 2 14" xfId="26403"/>
    <cellStyle name="Accent4 2 2 2 2 15" xfId="26228"/>
    <cellStyle name="Accent4 2 2 2 2 2" xfId="13626"/>
    <cellStyle name="Accent4 2 2 2 2 2 10" xfId="22151"/>
    <cellStyle name="Accent4 2 2 2 2 2 11" xfId="22320"/>
    <cellStyle name="Accent4 2 2 2 2 2 12" xfId="22367"/>
    <cellStyle name="Accent4 2 2 2 2 2 13" xfId="22279"/>
    <cellStyle name="Accent4 2 2 2 2 2 14" xfId="26442"/>
    <cellStyle name="Accent4 2 2 2 2 2 15" xfId="26363"/>
    <cellStyle name="Accent4 2 2 2 2 2 2" xfId="13665"/>
    <cellStyle name="Accent4 2 2 2 2 2 3" xfId="21888"/>
    <cellStyle name="Accent4 2 2 2 2 2 4" xfId="21395"/>
    <cellStyle name="Accent4 2 2 2 2 2 5" xfId="21088"/>
    <cellStyle name="Accent4 2 2 2 2 2 6" xfId="21200"/>
    <cellStyle name="Accent4 2 2 2 2 2 7" xfId="21712"/>
    <cellStyle name="Accent4 2 2 2 2 2 8" xfId="22120"/>
    <cellStyle name="Accent4 2 2 2 2 2 9" xfId="22179"/>
    <cellStyle name="Accent4 2 2 2 2 3" xfId="21849"/>
    <cellStyle name="Accent4 2 2 2 2 4" xfId="20703"/>
    <cellStyle name="Accent4 2 2 2 2 5" xfId="20267"/>
    <cellStyle name="Accent4 2 2 2 2 6" xfId="21666"/>
    <cellStyle name="Accent4 2 2 2 2 7" xfId="21149"/>
    <cellStyle name="Accent4 2 2 2 2 8" xfId="22322"/>
    <cellStyle name="Accent4 2 2 2 2 9" xfId="22299"/>
    <cellStyle name="Accent4 2 2 2 20" xfId="15309"/>
    <cellStyle name="Accent4 2 2 2 21" xfId="15361"/>
    <cellStyle name="Accent4 2 2 2 22" xfId="15141"/>
    <cellStyle name="Accent4 2 2 2 23" xfId="15975"/>
    <cellStyle name="Accent4 2 2 2 24" xfId="16228"/>
    <cellStyle name="Accent4 2 2 2 25" xfId="18542"/>
    <cellStyle name="Accent4 2 2 2 26" xfId="15500"/>
    <cellStyle name="Accent4 2 2 2 27" xfId="16682"/>
    <cellStyle name="Accent4 2 2 2 28" xfId="16213"/>
    <cellStyle name="Accent4 2 2 2 29" xfId="17302"/>
    <cellStyle name="Accent4 2 2 2 3" xfId="13158"/>
    <cellStyle name="Accent4 2 2 2 30" xfId="18232"/>
    <cellStyle name="Accent4 2 2 2 31" xfId="15791"/>
    <cellStyle name="Accent4 2 2 2 32" xfId="18370"/>
    <cellStyle name="Accent4 2 2 2 33" xfId="16468"/>
    <cellStyle name="Accent4 2 2 2 34" xfId="14934"/>
    <cellStyle name="Accent4 2 2 2 35" xfId="18361"/>
    <cellStyle name="Accent4 2 2 2 36" xfId="15835"/>
    <cellStyle name="Accent4 2 2 2 37" xfId="17637"/>
    <cellStyle name="Accent4 2 2 2 38" xfId="16226"/>
    <cellStyle name="Accent4 2 2 2 39" xfId="16077"/>
    <cellStyle name="Accent4 2 2 2 4" xfId="13318"/>
    <cellStyle name="Accent4 2 2 2 40" xfId="17753"/>
    <cellStyle name="Accent4 2 2 2 41" xfId="17189"/>
    <cellStyle name="Accent4 2 2 2 42" xfId="18241"/>
    <cellStyle name="Accent4 2 2 2 43" xfId="16927"/>
    <cellStyle name="Accent4 2 2 2 44" xfId="18935"/>
    <cellStyle name="Accent4 2 2 2 45" xfId="18872"/>
    <cellStyle name="Accent4 2 2 2 46" xfId="16718"/>
    <cellStyle name="Accent4 2 2 2 47" xfId="18011"/>
    <cellStyle name="Accent4 2 2 2 48" xfId="20912"/>
    <cellStyle name="Accent4 2 2 2 49" xfId="21066"/>
    <cellStyle name="Accent4 2 2 2 5" xfId="13976"/>
    <cellStyle name="Accent4 2 2 2 50" xfId="21139"/>
    <cellStyle name="Accent4 2 2 2 51" xfId="21523"/>
    <cellStyle name="Accent4 2 2 2 52" xfId="22294"/>
    <cellStyle name="Accent4 2 2 2 53" xfId="22228"/>
    <cellStyle name="Accent4 2 2 2 54" xfId="21310"/>
    <cellStyle name="Accent4 2 2 2 55" xfId="21058"/>
    <cellStyle name="Accent4 2 2 2 56" xfId="22336"/>
    <cellStyle name="Accent4 2 2 2 57" xfId="21476"/>
    <cellStyle name="Accent4 2 2 2 58" xfId="21134"/>
    <cellStyle name="Accent4 2 2 2 59" xfId="26253"/>
    <cellStyle name="Accent4 2 2 2 6" xfId="13463"/>
    <cellStyle name="Accent4 2 2 2 60" xfId="26286"/>
    <cellStyle name="Accent4 2 2 2 7" xfId="13390"/>
    <cellStyle name="Accent4 2 2 2 8" xfId="13942"/>
    <cellStyle name="Accent4 2 2 2 9" xfId="13810"/>
    <cellStyle name="Accent4 2 2 20" xfId="17338"/>
    <cellStyle name="Accent4 2 2 21" xfId="17642"/>
    <cellStyle name="Accent4 2 2 22" xfId="15383"/>
    <cellStyle name="Accent4 2 2 23" xfId="17491"/>
    <cellStyle name="Accent4 2 2 24" xfId="14452"/>
    <cellStyle name="Accent4 2 2 25" xfId="17273"/>
    <cellStyle name="Accent4 2 2 26" xfId="17297"/>
    <cellStyle name="Accent4 2 2 27" xfId="16140"/>
    <cellStyle name="Accent4 2 2 28" xfId="15025"/>
    <cellStyle name="Accent4 2 2 29" xfId="15996"/>
    <cellStyle name="Accent4 2 2 3" xfId="13772"/>
    <cellStyle name="Accent4 2 2 3 10" xfId="22665"/>
    <cellStyle name="Accent4 2 2 3 11" xfId="23550"/>
    <cellStyle name="Accent4 2 2 3 12" xfId="24298"/>
    <cellStyle name="Accent4 2 2 3 13" xfId="24032"/>
    <cellStyle name="Accent4 2 2 3 14" xfId="24894"/>
    <cellStyle name="Accent4 2 2 3 15" xfId="25531"/>
    <cellStyle name="Accent4 2 2 3 16" xfId="25796"/>
    <cellStyle name="Accent4 2 2 3 17" xfId="25807"/>
    <cellStyle name="Accent4 2 2 3 18" xfId="26557"/>
    <cellStyle name="Accent4 2 2 3 19" xfId="28052"/>
    <cellStyle name="Accent4 2 2 3 2" xfId="12981"/>
    <cellStyle name="Accent4 2 2 3 2 10" xfId="24899"/>
    <cellStyle name="Accent4 2 2 3 2 11" xfId="24697"/>
    <cellStyle name="Accent4 2 2 3 2 12" xfId="23211"/>
    <cellStyle name="Accent4 2 2 3 2 13" xfId="24682"/>
    <cellStyle name="Accent4 2 2 3 2 14" xfId="25473"/>
    <cellStyle name="Accent4 2 2 3 2 15" xfId="25717"/>
    <cellStyle name="Accent4 2 2 3 2 16" xfId="25758"/>
    <cellStyle name="Accent4 2 2 3 2 17" xfId="28432"/>
    <cellStyle name="Accent4 2 2 3 2 18" xfId="28191"/>
    <cellStyle name="Accent4 2 2 3 2 19" xfId="27939"/>
    <cellStyle name="Accent4 2 2 3 2 2" xfId="25061"/>
    <cellStyle name="Accent4 2 2 3 2 2 10" xfId="23215"/>
    <cellStyle name="Accent4 2 2 3 2 2 11" xfId="24514"/>
    <cellStyle name="Accent4 2 2 3 2 2 12" xfId="22690"/>
    <cellStyle name="Accent4 2 2 3 2 2 13" xfId="23271"/>
    <cellStyle name="Accent4 2 2 3 2 2 14" xfId="23515"/>
    <cellStyle name="Accent4 2 2 3 2 2 15" xfId="25653"/>
    <cellStyle name="Accent4 2 2 3 2 2 16" xfId="25934"/>
    <cellStyle name="Accent4 2 2 3 2 2 17" xfId="28302"/>
    <cellStyle name="Accent4 2 2 3 2 2 18" xfId="26730"/>
    <cellStyle name="Accent4 2 2 3 2 2 19" xfId="27224"/>
    <cellStyle name="Accent4 2 2 3 2 2 2" xfId="24922"/>
    <cellStyle name="Accent4 2 2 3 2 2 20" xfId="27139"/>
    <cellStyle name="Accent4 2 2 3 2 2 21" xfId="27322"/>
    <cellStyle name="Accent4 2 2 3 2 2 22" xfId="27624"/>
    <cellStyle name="Accent4 2 2 3 2 2 23" xfId="27078"/>
    <cellStyle name="Accent4 2 2 3 2 2 24" xfId="27165"/>
    <cellStyle name="Accent4 2 2 3 2 2 25" xfId="27496"/>
    <cellStyle name="Accent4 2 2 3 2 2 26" xfId="28463"/>
    <cellStyle name="Accent4 2 2 3 2 2 27" xfId="29689"/>
    <cellStyle name="Accent4 2 2 3 2 2 28" xfId="28978"/>
    <cellStyle name="Accent4 2 2 3 2 2 29" xfId="29171"/>
    <cellStyle name="Accent4 2 2 3 2 2 3" xfId="22854"/>
    <cellStyle name="Accent4 2 2 3 2 2 30" xfId="29140"/>
    <cellStyle name="Accent4 2 2 3 2 2 31" xfId="29207"/>
    <cellStyle name="Accent4 2 2 3 2 2 4" xfId="23510"/>
    <cellStyle name="Accent4 2 2 3 2 2 5" xfId="23393"/>
    <cellStyle name="Accent4 2 2 3 2 2 6" xfId="23647"/>
    <cellStyle name="Accent4 2 2 3 2 2 7" xfId="24052"/>
    <cellStyle name="Accent4 2 2 3 2 2 8" xfId="24029"/>
    <cellStyle name="Accent4 2 2 3 2 2 9" xfId="24561"/>
    <cellStyle name="Accent4 2 2 3 2 20" xfId="27972"/>
    <cellStyle name="Accent4 2 2 3 2 21" xfId="27202"/>
    <cellStyle name="Accent4 2 2 3 2 22" xfId="26818"/>
    <cellStyle name="Accent4 2 2 3 2 23" xfId="27129"/>
    <cellStyle name="Accent4 2 2 3 2 24" xfId="27052"/>
    <cellStyle name="Accent4 2 2 3 2 25" xfId="27713"/>
    <cellStyle name="Accent4 2 2 3 2 26" xfId="26898"/>
    <cellStyle name="Accent4 2 2 3 2 27" xfId="29816"/>
    <cellStyle name="Accent4 2 2 3 2 28" xfId="29616"/>
    <cellStyle name="Accent4 2 2 3 2 29" xfId="29485"/>
    <cellStyle name="Accent4 2 2 3 2 3" xfId="24777"/>
    <cellStyle name="Accent4 2 2 3 2 30" xfId="29499"/>
    <cellStyle name="Accent4 2 2 3 2 31" xfId="29165"/>
    <cellStyle name="Accent4 2 2 3 2 4" xfId="24462"/>
    <cellStyle name="Accent4 2 2 3 2 5" xfId="24505"/>
    <cellStyle name="Accent4 2 2 3 2 6" xfId="23480"/>
    <cellStyle name="Accent4 2 2 3 2 7" xfId="22954"/>
    <cellStyle name="Accent4 2 2 3 2 8" xfId="23013"/>
    <cellStyle name="Accent4 2 2 3 2 9" xfId="23285"/>
    <cellStyle name="Accent4 2 2 3 20" xfId="27787"/>
    <cellStyle name="Accent4 2 2 3 21" xfId="26753"/>
    <cellStyle name="Accent4 2 2 3 22" xfId="27579"/>
    <cellStyle name="Accent4 2 2 3 23" xfId="26582"/>
    <cellStyle name="Accent4 2 2 3 24" xfId="28111"/>
    <cellStyle name="Accent4 2 2 3 25" xfId="27474"/>
    <cellStyle name="Accent4 2 2 3 26" xfId="28680"/>
    <cellStyle name="Accent4 2 2 3 27" xfId="27199"/>
    <cellStyle name="Accent4 2 2 3 28" xfId="28864"/>
    <cellStyle name="Accent4 2 2 3 29" xfId="29542"/>
    <cellStyle name="Accent4 2 2 3 3" xfId="22638"/>
    <cellStyle name="Accent4 2 2 3 30" xfId="29408"/>
    <cellStyle name="Accent4 2 2 3 31" xfId="28992"/>
    <cellStyle name="Accent4 2 2 3 32" xfId="29308"/>
    <cellStyle name="Accent4 2 2 3 4" xfId="24603"/>
    <cellStyle name="Accent4 2 2 3 5" xfId="24259"/>
    <cellStyle name="Accent4 2 2 3 6" xfId="22883"/>
    <cellStyle name="Accent4 2 2 3 7" xfId="23995"/>
    <cellStyle name="Accent4 2 2 3 8" xfId="22664"/>
    <cellStyle name="Accent4 2 2 3 9" xfId="23984"/>
    <cellStyle name="Accent4 2 2 30" xfId="16234"/>
    <cellStyle name="Accent4 2 2 31" xfId="16667"/>
    <cellStyle name="Accent4 2 2 32" xfId="16416"/>
    <cellStyle name="Accent4 2 2 33" xfId="15258"/>
    <cellStyle name="Accent4 2 2 34" xfId="15933"/>
    <cellStyle name="Accent4 2 2 35" xfId="18389"/>
    <cellStyle name="Accent4 2 2 36" xfId="15005"/>
    <cellStyle name="Accent4 2 2 37" xfId="16167"/>
    <cellStyle name="Accent4 2 2 38" xfId="14857"/>
    <cellStyle name="Accent4 2 2 39" xfId="18169"/>
    <cellStyle name="Accent4 2 2 4" xfId="13305"/>
    <cellStyle name="Accent4 2 2 40" xfId="17461"/>
    <cellStyle name="Accent4 2 2 41" xfId="18928"/>
    <cellStyle name="Accent4 2 2 42" xfId="17477"/>
    <cellStyle name="Accent4 2 2 43" xfId="18248"/>
    <cellStyle name="Accent4 2 2 44" xfId="18668"/>
    <cellStyle name="Accent4 2 2 45" xfId="17023"/>
    <cellStyle name="Accent4 2 2 46" xfId="14405"/>
    <cellStyle name="Accent4 2 2 47" xfId="16281"/>
    <cellStyle name="Accent4 2 2 48" xfId="21240"/>
    <cellStyle name="Accent4 2 2 49" xfId="20507"/>
    <cellStyle name="Accent4 2 2 5" xfId="13226"/>
    <cellStyle name="Accent4 2 2 50" xfId="20249"/>
    <cellStyle name="Accent4 2 2 51" xfId="21160"/>
    <cellStyle name="Accent4 2 2 52" xfId="20932"/>
    <cellStyle name="Accent4 2 2 53" xfId="21961"/>
    <cellStyle name="Accent4 2 2 54" xfId="22486"/>
    <cellStyle name="Accent4 2 2 55" xfId="21968"/>
    <cellStyle name="Accent4 2 2 56" xfId="22366"/>
    <cellStyle name="Accent4 2 2 57" xfId="22461"/>
    <cellStyle name="Accent4 2 2 58" xfId="20583"/>
    <cellStyle name="Accent4 2 2 59" xfId="26320"/>
    <cellStyle name="Accent4 2 2 6" xfId="12961"/>
    <cellStyle name="Accent4 2 2 60" xfId="26195"/>
    <cellStyle name="Accent4 2 2 7" xfId="13183"/>
    <cellStyle name="Accent4 2 2 8" xfId="13040"/>
    <cellStyle name="Accent4 2 2 9" xfId="14001"/>
    <cellStyle name="Accent4 2 20" xfId="14193"/>
    <cellStyle name="Accent4 2 21" xfId="14217"/>
    <cellStyle name="Accent4 2 22" xfId="18643"/>
    <cellStyle name="Accent4 2 23" xfId="18706"/>
    <cellStyle name="Accent4 2 24" xfId="18769"/>
    <cellStyle name="Accent4 2 25" xfId="18822"/>
    <cellStyle name="Accent4 2 26" xfId="18880"/>
    <cellStyle name="Accent4 2 27" xfId="18936"/>
    <cellStyle name="Accent4 2 28" xfId="18993"/>
    <cellStyle name="Accent4 2 29" xfId="19041"/>
    <cellStyle name="Accent4 2 3" xfId="12043"/>
    <cellStyle name="Accent4 2 30" xfId="19101"/>
    <cellStyle name="Accent4 2 31" xfId="19154"/>
    <cellStyle name="Accent4 2 32" xfId="19205"/>
    <cellStyle name="Accent4 2 33" xfId="19256"/>
    <cellStyle name="Accent4 2 34" xfId="19306"/>
    <cellStyle name="Accent4 2 35" xfId="19355"/>
    <cellStyle name="Accent4 2 36" xfId="19403"/>
    <cellStyle name="Accent4 2 37" xfId="19450"/>
    <cellStyle name="Accent4 2 38" xfId="19497"/>
    <cellStyle name="Accent4 2 39" xfId="19544"/>
    <cellStyle name="Accent4 2 4" xfId="12445"/>
    <cellStyle name="Accent4 2 40" xfId="19588"/>
    <cellStyle name="Accent4 2 41" xfId="19631"/>
    <cellStyle name="Accent4 2 42" xfId="19672"/>
    <cellStyle name="Accent4 2 43" xfId="19712"/>
    <cellStyle name="Accent4 2 44" xfId="19751"/>
    <cellStyle name="Accent4 2 45" xfId="19787"/>
    <cellStyle name="Accent4 2 46" xfId="19820"/>
    <cellStyle name="Accent4 2 47" xfId="19853"/>
    <cellStyle name="Accent4 2 48" xfId="19885"/>
    <cellStyle name="Accent4 2 49" xfId="19914"/>
    <cellStyle name="Accent4 2 5" xfId="12113"/>
    <cellStyle name="Accent4 2 50" xfId="19942"/>
    <cellStyle name="Accent4 2 51" xfId="19968"/>
    <cellStyle name="Accent4 2 52" xfId="19991"/>
    <cellStyle name="Accent4 2 53" xfId="20013"/>
    <cellStyle name="Accent4 2 54" xfId="20032"/>
    <cellStyle name="Accent4 2 55" xfId="20050"/>
    <cellStyle name="Accent4 2 56" xfId="20063"/>
    <cellStyle name="Accent4 2 57" xfId="20074"/>
    <cellStyle name="Accent4 2 58" xfId="20083"/>
    <cellStyle name="Accent4 2 59" xfId="20134"/>
    <cellStyle name="Accent4 2 6" xfId="12306"/>
    <cellStyle name="Accent4 2 60" xfId="21816"/>
    <cellStyle name="Accent4 2 61" xfId="21945"/>
    <cellStyle name="Accent4 2 62" xfId="20270"/>
    <cellStyle name="Accent4 2 63" xfId="22051"/>
    <cellStyle name="Accent4 2 64" xfId="20485"/>
    <cellStyle name="Accent4 2 65" xfId="20450"/>
    <cellStyle name="Accent4 2 66" xfId="20240"/>
    <cellStyle name="Accent4 2 67" xfId="20495"/>
    <cellStyle name="Accent4 2 68" xfId="22391"/>
    <cellStyle name="Accent4 2 69" xfId="22245"/>
    <cellStyle name="Accent4 2 7" xfId="12316"/>
    <cellStyle name="Accent4 2 70" xfId="26098"/>
    <cellStyle name="Accent4 2 71" xfId="26524"/>
    <cellStyle name="Accent4 2 8" xfId="12696"/>
    <cellStyle name="Accent4 2 9" xfId="12621"/>
    <cellStyle name="Accent4 20" xfId="13801"/>
    <cellStyle name="Accent4 21" xfId="13084"/>
    <cellStyle name="Accent4 22" xfId="13905"/>
    <cellStyle name="Accent4 23" xfId="13573"/>
    <cellStyle name="Accent4 24" xfId="13949"/>
    <cellStyle name="Accent4 25" xfId="13991"/>
    <cellStyle name="Accent4 26" xfId="14987"/>
    <cellStyle name="Accent4 27" xfId="17271"/>
    <cellStyle name="Accent4 28" xfId="16551"/>
    <cellStyle name="Accent4 29" xfId="15064"/>
    <cellStyle name="Accent4 3" xfId="109"/>
    <cellStyle name="Accent4 3 2" xfId="6099"/>
    <cellStyle name="Accent4 30" xfId="18121"/>
    <cellStyle name="Accent4 31" xfId="18258"/>
    <cellStyle name="Accent4 32" xfId="17960"/>
    <cellStyle name="Accent4 33" xfId="14798"/>
    <cellStyle name="Accent4 34" xfId="17472"/>
    <cellStyle name="Accent4 35" xfId="16560"/>
    <cellStyle name="Accent4 36" xfId="18289"/>
    <cellStyle name="Accent4 37" xfId="17742"/>
    <cellStyle name="Accent4 38" xfId="17824"/>
    <cellStyle name="Accent4 39" xfId="16912"/>
    <cellStyle name="Accent4 4" xfId="150"/>
    <cellStyle name="Accent4 4 2" xfId="6140"/>
    <cellStyle name="Accent4 40" xfId="15395"/>
    <cellStyle name="Accent4 41" xfId="14647"/>
    <cellStyle name="Accent4 42" xfId="17771"/>
    <cellStyle name="Accent4 43" xfId="17977"/>
    <cellStyle name="Accent4 44" xfId="15374"/>
    <cellStyle name="Accent4 45" xfId="14901"/>
    <cellStyle name="Accent4 46" xfId="15812"/>
    <cellStyle name="Accent4 47" xfId="17120"/>
    <cellStyle name="Accent4 48" xfId="15435"/>
    <cellStyle name="Accent4 49" xfId="17478"/>
    <cellStyle name="Accent4 5" xfId="191"/>
    <cellStyle name="Accent4 5 2" xfId="6181"/>
    <cellStyle name="Accent4 50" xfId="18530"/>
    <cellStyle name="Accent4 51" xfId="17221"/>
    <cellStyle name="Accent4 52" xfId="18095"/>
    <cellStyle name="Accent4 53" xfId="17323"/>
    <cellStyle name="Accent4 54" xfId="16808"/>
    <cellStyle name="Accent4 55" xfId="15204"/>
    <cellStyle name="Accent4 56" xfId="15300"/>
    <cellStyle name="Accent4 57" xfId="14776"/>
    <cellStyle name="Accent4 58" xfId="16719"/>
    <cellStyle name="Accent4 59" xfId="14603"/>
    <cellStyle name="Accent4 6" xfId="232"/>
    <cellStyle name="Accent4 6 2" xfId="6222"/>
    <cellStyle name="Accent4 60" xfId="17106"/>
    <cellStyle name="Accent4 61" xfId="15679"/>
    <cellStyle name="Accent4 62" xfId="16121"/>
    <cellStyle name="Accent4 63" xfId="15958"/>
    <cellStyle name="Accent4 64" xfId="20436"/>
    <cellStyle name="Accent4 65" xfId="21716"/>
    <cellStyle name="Accent4 66" xfId="21718"/>
    <cellStyle name="Accent4 67" xfId="21074"/>
    <cellStyle name="Accent4 68" xfId="20338"/>
    <cellStyle name="Accent4 69" xfId="21624"/>
    <cellStyle name="Accent4 7" xfId="273"/>
    <cellStyle name="Accent4 7 2" xfId="6263"/>
    <cellStyle name="Accent4 70" xfId="21498"/>
    <cellStyle name="Accent4 71" xfId="21979"/>
    <cellStyle name="Accent4 72" xfId="21709"/>
    <cellStyle name="Accent4 73" xfId="20790"/>
    <cellStyle name="Accent4 74" xfId="21529"/>
    <cellStyle name="Accent4 75" xfId="26180"/>
    <cellStyle name="Accent4 76" xfId="26475"/>
    <cellStyle name="Accent4 8" xfId="12363"/>
    <cellStyle name="Accent4 9" xfId="12796"/>
    <cellStyle name="Accent5" xfId="37" builtinId="45" customBuiltin="1"/>
    <cellStyle name="Accent5 10" xfId="12443"/>
    <cellStyle name="Accent5 11" xfId="12307"/>
    <cellStyle name="Accent5 12" xfId="12303"/>
    <cellStyle name="Accent5 13" xfId="12537"/>
    <cellStyle name="Accent5 14" xfId="12715"/>
    <cellStyle name="Accent5 15" xfId="12663"/>
    <cellStyle name="Accent5 16" xfId="12658"/>
    <cellStyle name="Accent5 17" xfId="12793"/>
    <cellStyle name="Accent5 18" xfId="12590"/>
    <cellStyle name="Accent5 19" xfId="13409"/>
    <cellStyle name="Accent5 2" xfId="2369"/>
    <cellStyle name="Accent5 2 10" xfId="12676"/>
    <cellStyle name="Accent5 2 11" xfId="12460"/>
    <cellStyle name="Accent5 2 12" xfId="12595"/>
    <cellStyle name="Accent5 2 13" xfId="12230"/>
    <cellStyle name="Accent5 2 14" xfId="13694"/>
    <cellStyle name="Accent5 2 14 10" xfId="24673"/>
    <cellStyle name="Accent5 2 14 11" xfId="25238"/>
    <cellStyle name="Accent5 2 14 12" xfId="24216"/>
    <cellStyle name="Accent5 2 14 13" xfId="23095"/>
    <cellStyle name="Accent5 2 14 14" xfId="25347"/>
    <cellStyle name="Accent5 2 14 15" xfId="25177"/>
    <cellStyle name="Accent5 2 14 16" xfId="25829"/>
    <cellStyle name="Accent5 2 14 17" xfId="25750"/>
    <cellStyle name="Accent5 2 14 18" xfId="26651"/>
    <cellStyle name="Accent5 2 14 19" xfId="28468"/>
    <cellStyle name="Accent5 2 14 2" xfId="13597"/>
    <cellStyle name="Accent5 2 14 2 10" xfId="24443"/>
    <cellStyle name="Accent5 2 14 2 11" xfId="25335"/>
    <cellStyle name="Accent5 2 14 2 12" xfId="24690"/>
    <cellStyle name="Accent5 2 14 2 13" xfId="24282"/>
    <cellStyle name="Accent5 2 14 2 14" xfId="23762"/>
    <cellStyle name="Accent5 2 14 2 15" xfId="26076"/>
    <cellStyle name="Accent5 2 14 2 16" xfId="25866"/>
    <cellStyle name="Accent5 2 14 2 17" xfId="28379"/>
    <cellStyle name="Accent5 2 14 2 18" xfId="28603"/>
    <cellStyle name="Accent5 2 14 2 19" xfId="28071"/>
    <cellStyle name="Accent5 2 14 2 2" xfId="25005"/>
    <cellStyle name="Accent5 2 14 2 2 10" xfId="23758"/>
    <cellStyle name="Accent5 2 14 2 2 11" xfId="22776"/>
    <cellStyle name="Accent5 2 14 2 2 12" xfId="24378"/>
    <cellStyle name="Accent5 2 14 2 2 13" xfId="25312"/>
    <cellStyle name="Accent5 2 14 2 2 14" xfId="25498"/>
    <cellStyle name="Accent5 2 14 2 2 15" xfId="25734"/>
    <cellStyle name="Accent5 2 14 2 2 16" xfId="25963"/>
    <cellStyle name="Accent5 2 14 2 2 17" xfId="28345"/>
    <cellStyle name="Accent5 2 14 2 2 18" xfId="28174"/>
    <cellStyle name="Accent5 2 14 2 2 19" xfId="27203"/>
    <cellStyle name="Accent5 2 14 2 2 2" xfId="24965"/>
    <cellStyle name="Accent5 2 14 2 2 20" xfId="27278"/>
    <cellStyle name="Accent5 2 14 2 2 21" xfId="26608"/>
    <cellStyle name="Accent5 2 14 2 2 22" xfId="27522"/>
    <cellStyle name="Accent5 2 14 2 2 23" xfId="28607"/>
    <cellStyle name="Accent5 2 14 2 2 24" xfId="27448"/>
    <cellStyle name="Accent5 2 14 2 2 25" xfId="27909"/>
    <cellStyle name="Accent5 2 14 2 2 26" xfId="26925"/>
    <cellStyle name="Accent5 2 14 2 2 27" xfId="29732"/>
    <cellStyle name="Accent5 2 14 2 2 28" xfId="29608"/>
    <cellStyle name="Accent5 2 14 2 2 29" xfId="29166"/>
    <cellStyle name="Accent5 2 14 2 2 3" xfId="24753"/>
    <cellStyle name="Accent5 2 14 2 2 30" xfId="29190"/>
    <cellStyle name="Accent5 2 14 2 2 31" xfId="28899"/>
    <cellStyle name="Accent5 2 14 2 2 4" xfId="23481"/>
    <cellStyle name="Accent5 2 14 2 2 5" xfId="23582"/>
    <cellStyle name="Accent5 2 14 2 2 6" xfId="22698"/>
    <cellStyle name="Accent5 2 14 2 2 7" xfId="23914"/>
    <cellStyle name="Accent5 2 14 2 2 8" xfId="24242"/>
    <cellStyle name="Accent5 2 14 2 2 9" xfId="24167"/>
    <cellStyle name="Accent5 2 14 2 20" xfId="28570"/>
    <cellStyle name="Accent5 2 14 2 21" xfId="28509"/>
    <cellStyle name="Accent5 2 14 2 22" xfId="28037"/>
    <cellStyle name="Accent5 2 14 2 23" xfId="28068"/>
    <cellStyle name="Accent5 2 14 2 24" xfId="27019"/>
    <cellStyle name="Accent5 2 14 2 25" xfId="27697"/>
    <cellStyle name="Accent5 2 14 2 26" xfId="26710"/>
    <cellStyle name="Accent5 2 14 2 27" xfId="29764"/>
    <cellStyle name="Accent5 2 14 2 28" xfId="29915"/>
    <cellStyle name="Accent5 2 14 2 29" xfId="29549"/>
    <cellStyle name="Accent5 2 14 2 3" xfId="25264"/>
    <cellStyle name="Accent5 2 14 2 30" xfId="29899"/>
    <cellStyle name="Accent5 2 14 2 31" xfId="29871"/>
    <cellStyle name="Accent5 2 14 2 4" xfId="24628"/>
    <cellStyle name="Accent5 2 14 2 5" xfId="25227"/>
    <cellStyle name="Accent5 2 14 2 6" xfId="25149"/>
    <cellStyle name="Accent5 2 14 2 7" xfId="24587"/>
    <cellStyle name="Accent5 2 14 2 8" xfId="23835"/>
    <cellStyle name="Accent5 2 14 2 9" xfId="24327"/>
    <cellStyle name="Accent5 2 14 20" xfId="27736"/>
    <cellStyle name="Accent5 2 14 21" xfId="27617"/>
    <cellStyle name="Accent5 2 14 22" xfId="26621"/>
    <cellStyle name="Accent5 2 14 23" xfId="27260"/>
    <cellStyle name="Accent5 2 14 24" xfId="27668"/>
    <cellStyle name="Accent5 2 14 25" xfId="27094"/>
    <cellStyle name="Accent5 2 14 26" xfId="28014"/>
    <cellStyle name="Accent5 2 14 27" xfId="27058"/>
    <cellStyle name="Accent5 2 14 28" xfId="28926"/>
    <cellStyle name="Accent5 2 14 29" xfId="29841"/>
    <cellStyle name="Accent5 2 14 3" xfId="22753"/>
    <cellStyle name="Accent5 2 14 30" xfId="29381"/>
    <cellStyle name="Accent5 2 14 31" xfId="29323"/>
    <cellStyle name="Accent5 2 14 32" xfId="28904"/>
    <cellStyle name="Accent5 2 14 4" xfId="25092"/>
    <cellStyle name="Accent5 2 14 5" xfId="24186"/>
    <cellStyle name="Accent5 2 14 6" xfId="24038"/>
    <cellStyle name="Accent5 2 14 7" xfId="22713"/>
    <cellStyle name="Accent5 2 14 8" xfId="23561"/>
    <cellStyle name="Accent5 2 14 9" xfId="23595"/>
    <cellStyle name="Accent5 2 15" xfId="14114"/>
    <cellStyle name="Accent5 2 16" xfId="14132"/>
    <cellStyle name="Accent5 2 17" xfId="14151"/>
    <cellStyle name="Accent5 2 18" xfId="14172"/>
    <cellStyle name="Accent5 2 19" xfId="14183"/>
    <cellStyle name="Accent5 2 2" xfId="69"/>
    <cellStyle name="Accent5 2 2 10" xfId="17062"/>
    <cellStyle name="Accent5 2 2 11" xfId="15482"/>
    <cellStyle name="Accent5 2 2 12" xfId="18176"/>
    <cellStyle name="Accent5 2 2 13" xfId="15485"/>
    <cellStyle name="Accent5 2 2 14" xfId="17984"/>
    <cellStyle name="Accent5 2 2 15" xfId="16227"/>
    <cellStyle name="Accent5 2 2 16" xfId="17739"/>
    <cellStyle name="Accent5 2 2 17" xfId="15990"/>
    <cellStyle name="Accent5 2 2 18" xfId="17362"/>
    <cellStyle name="Accent5 2 2 19" xfId="16175"/>
    <cellStyle name="Accent5 2 2 2" xfId="8361"/>
    <cellStyle name="Accent5 2 2 2 10" xfId="16266"/>
    <cellStyle name="Accent5 2 2 2 11" xfId="17507"/>
    <cellStyle name="Accent5 2 2 2 12" xfId="16322"/>
    <cellStyle name="Accent5 2 2 2 13" xfId="16852"/>
    <cellStyle name="Accent5 2 2 2 14" xfId="14529"/>
    <cellStyle name="Accent5 2 2 2 15" xfId="16866"/>
    <cellStyle name="Accent5 2 2 2 16" xfId="16520"/>
    <cellStyle name="Accent5 2 2 2 17" xfId="15720"/>
    <cellStyle name="Accent5 2 2 2 18" xfId="14634"/>
    <cellStyle name="Accent5 2 2 2 19" xfId="18164"/>
    <cellStyle name="Accent5 2 2 2 2" xfId="6059"/>
    <cellStyle name="Accent5 2 2 2 2 10" xfId="22438"/>
    <cellStyle name="Accent5 2 2 2 2 11" xfId="20972"/>
    <cellStyle name="Accent5 2 2 2 2 12" xfId="22185"/>
    <cellStyle name="Accent5 2 2 2 2 13" xfId="21954"/>
    <cellStyle name="Accent5 2 2 2 2 14" xfId="26399"/>
    <cellStyle name="Accent5 2 2 2 2 15" xfId="26219"/>
    <cellStyle name="Accent5 2 2 2 2 2" xfId="13622"/>
    <cellStyle name="Accent5 2 2 2 2 2 10" xfId="20849"/>
    <cellStyle name="Accent5 2 2 2 2 2 11" xfId="21317"/>
    <cellStyle name="Accent5 2 2 2 2 2 12" xfId="20713"/>
    <cellStyle name="Accent5 2 2 2 2 2 13" xfId="21686"/>
    <cellStyle name="Accent5 2 2 2 2 2 14" xfId="26441"/>
    <cellStyle name="Accent5 2 2 2 2 2 15" xfId="26221"/>
    <cellStyle name="Accent5 2 2 2 2 2 2" xfId="13664"/>
    <cellStyle name="Accent5 2 2 2 2 2 3" xfId="21887"/>
    <cellStyle name="Accent5 2 2 2 2 2 4" xfId="20606"/>
    <cellStyle name="Accent5 2 2 2 2 2 5" xfId="20451"/>
    <cellStyle name="Accent5 2 2 2 2 2 6" xfId="20449"/>
    <cellStyle name="Accent5 2 2 2 2 2 7" xfId="21435"/>
    <cellStyle name="Accent5 2 2 2 2 2 8" xfId="20817"/>
    <cellStyle name="Accent5 2 2 2 2 2 9" xfId="21210"/>
    <cellStyle name="Accent5 2 2 2 2 3" xfId="21845"/>
    <cellStyle name="Accent5 2 2 2 2 4" xfId="20666"/>
    <cellStyle name="Accent5 2 2 2 2 5" xfId="21405"/>
    <cellStyle name="Accent5 2 2 2 2 6" xfId="20653"/>
    <cellStyle name="Accent5 2 2 2 2 7" xfId="20584"/>
    <cellStyle name="Accent5 2 2 2 2 8" xfId="22236"/>
    <cellStyle name="Accent5 2 2 2 2 9" xfId="21643"/>
    <cellStyle name="Accent5 2 2 2 20" xfId="15696"/>
    <cellStyle name="Accent5 2 2 2 21" xfId="14484"/>
    <cellStyle name="Accent5 2 2 2 22" xfId="14587"/>
    <cellStyle name="Accent5 2 2 2 23" xfId="18545"/>
    <cellStyle name="Accent5 2 2 2 24" xfId="16920"/>
    <cellStyle name="Accent5 2 2 2 25" xfId="16928"/>
    <cellStyle name="Accent5 2 2 2 26" xfId="14539"/>
    <cellStyle name="Accent5 2 2 2 27" xfId="15468"/>
    <cellStyle name="Accent5 2 2 2 28" xfId="14738"/>
    <cellStyle name="Accent5 2 2 2 29" xfId="14417"/>
    <cellStyle name="Accent5 2 2 2 3" xfId="13157"/>
    <cellStyle name="Accent5 2 2 2 30" xfId="16577"/>
    <cellStyle name="Accent5 2 2 2 31" xfId="17947"/>
    <cellStyle name="Accent5 2 2 2 32" xfId="18692"/>
    <cellStyle name="Accent5 2 2 2 33" xfId="14545"/>
    <cellStyle name="Accent5 2 2 2 34" xfId="17203"/>
    <cellStyle name="Accent5 2 2 2 35" xfId="14307"/>
    <cellStyle name="Accent5 2 2 2 36" xfId="16617"/>
    <cellStyle name="Accent5 2 2 2 37" xfId="18101"/>
    <cellStyle name="Accent5 2 2 2 38" xfId="15337"/>
    <cellStyle name="Accent5 2 2 2 39" xfId="16821"/>
    <cellStyle name="Accent5 2 2 2 4" xfId="13843"/>
    <cellStyle name="Accent5 2 2 2 40" xfId="15113"/>
    <cellStyle name="Accent5 2 2 2 41" xfId="17025"/>
    <cellStyle name="Accent5 2 2 2 42" xfId="14949"/>
    <cellStyle name="Accent5 2 2 2 43" xfId="16990"/>
    <cellStyle name="Accent5 2 2 2 44" xfId="14525"/>
    <cellStyle name="Accent5 2 2 2 45" xfId="14547"/>
    <cellStyle name="Accent5 2 2 2 46" xfId="16110"/>
    <cellStyle name="Accent5 2 2 2 47" xfId="16479"/>
    <cellStyle name="Accent5 2 2 2 48" xfId="20913"/>
    <cellStyle name="Accent5 2 2 2 49" xfId="20286"/>
    <cellStyle name="Accent5 2 2 2 5" xfId="13132"/>
    <cellStyle name="Accent5 2 2 2 50" xfId="20879"/>
    <cellStyle name="Accent5 2 2 2 51" xfId="20864"/>
    <cellStyle name="Accent5 2 2 2 52" xfId="20467"/>
    <cellStyle name="Accent5 2 2 2 53" xfId="22029"/>
    <cellStyle name="Accent5 2 2 2 54" xfId="20702"/>
    <cellStyle name="Accent5 2 2 2 55" xfId="21209"/>
    <cellStyle name="Accent5 2 2 2 56" xfId="20815"/>
    <cellStyle name="Accent5 2 2 2 57" xfId="20541"/>
    <cellStyle name="Accent5 2 2 2 58" xfId="21282"/>
    <cellStyle name="Accent5 2 2 2 59" xfId="26254"/>
    <cellStyle name="Accent5 2 2 2 6" xfId="13120"/>
    <cellStyle name="Accent5 2 2 2 60" xfId="26140"/>
    <cellStyle name="Accent5 2 2 2 7" xfId="13920"/>
    <cellStyle name="Accent5 2 2 2 8" xfId="13396"/>
    <cellStyle name="Accent5 2 2 2 9" xfId="13455"/>
    <cellStyle name="Accent5 2 2 20" xfId="18485"/>
    <cellStyle name="Accent5 2 2 21" xfId="16538"/>
    <cellStyle name="Accent5 2 2 22" xfId="18838"/>
    <cellStyle name="Accent5 2 2 23" xfId="14460"/>
    <cellStyle name="Accent5 2 2 24" xfId="18298"/>
    <cellStyle name="Accent5 2 2 25" xfId="18461"/>
    <cellStyle name="Accent5 2 2 26" xfId="15519"/>
    <cellStyle name="Accent5 2 2 27" xfId="15972"/>
    <cellStyle name="Accent5 2 2 28" xfId="18197"/>
    <cellStyle name="Accent5 2 2 29" xfId="16948"/>
    <cellStyle name="Accent5 2 2 3" xfId="13771"/>
    <cellStyle name="Accent5 2 2 3 10" xfId="23280"/>
    <cellStyle name="Accent5 2 2 3 11" xfId="24487"/>
    <cellStyle name="Accent5 2 2 3 12" xfId="23049"/>
    <cellStyle name="Accent5 2 2 3 13" xfId="23685"/>
    <cellStyle name="Accent5 2 2 3 14" xfId="23998"/>
    <cellStyle name="Accent5 2 2 3 15" xfId="23370"/>
    <cellStyle name="Accent5 2 2 3 16" xfId="25990"/>
    <cellStyle name="Accent5 2 2 3 17" xfId="25909"/>
    <cellStyle name="Accent5 2 2 3 18" xfId="26553"/>
    <cellStyle name="Accent5 2 2 3 19" xfId="28161"/>
    <cellStyle name="Accent5 2 2 3 2" xfId="12977"/>
    <cellStyle name="Accent5 2 2 3 2 10" xfId="24143"/>
    <cellStyle name="Accent5 2 2 3 2 11" xfId="25231"/>
    <cellStyle name="Accent5 2 2 3 2 12" xfId="25136"/>
    <cellStyle name="Accent5 2 2 3 2 13" xfId="23792"/>
    <cellStyle name="Accent5 2 2 3 2 14" xfId="24601"/>
    <cellStyle name="Accent5 2 2 3 2 15" xfId="25972"/>
    <cellStyle name="Accent5 2 2 3 2 16" xfId="25895"/>
    <cellStyle name="Accent5 2 2 3 2 17" xfId="28431"/>
    <cellStyle name="Accent5 2 2 3 2 18" xfId="28196"/>
    <cellStyle name="Accent5 2 2 3 2 19" xfId="26540"/>
    <cellStyle name="Accent5 2 2 3 2 2" xfId="25060"/>
    <cellStyle name="Accent5 2 2 3 2 2 10" xfId="24104"/>
    <cellStyle name="Accent5 2 2 3 2 2 11" xfId="22813"/>
    <cellStyle name="Accent5 2 2 3 2 2 12" xfId="23888"/>
    <cellStyle name="Accent5 2 2 3 2 2 13" xfId="24146"/>
    <cellStyle name="Accent5 2 2 3 2 2 14" xfId="25084"/>
    <cellStyle name="Accent5 2 2 3 2 2 15" xfId="25743"/>
    <cellStyle name="Accent5 2 2 3 2 2 16" xfId="26068"/>
    <cellStyle name="Accent5 2 2 3 2 2 17" xfId="28298"/>
    <cellStyle name="Accent5 2 2 3 2 2 18" xfId="26694"/>
    <cellStyle name="Accent5 2 2 3 2 2 19" xfId="26876"/>
    <cellStyle name="Accent5 2 2 3 2 2 2" xfId="24918"/>
    <cellStyle name="Accent5 2 2 3 2 2 20" xfId="27235"/>
    <cellStyle name="Accent5 2 2 3 2 2 21" xfId="27257"/>
    <cellStyle name="Accent5 2 2 3 2 2 22" xfId="27749"/>
    <cellStyle name="Accent5 2 2 3 2 2 23" xfId="27508"/>
    <cellStyle name="Accent5 2 2 3 2 2 24" xfId="27691"/>
    <cellStyle name="Accent5 2 2 3 2 2 25" xfId="28571"/>
    <cellStyle name="Accent5 2 2 3 2 2 26" xfId="28056"/>
    <cellStyle name="Accent5 2 2 3 2 2 27" xfId="29685"/>
    <cellStyle name="Accent5 2 2 3 2 2 28" xfId="28956"/>
    <cellStyle name="Accent5 2 2 3 2 2 29" xfId="29038"/>
    <cellStyle name="Accent5 2 2 3 2 2 3" xfId="22812"/>
    <cellStyle name="Accent5 2 2 3 2 2 30" xfId="29174"/>
    <cellStyle name="Accent5 2 2 3 2 2 31" xfId="29183"/>
    <cellStyle name="Accent5 2 2 3 2 2 4" xfId="23040"/>
    <cellStyle name="Accent5 2 2 3 2 2 5" xfId="23529"/>
    <cellStyle name="Accent5 2 2 3 2 2 6" xfId="23558"/>
    <cellStyle name="Accent5 2 2 3 2 2 7" xfId="24199"/>
    <cellStyle name="Accent5 2 2 3 2 2 8" xfId="25219"/>
    <cellStyle name="Accent5 2 2 3 2 2 9" xfId="24153"/>
    <cellStyle name="Accent5 2 2 3 2 20" xfId="28552"/>
    <cellStyle name="Accent5 2 2 3 2 21" xfId="27672"/>
    <cellStyle name="Accent5 2 2 3 2 22" xfId="26754"/>
    <cellStyle name="Accent5 2 2 3 2 23" xfId="27629"/>
    <cellStyle name="Accent5 2 2 3 2 24" xfId="27884"/>
    <cellStyle name="Accent5 2 2 3 2 25" xfId="27573"/>
    <cellStyle name="Accent5 2 2 3 2 26" xfId="28590"/>
    <cellStyle name="Accent5 2 2 3 2 27" xfId="29815"/>
    <cellStyle name="Accent5 2 2 3 2 28" xfId="29619"/>
    <cellStyle name="Accent5 2 2 3 2 29" xfId="28850"/>
    <cellStyle name="Accent5 2 2 3 2 3" xfId="24782"/>
    <cellStyle name="Accent5 2 2 3 2 30" xfId="29892"/>
    <cellStyle name="Accent5 2 2 3 2 31" xfId="29351"/>
    <cellStyle name="Accent5 2 2 3 2 4" xfId="22621"/>
    <cellStyle name="Accent5 2 2 3 2 5" xfId="25205"/>
    <cellStyle name="Accent5 2 2 3 2 6" xfId="24110"/>
    <cellStyle name="Accent5 2 2 3 2 7" xfId="22884"/>
    <cellStyle name="Accent5 2 2 3 2 8" xfId="23381"/>
    <cellStyle name="Accent5 2 2 3 2 9" xfId="24709"/>
    <cellStyle name="Accent5 2 2 3 20" xfId="28044"/>
    <cellStyle name="Accent5 2 2 3 21" xfId="27851"/>
    <cellStyle name="Accent5 2 2 3 22" xfId="27897"/>
    <cellStyle name="Accent5 2 2 3 23" xfId="27484"/>
    <cellStyle name="Accent5 2 2 3 24" xfId="28164"/>
    <cellStyle name="Accent5 2 2 3 25" xfId="28584"/>
    <cellStyle name="Accent5 2 2 3 26" xfId="26770"/>
    <cellStyle name="Accent5 2 2 3 27" xfId="26699"/>
    <cellStyle name="Accent5 2 2 3 28" xfId="28860"/>
    <cellStyle name="Accent5 2 2 3 29" xfId="29602"/>
    <cellStyle name="Accent5 2 2 3 3" xfId="22634"/>
    <cellStyle name="Accent5 2 2 3 30" xfId="29540"/>
    <cellStyle name="Accent5 2 2 3 31" xfId="29442"/>
    <cellStyle name="Accent5 2 2 3 32" xfId="29458"/>
    <cellStyle name="Accent5 2 2 3 4" xfId="24738"/>
    <cellStyle name="Accent5 2 2 3 5" xfId="24594"/>
    <cellStyle name="Accent5 2 2 3 6" xfId="24350"/>
    <cellStyle name="Accent5 2 2 3 7" xfId="24404"/>
    <cellStyle name="Accent5 2 2 3 8" xfId="23870"/>
    <cellStyle name="Accent5 2 2 3 9" xfId="24313"/>
    <cellStyle name="Accent5 2 2 30" xfId="18901"/>
    <cellStyle name="Accent5 2 2 31" xfId="15286"/>
    <cellStyle name="Accent5 2 2 32" xfId="15423"/>
    <cellStyle name="Accent5 2 2 33" xfId="15393"/>
    <cellStyle name="Accent5 2 2 34" xfId="15083"/>
    <cellStyle name="Accent5 2 2 35" xfId="15760"/>
    <cellStyle name="Accent5 2 2 36" xfId="18562"/>
    <cellStyle name="Accent5 2 2 37" xfId="18960"/>
    <cellStyle name="Accent5 2 2 38" xfId="17958"/>
    <cellStyle name="Accent5 2 2 39" xfId="17002"/>
    <cellStyle name="Accent5 2 2 4" xfId="13308"/>
    <cellStyle name="Accent5 2 2 40" xfId="16373"/>
    <cellStyle name="Accent5 2 2 41" xfId="14442"/>
    <cellStyle name="Accent5 2 2 42" xfId="14402"/>
    <cellStyle name="Accent5 2 2 43" xfId="18123"/>
    <cellStyle name="Accent5 2 2 44" xfId="18061"/>
    <cellStyle name="Accent5 2 2 45" xfId="17347"/>
    <cellStyle name="Accent5 2 2 46" xfId="15738"/>
    <cellStyle name="Accent5 2 2 47" xfId="18497"/>
    <cellStyle name="Accent5 2 2 48" xfId="21244"/>
    <cellStyle name="Accent5 2 2 49" xfId="20463"/>
    <cellStyle name="Accent5 2 2 5" xfId="13972"/>
    <cellStyle name="Accent5 2 2 50" xfId="21755"/>
    <cellStyle name="Accent5 2 2 51" xfId="22315"/>
    <cellStyle name="Accent5 2 2 52" xfId="21676"/>
    <cellStyle name="Accent5 2 2 53" xfId="22544"/>
    <cellStyle name="Accent5 2 2 54" xfId="22559"/>
    <cellStyle name="Accent5 2 2 55" xfId="22573"/>
    <cellStyle name="Accent5 2 2 56" xfId="22586"/>
    <cellStyle name="Accent5 2 2 57" xfId="22596"/>
    <cellStyle name="Accent5 2 2 58" xfId="22604"/>
    <cellStyle name="Accent5 2 2 59" xfId="26324"/>
    <cellStyle name="Accent5 2 2 6" xfId="13014"/>
    <cellStyle name="Accent5 2 2 60" xfId="26192"/>
    <cellStyle name="Accent5 2 2 7" xfId="13095"/>
    <cellStyle name="Accent5 2 2 8" xfId="13938"/>
    <cellStyle name="Accent5 2 2 9" xfId="13514"/>
    <cellStyle name="Accent5 2 20" xfId="14192"/>
    <cellStyle name="Accent5 2 21" xfId="14218"/>
    <cellStyle name="Accent5 2 22" xfId="18640"/>
    <cellStyle name="Accent5 2 23" xfId="18702"/>
    <cellStyle name="Accent5 2 24" xfId="18766"/>
    <cellStyle name="Accent5 2 25" xfId="18820"/>
    <cellStyle name="Accent5 2 26" xfId="18877"/>
    <cellStyle name="Accent5 2 27" xfId="18934"/>
    <cellStyle name="Accent5 2 28" xfId="18989"/>
    <cellStyle name="Accent5 2 29" xfId="19035"/>
    <cellStyle name="Accent5 2 3" xfId="12044"/>
    <cellStyle name="Accent5 2 30" xfId="19096"/>
    <cellStyle name="Accent5 2 31" xfId="19149"/>
    <cellStyle name="Accent5 2 32" xfId="19201"/>
    <cellStyle name="Accent5 2 33" xfId="19252"/>
    <cellStyle name="Accent5 2 34" xfId="19302"/>
    <cellStyle name="Accent5 2 35" xfId="19352"/>
    <cellStyle name="Accent5 2 36" xfId="19400"/>
    <cellStyle name="Accent5 2 37" xfId="19447"/>
    <cellStyle name="Accent5 2 38" xfId="19494"/>
    <cellStyle name="Accent5 2 39" xfId="19541"/>
    <cellStyle name="Accent5 2 4" xfId="12440"/>
    <cellStyle name="Accent5 2 40" xfId="19585"/>
    <cellStyle name="Accent5 2 41" xfId="19628"/>
    <cellStyle name="Accent5 2 42" xfId="19669"/>
    <cellStyle name="Accent5 2 43" xfId="19709"/>
    <cellStyle name="Accent5 2 44" xfId="19748"/>
    <cellStyle name="Accent5 2 45" xfId="19784"/>
    <cellStyle name="Accent5 2 46" xfId="19817"/>
    <cellStyle name="Accent5 2 47" xfId="19850"/>
    <cellStyle name="Accent5 2 48" xfId="19882"/>
    <cellStyle name="Accent5 2 49" xfId="19911"/>
    <cellStyle name="Accent5 2 5" xfId="12332"/>
    <cellStyle name="Accent5 2 50" xfId="19940"/>
    <cellStyle name="Accent5 2 51" xfId="19966"/>
    <cellStyle name="Accent5 2 52" xfId="19989"/>
    <cellStyle name="Accent5 2 53" xfId="20011"/>
    <cellStyle name="Accent5 2 54" xfId="20030"/>
    <cellStyle name="Accent5 2 55" xfId="20048"/>
    <cellStyle name="Accent5 2 56" xfId="20062"/>
    <cellStyle name="Accent5 2 57" xfId="20073"/>
    <cellStyle name="Accent5 2 58" xfId="20082"/>
    <cellStyle name="Accent5 2 59" xfId="20135"/>
    <cellStyle name="Accent5 2 6" xfId="12292"/>
    <cellStyle name="Accent5 2 60" xfId="21773"/>
    <cellStyle name="Accent5 2 61" xfId="22146"/>
    <cellStyle name="Accent5 2 62" xfId="21741"/>
    <cellStyle name="Accent5 2 63" xfId="20169"/>
    <cellStyle name="Accent5 2 64" xfId="20671"/>
    <cellStyle name="Accent5 2 65" xfId="21644"/>
    <cellStyle name="Accent5 2 66" xfId="20989"/>
    <cellStyle name="Accent5 2 67" xfId="21717"/>
    <cellStyle name="Accent5 2 68" xfId="22116"/>
    <cellStyle name="Accent5 2 69" xfId="21541"/>
    <cellStyle name="Accent5 2 7" xfId="12227"/>
    <cellStyle name="Accent5 2 70" xfId="26099"/>
    <cellStyle name="Accent5 2 71" xfId="26478"/>
    <cellStyle name="Accent5 2 8" xfId="12127"/>
    <cellStyle name="Accent5 2 9" xfId="12603"/>
    <cellStyle name="Accent5 20" xfId="12968"/>
    <cellStyle name="Accent5 21" xfId="13361"/>
    <cellStyle name="Accent5 22" xfId="13811"/>
    <cellStyle name="Accent5 23" xfId="13834"/>
    <cellStyle name="Accent5 24" xfId="13503"/>
    <cellStyle name="Accent5 25" xfId="13049"/>
    <cellStyle name="Accent5 26" xfId="14991"/>
    <cellStyle name="Accent5 27" xfId="17078"/>
    <cellStyle name="Accent5 28" xfId="15230"/>
    <cellStyle name="Accent5 29" xfId="17566"/>
    <cellStyle name="Accent5 3" xfId="110"/>
    <cellStyle name="Accent5 3 2" xfId="6100"/>
    <cellStyle name="Accent5 30" xfId="17261"/>
    <cellStyle name="Accent5 31" xfId="16529"/>
    <cellStyle name="Accent5 32" xfId="17599"/>
    <cellStyle name="Accent5 33" xfId="14743"/>
    <cellStyle name="Accent5 34" xfId="18126"/>
    <cellStyle name="Accent5 35" xfId="17791"/>
    <cellStyle name="Accent5 36" xfId="14706"/>
    <cellStyle name="Accent5 37" xfId="18565"/>
    <cellStyle name="Accent5 38" xfId="18865"/>
    <cellStyle name="Accent5 39" xfId="18217"/>
    <cellStyle name="Accent5 4" xfId="151"/>
    <cellStyle name="Accent5 4 2" xfId="6141"/>
    <cellStyle name="Accent5 40" xfId="18034"/>
    <cellStyle name="Accent5 41" xfId="15559"/>
    <cellStyle name="Accent5 42" xfId="18899"/>
    <cellStyle name="Accent5 43" xfId="15748"/>
    <cellStyle name="Accent5 44" xfId="15644"/>
    <cellStyle name="Accent5 45" xfId="16020"/>
    <cellStyle name="Accent5 46" xfId="15290"/>
    <cellStyle name="Accent5 47" xfId="16700"/>
    <cellStyle name="Accent5 48" xfId="14835"/>
    <cellStyle name="Accent5 49" xfId="14396"/>
    <cellStyle name="Accent5 5" xfId="192"/>
    <cellStyle name="Accent5 5 2" xfId="6182"/>
    <cellStyle name="Accent5 50" xfId="18457"/>
    <cellStyle name="Accent5 51" xfId="16971"/>
    <cellStyle name="Accent5 52" xfId="18234"/>
    <cellStyle name="Accent5 53" xfId="19031"/>
    <cellStyle name="Accent5 54" xfId="19093"/>
    <cellStyle name="Accent5 55" xfId="19146"/>
    <cellStyle name="Accent5 56" xfId="19198"/>
    <cellStyle name="Accent5 57" xfId="19249"/>
    <cellStyle name="Accent5 58" xfId="19299"/>
    <cellStyle name="Accent5 59" xfId="19349"/>
    <cellStyle name="Accent5 6" xfId="233"/>
    <cellStyle name="Accent5 6 2" xfId="6223"/>
    <cellStyle name="Accent5 60" xfId="19397"/>
    <cellStyle name="Accent5 61" xfId="19444"/>
    <cellStyle name="Accent5 62" xfId="19491"/>
    <cellStyle name="Accent5 63" xfId="19538"/>
    <cellStyle name="Accent5 64" xfId="20440"/>
    <cellStyle name="Accent5 65" xfId="21227"/>
    <cellStyle name="Accent5 66" xfId="20302"/>
    <cellStyle name="Accent5 67" xfId="21516"/>
    <cellStyle name="Accent5 68" xfId="21807"/>
    <cellStyle name="Accent5 69" xfId="22216"/>
    <cellStyle name="Accent5 7" xfId="274"/>
    <cellStyle name="Accent5 7 2" xfId="6264"/>
    <cellStyle name="Accent5 70" xfId="21168"/>
    <cellStyle name="Accent5 71" xfId="21677"/>
    <cellStyle name="Accent5 72" xfId="22470"/>
    <cellStyle name="Accent5 73" xfId="21936"/>
    <cellStyle name="Accent5 74" xfId="20163"/>
    <cellStyle name="Accent5 75" xfId="26184"/>
    <cellStyle name="Accent5 76" xfId="26466"/>
    <cellStyle name="Accent5 8" xfId="12367"/>
    <cellStyle name="Accent5 9" xfId="12770"/>
    <cellStyle name="Accent6" xfId="41" builtinId="49" customBuiltin="1"/>
    <cellStyle name="Accent6 10" xfId="12484"/>
    <cellStyle name="Accent6 11" xfId="12648"/>
    <cellStyle name="Accent6 12" xfId="12517"/>
    <cellStyle name="Accent6 13" xfId="12413"/>
    <cellStyle name="Accent6 14" xfId="12326"/>
    <cellStyle name="Accent6 15" xfId="12545"/>
    <cellStyle name="Accent6 16" xfId="12469"/>
    <cellStyle name="Accent6 17" xfId="12472"/>
    <cellStyle name="Accent6 18" xfId="12387"/>
    <cellStyle name="Accent6 19" xfId="13405"/>
    <cellStyle name="Accent6 2" xfId="2373"/>
    <cellStyle name="Accent6 2 10" xfId="12702"/>
    <cellStyle name="Accent6 2 11" xfId="12548"/>
    <cellStyle name="Accent6 2 12" xfId="12079"/>
    <cellStyle name="Accent6 2 13" xfId="12588"/>
    <cellStyle name="Accent6 2 14" xfId="13690"/>
    <cellStyle name="Accent6 2 14 10" xfId="24841"/>
    <cellStyle name="Accent6 2 14 11" xfId="23493"/>
    <cellStyle name="Accent6 2 14 12" xfId="23416"/>
    <cellStyle name="Accent6 2 14 13" xfId="24992"/>
    <cellStyle name="Accent6 2 14 14" xfId="24445"/>
    <cellStyle name="Accent6 2 14 15" xfId="25585"/>
    <cellStyle name="Accent6 2 14 16" xfId="25624"/>
    <cellStyle name="Accent6 2 14 17" xfId="25634"/>
    <cellStyle name="Accent6 2 14 18" xfId="26650"/>
    <cellStyle name="Accent6 2 14 19" xfId="28564"/>
    <cellStyle name="Accent6 2 14 2" xfId="13596"/>
    <cellStyle name="Accent6 2 14 2 10" xfId="25556"/>
    <cellStyle name="Accent6 2 14 2 11" xfId="25574"/>
    <cellStyle name="Accent6 2 14 2 12" xfId="25594"/>
    <cellStyle name="Accent6 2 14 2 13" xfId="25608"/>
    <cellStyle name="Accent6 2 14 2 14" xfId="25618"/>
    <cellStyle name="Accent6 2 14 2 15" xfId="26045"/>
    <cellStyle name="Accent6 2 14 2 16" xfId="25902"/>
    <cellStyle name="Accent6 2 14 2 17" xfId="28375"/>
    <cellStyle name="Accent6 2 14 2 18" xfId="28693"/>
    <cellStyle name="Accent6 2 14 2 19" xfId="28715"/>
    <cellStyle name="Accent6 2 14 2 2" xfId="25001"/>
    <cellStyle name="Accent6 2 14 2 2 10" xfId="25120"/>
    <cellStyle name="Accent6 2 14 2 2 11" xfId="24155"/>
    <cellStyle name="Accent6 2 14 2 2 12" xfId="24801"/>
    <cellStyle name="Accent6 2 14 2 2 13" xfId="25043"/>
    <cellStyle name="Accent6 2 14 2 2 14" xfId="24113"/>
    <cellStyle name="Accent6 2 14 2 2 15" xfId="26055"/>
    <cellStyle name="Accent6 2 14 2 2 16" xfId="26004"/>
    <cellStyle name="Accent6 2 14 2 2 17" xfId="28344"/>
    <cellStyle name="Accent6 2 14 2 2 18" xfId="28176"/>
    <cellStyle name="Accent6 2 14 2 2 19" xfId="28504"/>
    <cellStyle name="Accent6 2 14 2 2 2" xfId="24964"/>
    <cellStyle name="Accent6 2 14 2 2 20" xfId="27919"/>
    <cellStyle name="Accent6 2 14 2 2 21" xfId="28095"/>
    <cellStyle name="Accent6 2 14 2 2 22" xfId="27877"/>
    <cellStyle name="Accent6 2 14 2 2 23" xfId="28187"/>
    <cellStyle name="Accent6 2 14 2 2 24" xfId="27449"/>
    <cellStyle name="Accent6 2 14 2 2 25" xfId="26744"/>
    <cellStyle name="Accent6 2 14 2 2 26" xfId="26601"/>
    <cellStyle name="Accent6 2 14 2 2 27" xfId="29731"/>
    <cellStyle name="Accent6 2 14 2 2 28" xfId="29609"/>
    <cellStyle name="Accent6 2 14 2 2 29" xfId="29867"/>
    <cellStyle name="Accent6 2 14 2 2 3" xfId="24754"/>
    <cellStyle name="Accent6 2 14 2 2 30" xfId="29472"/>
    <cellStyle name="Accent6 2 14 2 2 31" xfId="29564"/>
    <cellStyle name="Accent6 2 14 2 2 4" xfId="25142"/>
    <cellStyle name="Accent6 2 14 2 2 5" xfId="24436"/>
    <cellStyle name="Accent6 2 14 2 2 6" xfId="24654"/>
    <cellStyle name="Accent6 2 14 2 2 7" xfId="24384"/>
    <cellStyle name="Accent6 2 14 2 2 8" xfId="25272"/>
    <cellStyle name="Accent6 2 14 2 2 9" xfId="24154"/>
    <cellStyle name="Accent6 2 14 2 20" xfId="28738"/>
    <cellStyle name="Accent6 2 14 2 21" xfId="28762"/>
    <cellStyle name="Accent6 2 14 2 22" xfId="28781"/>
    <cellStyle name="Accent6 2 14 2 23" xfId="28799"/>
    <cellStyle name="Accent6 2 14 2 24" xfId="26797"/>
    <cellStyle name="Accent6 2 14 2 25" xfId="28834"/>
    <cellStyle name="Accent6 2 14 2 26" xfId="28844"/>
    <cellStyle name="Accent6 2 14 2 27" xfId="29760"/>
    <cellStyle name="Accent6 2 14 2 28" xfId="29960"/>
    <cellStyle name="Accent6 2 14 2 29" xfId="29976"/>
    <cellStyle name="Accent6 2 14 2 3" xfId="25374"/>
    <cellStyle name="Accent6 2 14 2 30" xfId="29990"/>
    <cellStyle name="Accent6 2 14 2 31" xfId="30000"/>
    <cellStyle name="Accent6 2 14 2 4" xfId="25402"/>
    <cellStyle name="Accent6 2 14 2 5" xfId="25431"/>
    <cellStyle name="Accent6 2 14 2 6" xfId="25459"/>
    <cellStyle name="Accent6 2 14 2 7" xfId="25486"/>
    <cellStyle name="Accent6 2 14 2 8" xfId="25509"/>
    <cellStyle name="Accent6 2 14 2 9" xfId="25535"/>
    <cellStyle name="Accent6 2 14 20" xfId="28250"/>
    <cellStyle name="Accent6 2 14 21" xfId="28672"/>
    <cellStyle name="Accent6 2 14 22" xfId="28700"/>
    <cellStyle name="Accent6 2 14 23" xfId="28725"/>
    <cellStyle name="Accent6 2 14 24" xfId="28747"/>
    <cellStyle name="Accent6 2 14 25" xfId="27188"/>
    <cellStyle name="Accent6 2 14 26" xfId="27394"/>
    <cellStyle name="Accent6 2 14 27" xfId="28147"/>
    <cellStyle name="Accent6 2 14 28" xfId="28925"/>
    <cellStyle name="Accent6 2 14 29" xfId="29897"/>
    <cellStyle name="Accent6 2 14 3" xfId="22752"/>
    <cellStyle name="Accent6 2 14 30" xfId="29656"/>
    <cellStyle name="Accent6 2 14 31" xfId="29950"/>
    <cellStyle name="Accent6 2 14 32" xfId="29967"/>
    <cellStyle name="Accent6 2 14 4" xfId="25218"/>
    <cellStyle name="Accent6 2 14 5" xfId="24855"/>
    <cellStyle name="Accent6 2 14 6" xfId="25353"/>
    <cellStyle name="Accent6 2 14 7" xfId="25384"/>
    <cellStyle name="Accent6 2 14 8" xfId="25412"/>
    <cellStyle name="Accent6 2 14 9" xfId="24105"/>
    <cellStyle name="Accent6 2 15" xfId="14113"/>
    <cellStyle name="Accent6 2 16" xfId="14131"/>
    <cellStyle name="Accent6 2 17" xfId="14149"/>
    <cellStyle name="Accent6 2 18" xfId="14171"/>
    <cellStyle name="Accent6 2 19" xfId="14182"/>
    <cellStyle name="Accent6 2 2" xfId="70"/>
    <cellStyle name="Accent6 2 2 10" xfId="17066"/>
    <cellStyle name="Accent6 2 2 11" xfId="15474"/>
    <cellStyle name="Accent6 2 2 12" xfId="16153"/>
    <cellStyle name="Accent6 2 2 13" xfId="17400"/>
    <cellStyle name="Accent6 2 2 14" xfId="16148"/>
    <cellStyle name="Accent6 2 2 15" xfId="15392"/>
    <cellStyle name="Accent6 2 2 16" xfId="17463"/>
    <cellStyle name="Accent6 2 2 17" xfId="18439"/>
    <cellStyle name="Accent6 2 2 18" xfId="16483"/>
    <cellStyle name="Accent6 2 2 19" xfId="16818"/>
    <cellStyle name="Accent6 2 2 2" xfId="8365"/>
    <cellStyle name="Accent6 2 2 2 10" xfId="16267"/>
    <cellStyle name="Accent6 2 2 2 11" xfId="15460"/>
    <cellStyle name="Accent6 2 2 2 12" xfId="18210"/>
    <cellStyle name="Accent6 2 2 2 13" xfId="14878"/>
    <cellStyle name="Accent6 2 2 2 14" xfId="16462"/>
    <cellStyle name="Accent6 2 2 2 15" xfId="16374"/>
    <cellStyle name="Accent6 2 2 2 16" xfId="17965"/>
    <cellStyle name="Accent6 2 2 2 17" xfId="16841"/>
    <cellStyle name="Accent6 2 2 2 18" xfId="17217"/>
    <cellStyle name="Accent6 2 2 2 19" xfId="17289"/>
    <cellStyle name="Accent6 2 2 2 2" xfId="6060"/>
    <cellStyle name="Accent6 2 2 2 2 10" xfId="21467"/>
    <cellStyle name="Accent6 2 2 2 2 11" xfId="20376"/>
    <cellStyle name="Accent6 2 2 2 2 12" xfId="21550"/>
    <cellStyle name="Accent6 2 2 2 2 13" xfId="22020"/>
    <cellStyle name="Accent6 2 2 2 2 14" xfId="26395"/>
    <cellStyle name="Accent6 2 2 2 2 15" xfId="26128"/>
    <cellStyle name="Accent6 2 2 2 2 2" xfId="13618"/>
    <cellStyle name="Accent6 2 2 2 2 2 10" xfId="22195"/>
    <cellStyle name="Accent6 2 2 2 2 2 11" xfId="20400"/>
    <cellStyle name="Accent6 2 2 2 2 2 12" xfId="20325"/>
    <cellStyle name="Accent6 2 2 2 2 2 13" xfId="20382"/>
    <cellStyle name="Accent6 2 2 2 2 2 14" xfId="26440"/>
    <cellStyle name="Accent6 2 2 2 2 2 15" xfId="26361"/>
    <cellStyle name="Accent6 2 2 2 2 2 2" xfId="13663"/>
    <cellStyle name="Accent6 2 2 2 2 2 3" xfId="21886"/>
    <cellStyle name="Accent6 2 2 2 2 2 4" xfId="21399"/>
    <cellStyle name="Accent6 2 2 2 2 2 5" xfId="21119"/>
    <cellStyle name="Accent6 2 2 2 2 2 6" xfId="20242"/>
    <cellStyle name="Accent6 2 2 2 2 2 7" xfId="22259"/>
    <cellStyle name="Accent6 2 2 2 2 2 8" xfId="21039"/>
    <cellStyle name="Accent6 2 2 2 2 2 9" xfId="21003"/>
    <cellStyle name="Accent6 2 2 2 2 3" xfId="21841"/>
    <cellStyle name="Accent6 2 2 2 2 4" xfId="20681"/>
    <cellStyle name="Accent6 2 2 2 2 5" xfId="21064"/>
    <cellStyle name="Accent6 2 2 2 2 6" xfId="20459"/>
    <cellStyle name="Accent6 2 2 2 2 7" xfId="22321"/>
    <cellStyle name="Accent6 2 2 2 2 8" xfId="21441"/>
    <cellStyle name="Accent6 2 2 2 2 9" xfId="20950"/>
    <cellStyle name="Accent6 2 2 2 20" xfId="15899"/>
    <cellStyle name="Accent6 2 2 2 21" xfId="15607"/>
    <cellStyle name="Accent6 2 2 2 22" xfId="15069"/>
    <cellStyle name="Accent6 2 2 2 23" xfId="17473"/>
    <cellStyle name="Accent6 2 2 2 24" xfId="16183"/>
    <cellStyle name="Accent6 2 2 2 25" xfId="17578"/>
    <cellStyle name="Accent6 2 2 2 26" xfId="16458"/>
    <cellStyle name="Accent6 2 2 2 27" xfId="18868"/>
    <cellStyle name="Accent6 2 2 2 28" xfId="17081"/>
    <cellStyle name="Accent6 2 2 2 29" xfId="18765"/>
    <cellStyle name="Accent6 2 2 2 3" xfId="13156"/>
    <cellStyle name="Accent6 2 2 2 30" xfId="17428"/>
    <cellStyle name="Accent6 2 2 2 31" xfId="18533"/>
    <cellStyle name="Accent6 2 2 2 32" xfId="16929"/>
    <cellStyle name="Accent6 2 2 2 33" xfId="15857"/>
    <cellStyle name="Accent6 2 2 2 34" xfId="16542"/>
    <cellStyle name="Accent6 2 2 2 35" xfId="16688"/>
    <cellStyle name="Accent6 2 2 2 36" xfId="18776"/>
    <cellStyle name="Accent6 2 2 2 37" xfId="15669"/>
    <cellStyle name="Accent6 2 2 2 38" xfId="15339"/>
    <cellStyle name="Accent6 2 2 2 39" xfId="15021"/>
    <cellStyle name="Accent6 2 2 2 4" xfId="13320"/>
    <cellStyle name="Accent6 2 2 2 40" xfId="16497"/>
    <cellStyle name="Accent6 2 2 2 41" xfId="19016"/>
    <cellStyle name="Accent6 2 2 2 42" xfId="17527"/>
    <cellStyle name="Accent6 2 2 2 43" xfId="15292"/>
    <cellStyle name="Accent6 2 2 2 44" xfId="18852"/>
    <cellStyle name="Accent6 2 2 2 45" xfId="14578"/>
    <cellStyle name="Accent6 2 2 2 46" xfId="17352"/>
    <cellStyle name="Accent6 2 2 2 47" xfId="15136"/>
    <cellStyle name="Accent6 2 2 2 48" xfId="20914"/>
    <cellStyle name="Accent6 2 2 2 49" xfId="21061"/>
    <cellStyle name="Accent6 2 2 2 5" xfId="13978"/>
    <cellStyle name="Accent6 2 2 2 50" xfId="21255"/>
    <cellStyle name="Accent6 2 2 2 51" xfId="20362"/>
    <cellStyle name="Accent6 2 2 2 52" xfId="20189"/>
    <cellStyle name="Accent6 2 2 2 53" xfId="21154"/>
    <cellStyle name="Accent6 2 2 2 54" xfId="20173"/>
    <cellStyle name="Accent6 2 2 2 55" xfId="20361"/>
    <cellStyle name="Accent6 2 2 2 56" xfId="22132"/>
    <cellStyle name="Accent6 2 2 2 57" xfId="21413"/>
    <cellStyle name="Accent6 2 2 2 58" xfId="22006"/>
    <cellStyle name="Accent6 2 2 2 59" xfId="26255"/>
    <cellStyle name="Accent6 2 2 2 6" xfId="13924"/>
    <cellStyle name="Accent6 2 2 2 60" xfId="26285"/>
    <cellStyle name="Accent6 2 2 2 7" xfId="13256"/>
    <cellStyle name="Accent6 2 2 2 8" xfId="13471"/>
    <cellStyle name="Accent6 2 2 2 9" xfId="13207"/>
    <cellStyle name="Accent6 2 2 20" xfId="16773"/>
    <cellStyle name="Accent6 2 2 21" xfId="16465"/>
    <cellStyle name="Accent6 2 2 22" xfId="18295"/>
    <cellStyle name="Accent6 2 2 23" xfId="14243"/>
    <cellStyle name="Accent6 2 2 24" xfId="14379"/>
    <cellStyle name="Accent6 2 2 25" xfId="15268"/>
    <cellStyle name="Accent6 2 2 26" xfId="14606"/>
    <cellStyle name="Accent6 2 2 27" xfId="16372"/>
    <cellStyle name="Accent6 2 2 28" xfId="15442"/>
    <cellStyle name="Accent6 2 2 29" xfId="14550"/>
    <cellStyle name="Accent6 2 2 3" xfId="13770"/>
    <cellStyle name="Accent6 2 2 3 10" xfId="25164"/>
    <cellStyle name="Accent6 2 2 3 11" xfId="24784"/>
    <cellStyle name="Accent6 2 2 3 12" xfId="24671"/>
    <cellStyle name="Accent6 2 2 3 13" xfId="24572"/>
    <cellStyle name="Accent6 2 2 3 14" xfId="23593"/>
    <cellStyle name="Accent6 2 2 3 15" xfId="24728"/>
    <cellStyle name="Accent6 2 2 3 16" xfId="25953"/>
    <cellStyle name="Accent6 2 2 3 17" xfId="25690"/>
    <cellStyle name="Accent6 2 2 3 18" xfId="26549"/>
    <cellStyle name="Accent6 2 2 3 19" xfId="27917"/>
    <cellStyle name="Accent6 2 2 3 2" xfId="12973"/>
    <cellStyle name="Accent6 2 2 3 2 10" xfId="23485"/>
    <cellStyle name="Accent6 2 2 3 2 11" xfId="23822"/>
    <cellStyle name="Accent6 2 2 3 2 12" xfId="23016"/>
    <cellStyle name="Accent6 2 2 3 2 13" xfId="25505"/>
    <cellStyle name="Accent6 2 2 3 2 14" xfId="23471"/>
    <cellStyle name="Accent6 2 2 3 2 15" xfId="25933"/>
    <cellStyle name="Accent6 2 2 3 2 16" xfId="25897"/>
    <cellStyle name="Accent6 2 2 3 2 17" xfId="28430"/>
    <cellStyle name="Accent6 2 2 3 2 18" xfId="28200"/>
    <cellStyle name="Accent6 2 2 3 2 19" xfId="27193"/>
    <cellStyle name="Accent6 2 2 3 2 2" xfId="25059"/>
    <cellStyle name="Accent6 2 2 3 2 2 10" xfId="22956"/>
    <cellStyle name="Accent6 2 2 3 2 2 11" xfId="23341"/>
    <cellStyle name="Accent6 2 2 3 2 2 12" xfId="24222"/>
    <cellStyle name="Accent6 2 2 3 2 2 13" xfId="24705"/>
    <cellStyle name="Accent6 2 2 3 2 2 14" xfId="22826"/>
    <cellStyle name="Accent6 2 2 3 2 2 15" xfId="25785"/>
    <cellStyle name="Accent6 2 2 3 2 2 16" xfId="25720"/>
    <cellStyle name="Accent6 2 2 3 2 2 17" xfId="28294"/>
    <cellStyle name="Accent6 2 2 3 2 2 18" xfId="26746"/>
    <cellStyle name="Accent6 2 2 3 2 2 19" xfId="27494"/>
    <cellStyle name="Accent6 2 2 3 2 2 2" xfId="24914"/>
    <cellStyle name="Accent6 2 2 3 2 2 20" xfId="28228"/>
    <cellStyle name="Accent6 2 2 3 2 2 21" xfId="27036"/>
    <cellStyle name="Accent6 2 2 3 2 2 22" xfId="26920"/>
    <cellStyle name="Accent6 2 2 3 2 2 23" xfId="27597"/>
    <cellStyle name="Accent6 2 2 3 2 2 24" xfId="28225"/>
    <cellStyle name="Accent6 2 2 3 2 2 25" xfId="27143"/>
    <cellStyle name="Accent6 2 2 3 2 2 26" xfId="27469"/>
    <cellStyle name="Accent6 2 2 3 2 2 27" xfId="29681"/>
    <cellStyle name="Accent6 2 2 3 2 2 28" xfId="28987"/>
    <cellStyle name="Accent6 2 2 3 2 2 29" xfId="29273"/>
    <cellStyle name="Accent6 2 2 3 2 2 3" xfId="22871"/>
    <cellStyle name="Accent6 2 2 3 2 2 30" xfId="29641"/>
    <cellStyle name="Accent6 2 2 3 2 2 31" xfId="29109"/>
    <cellStyle name="Accent6 2 2 3 2 2 4" xfId="23879"/>
    <cellStyle name="Accent6 2 2 3 2 2 5" xfId="24823"/>
    <cellStyle name="Accent6 2 2 3 2 2 6" xfId="23256"/>
    <cellStyle name="Accent6 2 2 3 2 2 7" xfId="23101"/>
    <cellStyle name="Accent6 2 2 3 2 2 8" xfId="24370"/>
    <cellStyle name="Accent6 2 2 3 2 2 9" xfId="22916"/>
    <cellStyle name="Accent6 2 2 3 2 20" xfId="26690"/>
    <cellStyle name="Accent6 2 2 3 2 21" xfId="26865"/>
    <cellStyle name="Accent6 2 2 3 2 22" xfId="27029"/>
    <cellStyle name="Accent6 2 2 3 2 23" xfId="27622"/>
    <cellStyle name="Accent6 2 2 3 2 24" xfId="28047"/>
    <cellStyle name="Accent6 2 2 3 2 25" xfId="28019"/>
    <cellStyle name="Accent6 2 2 3 2 26" xfId="27812"/>
    <cellStyle name="Accent6 2 2 3 2 27" xfId="29814"/>
    <cellStyle name="Accent6 2 2 3 2 28" xfId="29622"/>
    <cellStyle name="Accent6 2 2 3 2 29" xfId="29159"/>
    <cellStyle name="Accent6 2 2 3 2 3" xfId="24787"/>
    <cellStyle name="Accent6 2 2 3 2 30" xfId="28952"/>
    <cellStyle name="Accent6 2 2 3 2 31" xfId="29030"/>
    <cellStyle name="Accent6 2 2 3 2 4" xfId="23468"/>
    <cellStyle name="Accent6 2 2 3 2 5" xfId="22804"/>
    <cellStyle name="Accent6 2 2 3 2 6" xfId="23018"/>
    <cellStyle name="Accent6 2 2 3 2 7" xfId="23243"/>
    <cellStyle name="Accent6 2 2 3 2 8" xfId="24060"/>
    <cellStyle name="Accent6 2 2 3 2 9" xfId="24273"/>
    <cellStyle name="Accent6 2 2 3 20" xfId="28125"/>
    <cellStyle name="Accent6 2 2 3 21" xfId="28508"/>
    <cellStyle name="Accent6 2 2 3 22" xfId="28597"/>
    <cellStyle name="Accent6 2 2 3 23" xfId="28614"/>
    <cellStyle name="Accent6 2 2 3 24" xfId="27206"/>
    <cellStyle name="Accent6 2 2 3 25" xfId="26823"/>
    <cellStyle name="Accent6 2 2 3 26" xfId="28807"/>
    <cellStyle name="Accent6 2 2 3 27" xfId="26859"/>
    <cellStyle name="Accent6 2 2 3 28" xfId="28856"/>
    <cellStyle name="Accent6 2 2 3 29" xfId="29471"/>
    <cellStyle name="Accent6 2 2 3 3" xfId="22630"/>
    <cellStyle name="Accent6 2 2 3 30" xfId="29585"/>
    <cellStyle name="Accent6 2 2 3 31" xfId="29870"/>
    <cellStyle name="Accent6 2 2 3 32" xfId="29910"/>
    <cellStyle name="Accent6 2 2 3 4" xfId="24432"/>
    <cellStyle name="Accent6 2 2 3 5" xfId="24700"/>
    <cellStyle name="Accent6 2 2 3 6" xfId="25148"/>
    <cellStyle name="Accent6 2 2 3 7" xfId="25258"/>
    <cellStyle name="Accent6 2 2 3 8" xfId="25281"/>
    <cellStyle name="Accent6 2 2 3 9" xfId="23317"/>
    <cellStyle name="Accent6 2 2 30" xfId="18007"/>
    <cellStyle name="Accent6 2 2 31" xfId="16662"/>
    <cellStyle name="Accent6 2 2 32" xfId="15035"/>
    <cellStyle name="Accent6 2 2 33" xfId="15675"/>
    <cellStyle name="Accent6 2 2 34" xfId="16437"/>
    <cellStyle name="Accent6 2 2 35" xfId="17259"/>
    <cellStyle name="Accent6 2 2 36" xfId="14244"/>
    <cellStyle name="Accent6 2 2 37" xfId="18610"/>
    <cellStyle name="Accent6 2 2 38" xfId="17470"/>
    <cellStyle name="Accent6 2 2 39" xfId="18492"/>
    <cellStyle name="Accent6 2 2 4" xfId="13313"/>
    <cellStyle name="Accent6 2 2 40" xfId="18113"/>
    <cellStyle name="Accent6 2 2 41" xfId="18932"/>
    <cellStyle name="Accent6 2 2 42" xfId="19036"/>
    <cellStyle name="Accent6 2 2 43" xfId="19097"/>
    <cellStyle name="Accent6 2 2 44" xfId="19150"/>
    <cellStyle name="Accent6 2 2 45" xfId="19202"/>
    <cellStyle name="Accent6 2 2 46" xfId="19253"/>
    <cellStyle name="Accent6 2 2 47" xfId="19303"/>
    <cellStyle name="Accent6 2 2 48" xfId="21248"/>
    <cellStyle name="Accent6 2 2 49" xfId="20456"/>
    <cellStyle name="Accent6 2 2 5" xfId="13198"/>
    <cellStyle name="Accent6 2 2 50" xfId="21590"/>
    <cellStyle name="Accent6 2 2 51" xfId="21002"/>
    <cellStyle name="Accent6 2 2 52" xfId="20605"/>
    <cellStyle name="Accent6 2 2 53" xfId="20637"/>
    <cellStyle name="Accent6 2 2 54" xfId="21176"/>
    <cellStyle name="Accent6 2 2 55" xfId="22530"/>
    <cellStyle name="Accent6 2 2 56" xfId="21738"/>
    <cellStyle name="Accent6 2 2 57" xfId="22173"/>
    <cellStyle name="Accent6 2 2 58" xfId="22250"/>
    <cellStyle name="Accent6 2 2 59" xfId="26328"/>
    <cellStyle name="Accent6 2 2 6" xfId="13010"/>
    <cellStyle name="Accent6 2 2 60" xfId="26194"/>
    <cellStyle name="Accent6 2 2 7" xfId="13952"/>
    <cellStyle name="Accent6 2 2 8" xfId="12938"/>
    <cellStyle name="Accent6 2 2 9" xfId="13907"/>
    <cellStyle name="Accent6 2 20" xfId="14191"/>
    <cellStyle name="Accent6 2 21" xfId="14219"/>
    <cellStyle name="Accent6 2 22" xfId="18638"/>
    <cellStyle name="Accent6 2 23" xfId="18700"/>
    <cellStyle name="Accent6 2 24" xfId="18763"/>
    <cellStyle name="Accent6 2 25" xfId="18817"/>
    <cellStyle name="Accent6 2 26" xfId="18874"/>
    <cellStyle name="Accent6 2 27" xfId="18930"/>
    <cellStyle name="Accent6 2 28" xfId="18986"/>
    <cellStyle name="Accent6 2 29" xfId="19034"/>
    <cellStyle name="Accent6 2 3" xfId="12045"/>
    <cellStyle name="Accent6 2 30" xfId="19095"/>
    <cellStyle name="Accent6 2 31" xfId="19148"/>
    <cellStyle name="Accent6 2 32" xfId="19200"/>
    <cellStyle name="Accent6 2 33" xfId="19251"/>
    <cellStyle name="Accent6 2 34" xfId="19301"/>
    <cellStyle name="Accent6 2 35" xfId="19351"/>
    <cellStyle name="Accent6 2 36" xfId="19399"/>
    <cellStyle name="Accent6 2 37" xfId="19446"/>
    <cellStyle name="Accent6 2 38" xfId="19493"/>
    <cellStyle name="Accent6 2 39" xfId="19540"/>
    <cellStyle name="Accent6 2 4" xfId="12141"/>
    <cellStyle name="Accent6 2 40" xfId="19584"/>
    <cellStyle name="Accent6 2 41" xfId="19627"/>
    <cellStyle name="Accent6 2 42" xfId="19668"/>
    <cellStyle name="Accent6 2 43" xfId="19708"/>
    <cellStyle name="Accent6 2 44" xfId="19747"/>
    <cellStyle name="Accent6 2 45" xfId="19783"/>
    <cellStyle name="Accent6 2 46" xfId="19816"/>
    <cellStyle name="Accent6 2 47" xfId="19849"/>
    <cellStyle name="Accent6 2 48" xfId="19881"/>
    <cellStyle name="Accent6 2 49" xfId="19910"/>
    <cellStyle name="Accent6 2 5" xfId="12788"/>
    <cellStyle name="Accent6 2 50" xfId="19939"/>
    <cellStyle name="Accent6 2 51" xfId="19965"/>
    <cellStyle name="Accent6 2 52" xfId="19988"/>
    <cellStyle name="Accent6 2 53" xfId="20010"/>
    <cellStyle name="Accent6 2 54" xfId="20029"/>
    <cellStyle name="Accent6 2 55" xfId="20047"/>
    <cellStyle name="Accent6 2 56" xfId="20061"/>
    <cellStyle name="Accent6 2 57" xfId="20072"/>
    <cellStyle name="Accent6 2 58" xfId="20081"/>
    <cellStyle name="Accent6 2 59" xfId="20136"/>
    <cellStyle name="Accent6 2 6" xfId="12669"/>
    <cellStyle name="Accent6 2 60" xfId="21933"/>
    <cellStyle name="Accent6 2 61" xfId="21538"/>
    <cellStyle name="Accent6 2 62" xfId="22095"/>
    <cellStyle name="Accent6 2 63" xfId="22153"/>
    <cellStyle name="Accent6 2 64" xfId="22090"/>
    <cellStyle name="Accent6 2 65" xfId="20971"/>
    <cellStyle name="Accent6 2 66" xfId="20326"/>
    <cellStyle name="Accent6 2 67" xfId="21429"/>
    <cellStyle name="Accent6 2 68" xfId="21056"/>
    <cellStyle name="Accent6 2 69" xfId="21348"/>
    <cellStyle name="Accent6 2 7" xfId="12118"/>
    <cellStyle name="Accent6 2 70" xfId="26100"/>
    <cellStyle name="Accent6 2 71" xfId="26469"/>
    <cellStyle name="Accent6 2 8" xfId="12829"/>
    <cellStyle name="Accent6 2 9" xfId="12077"/>
    <cellStyle name="Accent6 20" xfId="13809"/>
    <cellStyle name="Accent6 21" xfId="13385"/>
    <cellStyle name="Accent6 22" xfId="13345"/>
    <cellStyle name="Accent6 23" xfId="13516"/>
    <cellStyle name="Accent6 24" xfId="13927"/>
    <cellStyle name="Accent6 25" xfId="13030"/>
    <cellStyle name="Accent6 26" xfId="14995"/>
    <cellStyle name="Accent6 27" xfId="17342"/>
    <cellStyle name="Accent6 28" xfId="15085"/>
    <cellStyle name="Accent6 29" xfId="16594"/>
    <cellStyle name="Accent6 3" xfId="111"/>
    <cellStyle name="Accent6 3 2" xfId="6101"/>
    <cellStyle name="Accent6 30" xfId="14506"/>
    <cellStyle name="Accent6 31" xfId="17021"/>
    <cellStyle name="Accent6 32" xfId="15610"/>
    <cellStyle name="Accent6 33" xfId="16087"/>
    <cellStyle name="Accent6 34" xfId="17204"/>
    <cellStyle name="Accent6 35" xfId="18730"/>
    <cellStyle name="Accent6 36" xfId="18478"/>
    <cellStyle name="Accent6 37" xfId="15762"/>
    <cellStyle name="Accent6 38" xfId="16684"/>
    <cellStyle name="Accent6 39" xfId="16404"/>
    <cellStyle name="Accent6 4" xfId="152"/>
    <cellStyle name="Accent6 4 2" xfId="6142"/>
    <cellStyle name="Accent6 40" xfId="14388"/>
    <cellStyle name="Accent6 41" xfId="15854"/>
    <cellStyle name="Accent6 42" xfId="18099"/>
    <cellStyle name="Accent6 43" xfId="18647"/>
    <cellStyle name="Accent6 44" xfId="16025"/>
    <cellStyle name="Accent6 45" xfId="17746"/>
    <cellStyle name="Accent6 46" xfId="18346"/>
    <cellStyle name="Accent6 47" xfId="18767"/>
    <cellStyle name="Accent6 48" xfId="16005"/>
    <cellStyle name="Accent6 49" xfId="16831"/>
    <cellStyle name="Accent6 5" xfId="193"/>
    <cellStyle name="Accent6 5 2" xfId="6183"/>
    <cellStyle name="Accent6 50" xfId="16923"/>
    <cellStyle name="Accent6 51" xfId="14302"/>
    <cellStyle name="Accent6 52" xfId="14850"/>
    <cellStyle name="Accent6 53" xfId="17424"/>
    <cellStyle name="Accent6 54" xfId="17305"/>
    <cellStyle name="Accent6 55" xfId="17780"/>
    <cellStyle name="Accent6 56" xfId="15861"/>
    <cellStyle name="Accent6 57" xfId="15274"/>
    <cellStyle name="Accent6 58" xfId="16857"/>
    <cellStyle name="Accent6 59" xfId="15533"/>
    <cellStyle name="Accent6 6" xfId="234"/>
    <cellStyle name="Accent6 6 2" xfId="6224"/>
    <cellStyle name="Accent6 60" xfId="14919"/>
    <cellStyle name="Accent6 61" xfId="18595"/>
    <cellStyle name="Accent6 62" xfId="16811"/>
    <cellStyle name="Accent6 63" xfId="17530"/>
    <cellStyle name="Accent6 64" xfId="20444"/>
    <cellStyle name="Accent6 65" xfId="20880"/>
    <cellStyle name="Accent6 66" xfId="21051"/>
    <cellStyle name="Accent6 67" xfId="21349"/>
    <cellStyle name="Accent6 68" xfId="22094"/>
    <cellStyle name="Accent6 69" xfId="21086"/>
    <cellStyle name="Accent6 7" xfId="275"/>
    <cellStyle name="Accent6 7 2" xfId="6265"/>
    <cellStyle name="Accent6 70" xfId="20965"/>
    <cellStyle name="Accent6 71" xfId="21450"/>
    <cellStyle name="Accent6 72" xfId="20615"/>
    <cellStyle name="Accent6 73" xfId="20188"/>
    <cellStyle name="Accent6 74" xfId="21043"/>
    <cellStyle name="Accent6 75" xfId="26188"/>
    <cellStyle name="Accent6 76" xfId="26388"/>
    <cellStyle name="Accent6 8" xfId="12371"/>
    <cellStyle name="Accent6 9" xfId="12766"/>
    <cellStyle name="Bad" xfId="10" builtinId="27" customBuiltin="1"/>
    <cellStyle name="Bad 10" xfId="12779"/>
    <cellStyle name="Bad 11" xfId="12223"/>
    <cellStyle name="Bad 12" xfId="12507"/>
    <cellStyle name="Bad 13" xfId="12645"/>
    <cellStyle name="Bad 14" xfId="12700"/>
    <cellStyle name="Bad 15" xfId="12573"/>
    <cellStyle name="Bad 16" xfId="12234"/>
    <cellStyle name="Bad 17" xfId="12143"/>
    <cellStyle name="Bad 18" xfId="12748"/>
    <cellStyle name="Bad 19" xfId="13436"/>
    <cellStyle name="Bad 2" xfId="2342"/>
    <cellStyle name="Bad 2 10" xfId="12479"/>
    <cellStyle name="Bad 2 11" xfId="12827"/>
    <cellStyle name="Bad 2 12" xfId="12084"/>
    <cellStyle name="Bad 2 13" xfId="12425"/>
    <cellStyle name="Bad 2 14" xfId="13721"/>
    <cellStyle name="Bad 2 14 10" xfId="24817"/>
    <cellStyle name="Bad 2 14 11" xfId="23365"/>
    <cellStyle name="Bad 2 14 12" xfId="23503"/>
    <cellStyle name="Bad 2 14 13" xfId="24497"/>
    <cellStyle name="Bad 2 14 14" xfId="22910"/>
    <cellStyle name="Bad 2 14 15" xfId="24710"/>
    <cellStyle name="Bad 2 14 16" xfId="26532"/>
    <cellStyle name="Bad 2 14 17" xfId="25649"/>
    <cellStyle name="Bad 2 14 18" xfId="26649"/>
    <cellStyle name="Bad 2 14 19" xfId="27640"/>
    <cellStyle name="Bad 2 14 2" xfId="13595"/>
    <cellStyle name="Bad 2 14 2 10" xfId="25471"/>
    <cellStyle name="Bad 2 14 2 11" xfId="24556"/>
    <cellStyle name="Bad 2 14 2 12" xfId="24818"/>
    <cellStyle name="Bad 2 14 2 13" xfId="23126"/>
    <cellStyle name="Bad 2 14 2 14" xfId="23137"/>
    <cellStyle name="Bad 2 14 2 15" xfId="25679"/>
    <cellStyle name="Bad 2 14 2 16" xfId="25727"/>
    <cellStyle name="Bad 2 14 2 17" xfId="28406"/>
    <cellStyle name="Bad 2 14 2 18" xfId="28013"/>
    <cellStyle name="Bad 2 14 2 19" xfId="28659"/>
    <cellStyle name="Bad 2 14 2 2" xfId="25032"/>
    <cellStyle name="Bad 2 14 2 2 10" xfId="23029"/>
    <cellStyle name="Bad 2 14 2 2 11" xfId="23824"/>
    <cellStyle name="Bad 2 14 2 2 12" xfId="25573"/>
    <cellStyle name="Bad 2 14 2 2 13" xfId="23208"/>
    <cellStyle name="Bad 2 14 2 2 14" xfId="23925"/>
    <cellStyle name="Bad 2 14 2 2 15" xfId="25816"/>
    <cellStyle name="Bad 2 14 2 2 16" xfId="25844"/>
    <cellStyle name="Bad 2 14 2 2 17" xfId="28343"/>
    <cellStyle name="Bad 2 14 2 2 18" xfId="28180"/>
    <cellStyle name="Bad 2 14 2 2 19" xfId="28646"/>
    <cellStyle name="Bad 2 14 2 2 2" xfId="24963"/>
    <cellStyle name="Bad 2 14 2 2 20" xfId="27190"/>
    <cellStyle name="Bad 2 14 2 2 21" xfId="27978"/>
    <cellStyle name="Bad 2 14 2 2 22" xfId="27860"/>
    <cellStyle name="Bad 2 14 2 2 23" xfId="28521"/>
    <cellStyle name="Bad 2 14 2 2 24" xfId="28793"/>
    <cellStyle name="Bad 2 14 2 2 25" xfId="28808"/>
    <cellStyle name="Bad 2 14 2 2 26" xfId="27616"/>
    <cellStyle name="Bad 2 14 2 2 27" xfId="29730"/>
    <cellStyle name="Bad 2 14 2 2 28" xfId="29611"/>
    <cellStyle name="Bad 2 14 2 2 29" xfId="29936"/>
    <cellStyle name="Bad 2 14 2 2 3" xfId="24761"/>
    <cellStyle name="Bad 2 14 2 2 30" xfId="29157"/>
    <cellStyle name="Bad 2 14 2 2 31" xfId="29503"/>
    <cellStyle name="Bad 2 14 2 2 4" xfId="25318"/>
    <cellStyle name="Bad 2 14 2 2 5" xfId="23461"/>
    <cellStyle name="Bad 2 14 2 2 6" xfId="24513"/>
    <cellStyle name="Bad 2 14 2 2 7" xfId="24365"/>
    <cellStyle name="Bad 2 14 2 2 8" xfId="24769"/>
    <cellStyle name="Bad 2 14 2 2 9" xfId="24340"/>
    <cellStyle name="Bad 2 14 2 20" xfId="27805"/>
    <cellStyle name="Bad 2 14 2 21" xfId="26992"/>
    <cellStyle name="Bad 2 14 2 22" xfId="26771"/>
    <cellStyle name="Bad 2 14 2 23" xfId="26874"/>
    <cellStyle name="Bad 2 14 2 24" xfId="27652"/>
    <cellStyle name="Bad 2 14 2 25" xfId="26767"/>
    <cellStyle name="Bad 2 14 2 26" xfId="27289"/>
    <cellStyle name="Bad 2 14 2 27" xfId="29791"/>
    <cellStyle name="Bad 2 14 2 28" xfId="29523"/>
    <cellStyle name="Bad 2 14 2 29" xfId="29943"/>
    <cellStyle name="Bad 2 14 2 3" xfId="24563"/>
    <cellStyle name="Bad 2 14 2 30" xfId="29418"/>
    <cellStyle name="Bad 2 14 2 31" xfId="29090"/>
    <cellStyle name="Bad 2 14 2 4" xfId="25332"/>
    <cellStyle name="Bad 2 14 2 5" xfId="24287"/>
    <cellStyle name="Bad 2 14 2 6" xfId="23186"/>
    <cellStyle name="Bad 2 14 2 7" xfId="22901"/>
    <cellStyle name="Bad 2 14 2 8" xfId="23139"/>
    <cellStyle name="Bad 2 14 2 9" xfId="23375"/>
    <cellStyle name="Bad 2 14 20" xfId="27312"/>
    <cellStyle name="Bad 2 14 21" xfId="27478"/>
    <cellStyle name="Bad 2 14 22" xfId="27983"/>
    <cellStyle name="Bad 2 14 23" xfId="28246"/>
    <cellStyle name="Bad 2 14 24" xfId="28184"/>
    <cellStyle name="Bad 2 14 25" xfId="27799"/>
    <cellStyle name="Bad 2 14 26" xfId="26835"/>
    <cellStyle name="Bad 2 14 27" xfId="27518"/>
    <cellStyle name="Bad 2 14 28" xfId="28924"/>
    <cellStyle name="Bad 2 14 29" xfId="29333"/>
    <cellStyle name="Bad 2 14 3" xfId="22751"/>
    <cellStyle name="Bad 2 14 30" xfId="29203"/>
    <cellStyle name="Bad 2 14 31" xfId="29267"/>
    <cellStyle name="Bad 2 14 32" xfId="29505"/>
    <cellStyle name="Bad 2 14 4" xfId="24074"/>
    <cellStyle name="Bad 2 14 5" xfId="23633"/>
    <cellStyle name="Bad 2 14 6" xfId="23860"/>
    <cellStyle name="Bad 2 14 7" xfId="24521"/>
    <cellStyle name="Bad 2 14 8" xfId="24847"/>
    <cellStyle name="Bad 2 14 9" xfId="25442"/>
    <cellStyle name="Bad 2 15" xfId="14111"/>
    <cellStyle name="Bad 2 16" xfId="14130"/>
    <cellStyle name="Bad 2 17" xfId="14147"/>
    <cellStyle name="Bad 2 18" xfId="14170"/>
    <cellStyle name="Bad 2 19" xfId="14181"/>
    <cellStyle name="Bad 2 2" xfId="71"/>
    <cellStyle name="Bad 2 2 10" xfId="17038"/>
    <cellStyle name="Bad 2 2 11" xfId="17733"/>
    <cellStyle name="Bad 2 2 12" xfId="18085"/>
    <cellStyle name="Bad 2 2 13" xfId="16967"/>
    <cellStyle name="Bad 2 2 14" xfId="16970"/>
    <cellStyle name="Bad 2 2 15" xfId="14858"/>
    <cellStyle name="Bad 2 2 16" xfId="14611"/>
    <cellStyle name="Bad 2 2 17" xfId="17134"/>
    <cellStyle name="Bad 2 2 18" xfId="17878"/>
    <cellStyle name="Bad 2 2 19" xfId="17674"/>
    <cellStyle name="Bad 2 2 2" xfId="8334"/>
    <cellStyle name="Bad 2 2 2 10" xfId="16268"/>
    <cellStyle name="Bad 2 2 2 11" xfId="17502"/>
    <cellStyle name="Bad 2 2 2 12" xfId="18437"/>
    <cellStyle name="Bad 2 2 2 13" xfId="16355"/>
    <cellStyle name="Bad 2 2 2 14" xfId="18270"/>
    <cellStyle name="Bad 2 2 2 15" xfId="17647"/>
    <cellStyle name="Bad 2 2 2 16" xfId="16535"/>
    <cellStyle name="Bad 2 2 2 17" xfId="15271"/>
    <cellStyle name="Bad 2 2 2 18" xfId="17266"/>
    <cellStyle name="Bad 2 2 2 19" xfId="16138"/>
    <cellStyle name="Bad 2 2 2 2" xfId="6061"/>
    <cellStyle name="Bad 2 2 2 2 10" xfId="20304"/>
    <cellStyle name="Bad 2 2 2 2 11" xfId="21501"/>
    <cellStyle name="Bad 2 2 2 2 12" xfId="22118"/>
    <cellStyle name="Bad 2 2 2 2 13" xfId="20393"/>
    <cellStyle name="Bad 2 2 2 2 14" xfId="26421"/>
    <cellStyle name="Bad 2 2 2 2 15" xfId="26216"/>
    <cellStyle name="Bad 2 2 2 2 2" xfId="13644"/>
    <cellStyle name="Bad 2 2 2 2 2 10" xfId="20673"/>
    <cellStyle name="Bad 2 2 2 2 2 11" xfId="21497"/>
    <cellStyle name="Bad 2 2 2 2 2 12" xfId="22408"/>
    <cellStyle name="Bad 2 2 2 2 2 13" xfId="22212"/>
    <cellStyle name="Bad 2 2 2 2 2 14" xfId="26439"/>
    <cellStyle name="Bad 2 2 2 2 2 15" xfId="26130"/>
    <cellStyle name="Bad 2 2 2 2 2 2" xfId="13662"/>
    <cellStyle name="Bad 2 2 2 2 2 3" xfId="21885"/>
    <cellStyle name="Bad 2 2 2 2 2 4" xfId="20608"/>
    <cellStyle name="Bad 2 2 2 2 2 5" xfId="20774"/>
    <cellStyle name="Bad 2 2 2 2 2 6" xfId="21557"/>
    <cellStyle name="Bad 2 2 2 2 2 7" xfId="22251"/>
    <cellStyle name="Bad 2 2 2 2 2 8" xfId="21601"/>
    <cellStyle name="Bad 2 2 2 2 2 9" xfId="20477"/>
    <cellStyle name="Bad 2 2 2 2 3" xfId="21867"/>
    <cellStyle name="Bad 2 2 2 2 4" xfId="20627"/>
    <cellStyle name="Bad 2 2 2 2 5" xfId="21462"/>
    <cellStyle name="Bad 2 2 2 2 6" xfId="21115"/>
    <cellStyle name="Bad 2 2 2 2 7" xfId="20839"/>
    <cellStyle name="Bad 2 2 2 2 8" xfId="21526"/>
    <cellStyle name="Bad 2 2 2 2 9" xfId="22053"/>
    <cellStyle name="Bad 2 2 2 20" xfId="16379"/>
    <cellStyle name="Bad 2 2 2 21" xfId="14304"/>
    <cellStyle name="Bad 2 2 2 22" xfId="17009"/>
    <cellStyle name="Bad 2 2 2 23" xfId="18851"/>
    <cellStyle name="Bad 2 2 2 24" xfId="17165"/>
    <cellStyle name="Bad 2 2 2 25" xfId="18686"/>
    <cellStyle name="Bad 2 2 2 26" xfId="14661"/>
    <cellStyle name="Bad 2 2 2 27" xfId="14624"/>
    <cellStyle name="Bad 2 2 2 28" xfId="16976"/>
    <cellStyle name="Bad 2 2 2 29" xfId="16472"/>
    <cellStyle name="Bad 2 2 2 3" xfId="13155"/>
    <cellStyle name="Bad 2 2 2 30" xfId="17941"/>
    <cellStyle name="Bad 2 2 2 31" xfId="16421"/>
    <cellStyle name="Bad 2 2 2 32" xfId="15817"/>
    <cellStyle name="Bad 2 2 2 33" xfId="17821"/>
    <cellStyle name="Bad 2 2 2 34" xfId="18239"/>
    <cellStyle name="Bad 2 2 2 35" xfId="14584"/>
    <cellStyle name="Bad 2 2 2 36" xfId="17444"/>
    <cellStyle name="Bad 2 2 2 37" xfId="15672"/>
    <cellStyle name="Bad 2 2 2 38" xfId="16651"/>
    <cellStyle name="Bad 2 2 2 39" xfId="17749"/>
    <cellStyle name="Bad 2 2 2 4" xfId="13842"/>
    <cellStyle name="Bad 2 2 2 40" xfId="15555"/>
    <cellStyle name="Bad 2 2 2 41" xfId="16842"/>
    <cellStyle name="Bad 2 2 2 42" xfId="14720"/>
    <cellStyle name="Bad 2 2 2 43" xfId="18674"/>
    <cellStyle name="Bad 2 2 2 44" xfId="15175"/>
    <cellStyle name="Bad 2 2 2 45" xfId="15909"/>
    <cellStyle name="Bad 2 2 2 46" xfId="15372"/>
    <cellStyle name="Bad 2 2 2 47" xfId="16850"/>
    <cellStyle name="Bad 2 2 2 48" xfId="20915"/>
    <cellStyle name="Bad 2 2 2 49" xfId="20282"/>
    <cellStyle name="Bad 2 2 2 5" xfId="14031"/>
    <cellStyle name="Bad 2 2 2 50" xfId="20970"/>
    <cellStyle name="Bad 2 2 2 51" xfId="21723"/>
    <cellStyle name="Bad 2 2 2 52" xfId="22281"/>
    <cellStyle name="Bad 2 2 2 53" xfId="21647"/>
    <cellStyle name="Bad 2 2 2 54" xfId="20775"/>
    <cellStyle name="Bad 2 2 2 55" xfId="20742"/>
    <cellStyle name="Bad 2 2 2 56" xfId="21095"/>
    <cellStyle name="Bad 2 2 2 57" xfId="21649"/>
    <cellStyle name="Bad 2 2 2 58" xfId="21695"/>
    <cellStyle name="Bad 2 2 2 59" xfId="26256"/>
    <cellStyle name="Bad 2 2 2 6" xfId="13372"/>
    <cellStyle name="Bad 2 2 2 60" xfId="26139"/>
    <cellStyle name="Bad 2 2 2 7" xfId="14078"/>
    <cellStyle name="Bad 2 2 2 8" xfId="13501"/>
    <cellStyle name="Bad 2 2 2 9" xfId="13902"/>
    <cellStyle name="Bad 2 2 20" xfId="14534"/>
    <cellStyle name="Bad 2 2 21" xfId="18574"/>
    <cellStyle name="Bad 2 2 22" xfId="15746"/>
    <cellStyle name="Bad 2 2 23" xfId="17370"/>
    <cellStyle name="Bad 2 2 24" xfId="14424"/>
    <cellStyle name="Bad 2 2 25" xfId="17304"/>
    <cellStyle name="Bad 2 2 26" xfId="16004"/>
    <cellStyle name="Bad 2 2 27" xfId="16829"/>
    <cellStyle name="Bad 2 2 28" xfId="16722"/>
    <cellStyle name="Bad 2 2 29" xfId="17765"/>
    <cellStyle name="Bad 2 2 3" xfId="13769"/>
    <cellStyle name="Bad 2 2 3 10" xfId="22663"/>
    <cellStyle name="Bad 2 2 3 11" xfId="23741"/>
    <cellStyle name="Bad 2 2 3 12" xfId="22843"/>
    <cellStyle name="Bad 2 2 3 13" xfId="22700"/>
    <cellStyle name="Bad 2 2 3 14" xfId="23688"/>
    <cellStyle name="Bad 2 2 3 15" xfId="23371"/>
    <cellStyle name="Bad 2 2 3 16" xfId="26044"/>
    <cellStyle name="Bad 2 2 3 17" xfId="25693"/>
    <cellStyle name="Bad 2 2 3 18" xfId="26575"/>
    <cellStyle name="Bad 2 2 3 19" xfId="26616"/>
    <cellStyle name="Bad 2 2 3 2" xfId="12999"/>
    <cellStyle name="Bad 2 2 3 2 10" xfId="23444"/>
    <cellStyle name="Bad 2 2 3 2 11" xfId="25188"/>
    <cellStyle name="Bad 2 2 3 2 12" xfId="22779"/>
    <cellStyle name="Bad 2 2 3 2 13" xfId="24503"/>
    <cellStyle name="Bad 2 2 3 2 14" xfId="25457"/>
    <cellStyle name="Bad 2 2 3 2 15" xfId="25781"/>
    <cellStyle name="Bad 2 2 3 2 16" xfId="25740"/>
    <cellStyle name="Bad 2 2 3 2 17" xfId="28429"/>
    <cellStyle name="Bad 2 2 3 2 18" xfId="28207"/>
    <cellStyle name="Bad 2 2 3 2 19" xfId="28461"/>
    <cellStyle name="Bad 2 2 3 2 2" xfId="25058"/>
    <cellStyle name="Bad 2 2 3 2 2 10" xfId="22789"/>
    <cellStyle name="Bad 2 2 3 2 2 11" xfId="22667"/>
    <cellStyle name="Bad 2 2 3 2 2 12" xfId="25152"/>
    <cellStyle name="Bad 2 2 3 2 2 13" xfId="24786"/>
    <cellStyle name="Bad 2 2 3 2 2 14" xfId="23183"/>
    <cellStyle name="Bad 2 2 3 2 2 15" xfId="25777"/>
    <cellStyle name="Bad 2 2 3 2 2 16" xfId="25635"/>
    <cellStyle name="Bad 2 2 3 2 2 17" xfId="28320"/>
    <cellStyle name="Bad 2 2 3 2 2 18" xfId="28549"/>
    <cellStyle name="Bad 2 2 3 2 2 19" xfId="26630"/>
    <cellStyle name="Bad 2 2 3 2 2 2" xfId="24940"/>
    <cellStyle name="Bad 2 2 3 2 2 20" xfId="27355"/>
    <cellStyle name="Bad 2 2 3 2 2 21" xfId="26782"/>
    <cellStyle name="Bad 2 2 3 2 2 22" xfId="27008"/>
    <cellStyle name="Bad 2 2 3 2 2 23" xfId="26953"/>
    <cellStyle name="Bad 2 2 3 2 2 24" xfId="27728"/>
    <cellStyle name="Bad 2 2 3 2 2 25" xfId="27439"/>
    <cellStyle name="Bad 2 2 3 2 2 26" xfId="27526"/>
    <cellStyle name="Bad 2 2 3 2 2 27" xfId="29707"/>
    <cellStyle name="Bad 2 2 3 2 2 28" xfId="29891"/>
    <cellStyle name="Bad 2 2 3 2 2 29" xfId="28906"/>
    <cellStyle name="Bad 2 2 3 2 2 3" xfId="25197"/>
    <cellStyle name="Bad 2 2 3 2 2 30" xfId="29214"/>
    <cellStyle name="Bad 2 2 3 2 2 31" xfId="29004"/>
    <cellStyle name="Bad 2 2 3 2 2 4" xfId="22730"/>
    <cellStyle name="Bad 2 2 3 2 2 5" xfId="23683"/>
    <cellStyle name="Bad 2 2 3 2 2 6" xfId="22913"/>
    <cellStyle name="Bad 2 2 3 2 2 7" xfId="23203"/>
    <cellStyle name="Bad 2 2 3 2 2 8" xfId="23978"/>
    <cellStyle name="Bad 2 2 3 2 2 9" xfId="23715"/>
    <cellStyle name="Bad 2 2 3 2 20" xfId="26705"/>
    <cellStyle name="Bad 2 2 3 2 21" xfId="27004"/>
    <cellStyle name="Bad 2 2 3 2 22" xfId="27361"/>
    <cellStyle name="Bad 2 2 3 2 23" xfId="27277"/>
    <cellStyle name="Bad 2 2 3 2 24" xfId="28229"/>
    <cellStyle name="Bad 2 2 3 2 25" xfId="26964"/>
    <cellStyle name="Bad 2 2 3 2 26" xfId="26773"/>
    <cellStyle name="Bad 2 2 3 2 27" xfId="29813"/>
    <cellStyle name="Bad 2 2 3 2 28" xfId="29628"/>
    <cellStyle name="Bad 2 2 3 2 29" xfId="29840"/>
    <cellStyle name="Bad 2 2 3 2 3" xfId="24795"/>
    <cellStyle name="Bad 2 2 3 2 30" xfId="28962"/>
    <cellStyle name="Bad 2 2 3 2 31" xfId="29097"/>
    <cellStyle name="Bad 2 2 3 2 4" xfId="25088"/>
    <cellStyle name="Bad 2 2 3 2 5" xfId="22825"/>
    <cellStyle name="Bad 2 2 3 2 6" xfId="23199"/>
    <cellStyle name="Bad 2 2 3 2 7" xfId="23693"/>
    <cellStyle name="Bad 2 2 3 2 8" xfId="24049"/>
    <cellStyle name="Bad 2 2 3 2 9" xfId="23005"/>
    <cellStyle name="Bad 2 2 3 20" xfId="27601"/>
    <cellStyle name="Bad 2 2 3 21" xfId="27754"/>
    <cellStyle name="Bad 2 2 3 22" xfId="27558"/>
    <cellStyle name="Bad 2 2 3 23" xfId="28280"/>
    <cellStyle name="Bad 2 2 3 24" xfId="28192"/>
    <cellStyle name="Bad 2 2 3 25" xfId="28587"/>
    <cellStyle name="Bad 2 2 3 26" xfId="26676"/>
    <cellStyle name="Bad 2 2 3 27" xfId="28141"/>
    <cellStyle name="Bad 2 2 3 28" xfId="28882"/>
    <cellStyle name="Bad 2 2 3 29" xfId="28902"/>
    <cellStyle name="Bad 2 2 3 3" xfId="22656"/>
    <cellStyle name="Bad 2 2 3 30" xfId="29315"/>
    <cellStyle name="Bad 2 2 3 31" xfId="29390"/>
    <cellStyle name="Bad 2 2 3 32" xfId="29301"/>
    <cellStyle name="Bad 2 2 3 4" xfId="22708"/>
    <cellStyle name="Bad 2 2 3 5" xfId="24013"/>
    <cellStyle name="Bad 2 2 3 6" xfId="24205"/>
    <cellStyle name="Bad 2 2 3 7" xfId="23969"/>
    <cellStyle name="Bad 2 2 3 8" xfId="24898"/>
    <cellStyle name="Bad 2 2 3 9" xfId="23795"/>
    <cellStyle name="Bad 2 2 30" xfId="17828"/>
    <cellStyle name="Bad 2 2 31" xfId="16155"/>
    <cellStyle name="Bad 2 2 32" xfId="15596"/>
    <cellStyle name="Bad 2 2 33" xfId="17395"/>
    <cellStyle name="Bad 2 2 34" xfId="14269"/>
    <cellStyle name="Bad 2 2 35" xfId="18369"/>
    <cellStyle name="Bad 2 2 36" xfId="17351"/>
    <cellStyle name="Bad 2 2 37" xfId="15697"/>
    <cellStyle name="Bad 2 2 38" xfId="15031"/>
    <cellStyle name="Bad 2 2 39" xfId="15432"/>
    <cellStyle name="Bad 2 2 4" xfId="13898"/>
    <cellStyle name="Bad 2 2 40" xfId="15390"/>
    <cellStyle name="Bad 2 2 41" xfId="15702"/>
    <cellStyle name="Bad 2 2 42" xfId="17635"/>
    <cellStyle name="Bad 2 2 43" xfId="17598"/>
    <cellStyle name="Bad 2 2 44" xfId="16393"/>
    <cellStyle name="Bad 2 2 45" xfId="16146"/>
    <cellStyle name="Bad 2 2 46" xfId="16434"/>
    <cellStyle name="Bad 2 2 47" xfId="18163"/>
    <cellStyle name="Bad 2 2 48" xfId="21220"/>
    <cellStyle name="Bad 2 2 49" xfId="21292"/>
    <cellStyle name="Bad 2 2 5" xfId="13956"/>
    <cellStyle name="Bad 2 2 50" xfId="20183"/>
    <cellStyle name="Bad 2 2 51" xfId="20184"/>
    <cellStyle name="Bad 2 2 52" xfId="20509"/>
    <cellStyle name="Bad 2 2 53" xfId="20738"/>
    <cellStyle name="Bad 2 2 54" xfId="20756"/>
    <cellStyle name="Bad 2 2 55" xfId="20741"/>
    <cellStyle name="Bad 2 2 56" xfId="21626"/>
    <cellStyle name="Bad 2 2 57" xfId="20946"/>
    <cellStyle name="Bad 2 2 58" xfId="21956"/>
    <cellStyle name="Bad 2 2 59" xfId="26302"/>
    <cellStyle name="Bad 2 2 6" xfId="13512"/>
    <cellStyle name="Bad 2 2 60" xfId="26390"/>
    <cellStyle name="Bad 2 2 7" xfId="13469"/>
    <cellStyle name="Bad 2 2 8" xfId="13488"/>
    <cellStyle name="Bad 2 2 9" xfId="13930"/>
    <cellStyle name="Bad 2 20" xfId="14190"/>
    <cellStyle name="Bad 2 21" xfId="14220"/>
    <cellStyle name="Bad 2 22" xfId="18633"/>
    <cellStyle name="Bad 2 23" xfId="18697"/>
    <cellStyle name="Bad 2 24" xfId="18759"/>
    <cellStyle name="Bad 2 25" xfId="18814"/>
    <cellStyle name="Bad 2 26" xfId="18870"/>
    <cellStyle name="Bad 2 27" xfId="18924"/>
    <cellStyle name="Bad 2 28" xfId="18984"/>
    <cellStyle name="Bad 2 29" xfId="19030"/>
    <cellStyle name="Bad 2 3" xfId="12046"/>
    <cellStyle name="Bad 2 30" xfId="19092"/>
    <cellStyle name="Bad 2 31" xfId="19145"/>
    <cellStyle name="Bad 2 32" xfId="19197"/>
    <cellStyle name="Bad 2 33" xfId="19248"/>
    <cellStyle name="Bad 2 34" xfId="19298"/>
    <cellStyle name="Bad 2 35" xfId="19348"/>
    <cellStyle name="Bad 2 36" xfId="19396"/>
    <cellStyle name="Bad 2 37" xfId="19443"/>
    <cellStyle name="Bad 2 38" xfId="19490"/>
    <cellStyle name="Bad 2 39" xfId="19537"/>
    <cellStyle name="Bad 2 4" xfId="12435"/>
    <cellStyle name="Bad 2 40" xfId="19582"/>
    <cellStyle name="Bad 2 41" xfId="19625"/>
    <cellStyle name="Bad 2 42" xfId="19666"/>
    <cellStyle name="Bad 2 43" xfId="19706"/>
    <cellStyle name="Bad 2 44" xfId="19745"/>
    <cellStyle name="Bad 2 45" xfId="19781"/>
    <cellStyle name="Bad 2 46" xfId="19814"/>
    <cellStyle name="Bad 2 47" xfId="19847"/>
    <cellStyle name="Bad 2 48" xfId="19879"/>
    <cellStyle name="Bad 2 49" xfId="19908"/>
    <cellStyle name="Bad 2 5" xfId="12514"/>
    <cellStyle name="Bad 2 50" xfId="19937"/>
    <cellStyle name="Bad 2 51" xfId="19963"/>
    <cellStyle name="Bad 2 52" xfId="19986"/>
    <cellStyle name="Bad 2 53" xfId="20008"/>
    <cellStyle name="Bad 2 54" xfId="20027"/>
    <cellStyle name="Bad 2 55" xfId="20045"/>
    <cellStyle name="Bad 2 56" xfId="20060"/>
    <cellStyle name="Bad 2 57" xfId="20071"/>
    <cellStyle name="Bad 2 58" xfId="20080"/>
    <cellStyle name="Bad 2 59" xfId="20137"/>
    <cellStyle name="Bad 2 6" xfId="12451"/>
    <cellStyle name="Bad 2 60" xfId="21817"/>
    <cellStyle name="Bad 2 61" xfId="22076"/>
    <cellStyle name="Bad 2 62" xfId="21534"/>
    <cellStyle name="Bad 2 63" xfId="22019"/>
    <cellStyle name="Bad 2 64" xfId="21531"/>
    <cellStyle name="Bad 2 65" xfId="20578"/>
    <cellStyle name="Bad 2 66" xfId="21650"/>
    <cellStyle name="Bad 2 67" xfId="22140"/>
    <cellStyle name="Bad 2 68" xfId="21637"/>
    <cellStyle name="Bad 2 69" xfId="20177"/>
    <cellStyle name="Bad 2 7" xfId="12790"/>
    <cellStyle name="Bad 2 70" xfId="26101"/>
    <cellStyle name="Bad 2 71" xfId="26493"/>
    <cellStyle name="Bad 2 8" xfId="12636"/>
    <cellStyle name="Bad 2 9" xfId="12270"/>
    <cellStyle name="Bad 20" xfId="14043"/>
    <cellStyle name="Bad 21" xfId="14064"/>
    <cellStyle name="Bad 22" xfId="13521"/>
    <cellStyle name="Bad 23" xfId="13031"/>
    <cellStyle name="Bad 24" xfId="14091"/>
    <cellStyle name="Bad 25" xfId="14139"/>
    <cellStyle name="Bad 26" xfId="14964"/>
    <cellStyle name="Bad 27" xfId="18459"/>
    <cellStyle name="Bad 28" xfId="18513"/>
    <cellStyle name="Bad 29" xfId="18552"/>
    <cellStyle name="Bad 3" xfId="112"/>
    <cellStyle name="Bad 3 2" xfId="6102"/>
    <cellStyle name="Bad 30" xfId="16287"/>
    <cellStyle name="Bad 31" xfId="15228"/>
    <cellStyle name="Bad 32" xfId="15703"/>
    <cellStyle name="Bad 33" xfId="16717"/>
    <cellStyle name="Bad 34" xfId="14372"/>
    <cellStyle name="Bad 35" xfId="18812"/>
    <cellStyle name="Bad 36" xfId="18871"/>
    <cellStyle name="Bad 37" xfId="14844"/>
    <cellStyle name="Bad 38" xfId="14564"/>
    <cellStyle name="Bad 39" xfId="18179"/>
    <cellStyle name="Bad 4" xfId="153"/>
    <cellStyle name="Bad 4 2" xfId="6143"/>
    <cellStyle name="Bad 40" xfId="17995"/>
    <cellStyle name="Bad 41" xfId="17485"/>
    <cellStyle name="Bad 42" xfId="16485"/>
    <cellStyle name="Bad 43" xfId="15415"/>
    <cellStyle name="Bad 44" xfId="17904"/>
    <cellStyle name="Bad 45" xfId="16926"/>
    <cellStyle name="Bad 46" xfId="17233"/>
    <cellStyle name="Bad 47" xfId="14701"/>
    <cellStyle name="Bad 48" xfId="17588"/>
    <cellStyle name="Bad 49" xfId="17728"/>
    <cellStyle name="Bad 5" xfId="194"/>
    <cellStyle name="Bad 5 2" xfId="6184"/>
    <cellStyle name="Bad 50" xfId="16994"/>
    <cellStyle name="Bad 51" xfId="18885"/>
    <cellStyle name="Bad 52" xfId="18889"/>
    <cellStyle name="Bad 53" xfId="15940"/>
    <cellStyle name="Bad 54" xfId="14668"/>
    <cellStyle name="Bad 55" xfId="15913"/>
    <cellStyle name="Bad 56" xfId="17214"/>
    <cellStyle name="Bad 57" xfId="14865"/>
    <cellStyle name="Bad 58" xfId="18531"/>
    <cellStyle name="Bad 59" xfId="16956"/>
    <cellStyle name="Bad 6" xfId="235"/>
    <cellStyle name="Bad 6 2" xfId="6225"/>
    <cellStyle name="Bad 60" xfId="16214"/>
    <cellStyle name="Bad 61" xfId="17325"/>
    <cellStyle name="Bad 62" xfId="16402"/>
    <cellStyle name="Bad 63" xfId="16123"/>
    <cellStyle name="Bad 64" xfId="20413"/>
    <cellStyle name="Bad 65" xfId="22271"/>
    <cellStyle name="Bad 66" xfId="22206"/>
    <cellStyle name="Bad 67" xfId="22092"/>
    <cellStyle name="Bad 68" xfId="21927"/>
    <cellStyle name="Bad 69" xfId="21783"/>
    <cellStyle name="Bad 7" xfId="276"/>
    <cellStyle name="Bad 7 2" xfId="6266"/>
    <cellStyle name="Bad 70" xfId="20700"/>
    <cellStyle name="Bad 71" xfId="21588"/>
    <cellStyle name="Bad 72" xfId="21948"/>
    <cellStyle name="Bad 73" xfId="22341"/>
    <cellStyle name="Bad 74" xfId="20523"/>
    <cellStyle name="Bad 75" xfId="26157"/>
    <cellStyle name="Bad 76" xfId="26526"/>
    <cellStyle name="Bad 8" xfId="12340"/>
    <cellStyle name="Bad 9" xfId="12187"/>
    <cellStyle name="blp_amount" xfId="28849"/>
    <cellStyle name="Calculation" xfId="14" builtinId="22" customBuiltin="1"/>
    <cellStyle name="Calculation 10" xfId="12785"/>
    <cellStyle name="Calculation 11" xfId="12755"/>
    <cellStyle name="Calculation 12" xfId="12833"/>
    <cellStyle name="Calculation 13" xfId="12067"/>
    <cellStyle name="Calculation 14" xfId="12198"/>
    <cellStyle name="Calculation 15" xfId="12453"/>
    <cellStyle name="Calculation 16" xfId="12708"/>
    <cellStyle name="Calculation 17" xfId="12299"/>
    <cellStyle name="Calculation 18" xfId="12615"/>
    <cellStyle name="Calculation 19" xfId="13432"/>
    <cellStyle name="Calculation 2" xfId="2346"/>
    <cellStyle name="Calculation 2 10" xfId="303"/>
    <cellStyle name="Calculation 2 10 2" xfId="6293"/>
    <cellStyle name="Calculation 2 100" xfId="3509"/>
    <cellStyle name="Calculation 2 100 2" xfId="9501"/>
    <cellStyle name="Calculation 2 101" xfId="3527"/>
    <cellStyle name="Calculation 2 101 2" xfId="9519"/>
    <cellStyle name="Calculation 2 102" xfId="3544"/>
    <cellStyle name="Calculation 2 102 2" xfId="9536"/>
    <cellStyle name="Calculation 2 103" xfId="3561"/>
    <cellStyle name="Calculation 2 103 2" xfId="9553"/>
    <cellStyle name="Calculation 2 104" xfId="3578"/>
    <cellStyle name="Calculation 2 104 2" xfId="9570"/>
    <cellStyle name="Calculation 2 105" xfId="3595"/>
    <cellStyle name="Calculation 2 105 2" xfId="9587"/>
    <cellStyle name="Calculation 2 106" xfId="3612"/>
    <cellStyle name="Calculation 2 106 2" xfId="9604"/>
    <cellStyle name="Calculation 2 107" xfId="3628"/>
    <cellStyle name="Calculation 2 107 2" xfId="9620"/>
    <cellStyle name="Calculation 2 108" xfId="3642"/>
    <cellStyle name="Calculation 2 108 2" xfId="9634"/>
    <cellStyle name="Calculation 2 109" xfId="3655"/>
    <cellStyle name="Calculation 2 109 2" xfId="9647"/>
    <cellStyle name="Calculation 2 11" xfId="708"/>
    <cellStyle name="Calculation 2 11 2" xfId="6700"/>
    <cellStyle name="Calculation 2 110" xfId="3665"/>
    <cellStyle name="Calculation 2 110 2" xfId="9657"/>
    <cellStyle name="Calculation 2 111" xfId="3710"/>
    <cellStyle name="Calculation 2 111 2" xfId="9702"/>
    <cellStyle name="Calculation 2 112" xfId="3742"/>
    <cellStyle name="Calculation 2 112 2" xfId="9734"/>
    <cellStyle name="Calculation 2 113" xfId="3879"/>
    <cellStyle name="Calculation 2 113 2" xfId="9871"/>
    <cellStyle name="Calculation 2 114" xfId="3806"/>
    <cellStyle name="Calculation 2 114 2" xfId="9798"/>
    <cellStyle name="Calculation 2 115" xfId="3784"/>
    <cellStyle name="Calculation 2 115 2" xfId="9776"/>
    <cellStyle name="Calculation 2 116" xfId="3799"/>
    <cellStyle name="Calculation 2 116 2" xfId="9791"/>
    <cellStyle name="Calculation 2 117" xfId="3904"/>
    <cellStyle name="Calculation 2 117 2" xfId="9896"/>
    <cellStyle name="Calculation 2 118" xfId="4199"/>
    <cellStyle name="Calculation 2 118 2" xfId="10191"/>
    <cellStyle name="Calculation 2 119" xfId="4300"/>
    <cellStyle name="Calculation 2 119 2" xfId="10292"/>
    <cellStyle name="Calculation 2 12" xfId="928"/>
    <cellStyle name="Calculation 2 12 2" xfId="6920"/>
    <cellStyle name="Calculation 2 120" xfId="4059"/>
    <cellStyle name="Calculation 2 120 2" xfId="10051"/>
    <cellStyle name="Calculation 2 121" xfId="4006"/>
    <cellStyle name="Calculation 2 121 2" xfId="9998"/>
    <cellStyle name="Calculation 2 122" xfId="4180"/>
    <cellStyle name="Calculation 2 122 2" xfId="10172"/>
    <cellStyle name="Calculation 2 123" xfId="4505"/>
    <cellStyle name="Calculation 2 123 2" xfId="10497"/>
    <cellStyle name="Calculation 2 124" xfId="4375"/>
    <cellStyle name="Calculation 2 124 2" xfId="10367"/>
    <cellStyle name="Calculation 2 125" xfId="4522"/>
    <cellStyle name="Calculation 2 125 2" xfId="10514"/>
    <cellStyle name="Calculation 2 126" xfId="4101"/>
    <cellStyle name="Calculation 2 126 2" xfId="10093"/>
    <cellStyle name="Calculation 2 127" xfId="4344"/>
    <cellStyle name="Calculation 2 127 2" xfId="10336"/>
    <cellStyle name="Calculation 2 128" xfId="4437"/>
    <cellStyle name="Calculation 2 128 2" xfId="10429"/>
    <cellStyle name="Calculation 2 129" xfId="4098"/>
    <cellStyle name="Calculation 2 129 2" xfId="10090"/>
    <cellStyle name="Calculation 2 13" xfId="670"/>
    <cellStyle name="Calculation 2 13 2" xfId="6662"/>
    <cellStyle name="Calculation 2 130" xfId="4501"/>
    <cellStyle name="Calculation 2 130 2" xfId="10493"/>
    <cellStyle name="Calculation 2 131" xfId="3969"/>
    <cellStyle name="Calculation 2 131 2" xfId="9961"/>
    <cellStyle name="Calculation 2 132" xfId="4250"/>
    <cellStyle name="Calculation 2 132 2" xfId="10242"/>
    <cellStyle name="Calculation 2 133" xfId="4210"/>
    <cellStyle name="Calculation 2 133 2" xfId="10202"/>
    <cellStyle name="Calculation 2 134" xfId="4325"/>
    <cellStyle name="Calculation 2 134 2" xfId="10317"/>
    <cellStyle name="Calculation 2 135" xfId="4190"/>
    <cellStyle name="Calculation 2 135 2" xfId="10182"/>
    <cellStyle name="Calculation 2 136" xfId="4011"/>
    <cellStyle name="Calculation 2 136 2" xfId="10003"/>
    <cellStyle name="Calculation 2 137" xfId="3910"/>
    <cellStyle name="Calculation 2 137 2" xfId="9902"/>
    <cellStyle name="Calculation 2 138" xfId="4026"/>
    <cellStyle name="Calculation 2 138 2" xfId="10018"/>
    <cellStyle name="Calculation 2 139" xfId="4132"/>
    <cellStyle name="Calculation 2 139 2" xfId="10124"/>
    <cellStyle name="Calculation 2 14" xfId="910"/>
    <cellStyle name="Calculation 2 14 2" xfId="6902"/>
    <cellStyle name="Calculation 2 140" xfId="4611"/>
    <cellStyle name="Calculation 2 140 2" xfId="10603"/>
    <cellStyle name="Calculation 2 141" xfId="4790"/>
    <cellStyle name="Calculation 2 141 2" xfId="10782"/>
    <cellStyle name="Calculation 2 142" xfId="4846"/>
    <cellStyle name="Calculation 2 142 2" xfId="10838"/>
    <cellStyle name="Calculation 2 143" xfId="4696"/>
    <cellStyle name="Calculation 2 143 2" xfId="10688"/>
    <cellStyle name="Calculation 2 144" xfId="4671"/>
    <cellStyle name="Calculation 2 144 2" xfId="10663"/>
    <cellStyle name="Calculation 2 145" xfId="4772"/>
    <cellStyle name="Calculation 2 145 2" xfId="10764"/>
    <cellStyle name="Calculation 2 146" xfId="4942"/>
    <cellStyle name="Calculation 2 146 2" xfId="10934"/>
    <cellStyle name="Calculation 2 147" xfId="4882"/>
    <cellStyle name="Calculation 2 147 2" xfId="10874"/>
    <cellStyle name="Calculation 2 148" xfId="4773"/>
    <cellStyle name="Calculation 2 148 2" xfId="10765"/>
    <cellStyle name="Calculation 2 149" xfId="4900"/>
    <cellStyle name="Calculation 2 149 2" xfId="10892"/>
    <cellStyle name="Calculation 2 15" xfId="822"/>
    <cellStyle name="Calculation 2 15 2" xfId="6814"/>
    <cellStyle name="Calculation 2 150" xfId="4674"/>
    <cellStyle name="Calculation 2 150 2" xfId="10666"/>
    <cellStyle name="Calculation 2 151" xfId="4752"/>
    <cellStyle name="Calculation 2 151 2" xfId="10744"/>
    <cellStyle name="Calculation 2 152" xfId="4982"/>
    <cellStyle name="Calculation 2 152 2" xfId="10974"/>
    <cellStyle name="Calculation 2 153" xfId="5050"/>
    <cellStyle name="Calculation 2 153 2" xfId="11042"/>
    <cellStyle name="Calculation 2 154" xfId="5018"/>
    <cellStyle name="Calculation 2 154 2" xfId="11010"/>
    <cellStyle name="Calculation 2 155" xfId="5024"/>
    <cellStyle name="Calculation 2 155 2" xfId="11016"/>
    <cellStyle name="Calculation 2 156" xfId="5116"/>
    <cellStyle name="Calculation 2 156 2" xfId="11108"/>
    <cellStyle name="Calculation 2 157" xfId="5342"/>
    <cellStyle name="Calculation 2 157 2" xfId="11334"/>
    <cellStyle name="Calculation 2 158" xfId="5386"/>
    <cellStyle name="Calculation 2 158 2" xfId="11378"/>
    <cellStyle name="Calculation 2 159" xfId="5637"/>
    <cellStyle name="Calculation 2 159 2" xfId="11629"/>
    <cellStyle name="Calculation 2 16" xfId="692"/>
    <cellStyle name="Calculation 2 16 2" xfId="6684"/>
    <cellStyle name="Calculation 2 160" xfId="5319"/>
    <cellStyle name="Calculation 2 160 2" xfId="11311"/>
    <cellStyle name="Calculation 2 161" xfId="5191"/>
    <cellStyle name="Calculation 2 161 2" xfId="11183"/>
    <cellStyle name="Calculation 2 162" xfId="5734"/>
    <cellStyle name="Calculation 2 162 2" xfId="11726"/>
    <cellStyle name="Calculation 2 163" xfId="5205"/>
    <cellStyle name="Calculation 2 163 2" xfId="11197"/>
    <cellStyle name="Calculation 2 164" xfId="5688"/>
    <cellStyle name="Calculation 2 164 2" xfId="11680"/>
    <cellStyle name="Calculation 2 165" xfId="5285"/>
    <cellStyle name="Calculation 2 165 2" xfId="11277"/>
    <cellStyle name="Calculation 2 166" xfId="5766"/>
    <cellStyle name="Calculation 2 166 2" xfId="11758"/>
    <cellStyle name="Calculation 2 167" xfId="5801"/>
    <cellStyle name="Calculation 2 167 2" xfId="11793"/>
    <cellStyle name="Calculation 2 168" xfId="5476"/>
    <cellStyle name="Calculation 2 168 2" xfId="11468"/>
    <cellStyle name="Calculation 2 169" xfId="5452"/>
    <cellStyle name="Calculation 2 169 2" xfId="11444"/>
    <cellStyle name="Calculation 2 17" xfId="1042"/>
    <cellStyle name="Calculation 2 17 2" xfId="7034"/>
    <cellStyle name="Calculation 2 170" xfId="5133"/>
    <cellStyle name="Calculation 2 170 2" xfId="11125"/>
    <cellStyle name="Calculation 2 171" xfId="5566"/>
    <cellStyle name="Calculation 2 171 2" xfId="11558"/>
    <cellStyle name="Calculation 2 172" xfId="5529"/>
    <cellStyle name="Calculation 2 172 2" xfId="11521"/>
    <cellStyle name="Calculation 2 173" xfId="5490"/>
    <cellStyle name="Calculation 2 173 2" xfId="11482"/>
    <cellStyle name="Calculation 2 174" xfId="5556"/>
    <cellStyle name="Calculation 2 174 2" xfId="11548"/>
    <cellStyle name="Calculation 2 175" xfId="5428"/>
    <cellStyle name="Calculation 2 175 2" xfId="11420"/>
    <cellStyle name="Calculation 2 176" xfId="5812"/>
    <cellStyle name="Calculation 2 176 2" xfId="11804"/>
    <cellStyle name="Calculation 2 177" xfId="5855"/>
    <cellStyle name="Calculation 2 177 2" xfId="11847"/>
    <cellStyle name="Calculation 2 178" xfId="5220"/>
    <cellStyle name="Calculation 2 178 2" xfId="11212"/>
    <cellStyle name="Calculation 2 179" xfId="5858"/>
    <cellStyle name="Calculation 2 179 2" xfId="11850"/>
    <cellStyle name="Calculation 2 18" xfId="781"/>
    <cellStyle name="Calculation 2 18 2" xfId="6773"/>
    <cellStyle name="Calculation 2 180" xfId="5213"/>
    <cellStyle name="Calculation 2 180 2" xfId="11205"/>
    <cellStyle name="Calculation 2 181" xfId="5882"/>
    <cellStyle name="Calculation 2 181 2" xfId="11874"/>
    <cellStyle name="Calculation 2 182" xfId="5955"/>
    <cellStyle name="Calculation 2 182 2" xfId="11947"/>
    <cellStyle name="Calculation 2 183" xfId="5948"/>
    <cellStyle name="Calculation 2 183 2" xfId="11940"/>
    <cellStyle name="Calculation 2 184" xfId="5987"/>
    <cellStyle name="Calculation 2 184 2" xfId="11979"/>
    <cellStyle name="Calculation 2 185" xfId="5938"/>
    <cellStyle name="Calculation 2 185 2" xfId="11930"/>
    <cellStyle name="Calculation 2 186" xfId="8338"/>
    <cellStyle name="Calculation 2 186 2" xfId="12047"/>
    <cellStyle name="Calculation 2 187" xfId="12409"/>
    <cellStyle name="Calculation 2 188" xfId="12522"/>
    <cellStyle name="Calculation 2 189" xfId="12400"/>
    <cellStyle name="Calculation 2 19" xfId="1082"/>
    <cellStyle name="Calculation 2 19 2" xfId="7074"/>
    <cellStyle name="Calculation 2 190" xfId="12630"/>
    <cellStyle name="Calculation 2 191" xfId="12468"/>
    <cellStyle name="Calculation 2 192" xfId="12483"/>
    <cellStyle name="Calculation 2 193" xfId="12678"/>
    <cellStyle name="Calculation 2 194" xfId="12428"/>
    <cellStyle name="Calculation 2 195" xfId="12655"/>
    <cellStyle name="Calculation 2 196" xfId="12169"/>
    <cellStyle name="Calculation 2 197" xfId="13717"/>
    <cellStyle name="Calculation 2 197 10" xfId="24796"/>
    <cellStyle name="Calculation 2 197 11" xfId="23315"/>
    <cellStyle name="Calculation 2 197 12" xfId="23181"/>
    <cellStyle name="Calculation 2 197 13" xfId="24200"/>
    <cellStyle name="Calculation 2 197 14" xfId="24820"/>
    <cellStyle name="Calculation 2 197 15" xfId="24701"/>
    <cellStyle name="Calculation 2 197 16" xfId="25746"/>
    <cellStyle name="Calculation 2 197 17" xfId="25841"/>
    <cellStyle name="Calculation 2 197 18" xfId="26648"/>
    <cellStyle name="Calculation 2 197 19" xfId="27608"/>
    <cellStyle name="Calculation 2 197 2" xfId="13594"/>
    <cellStyle name="Calculation 2 197 2 10" xfId="22783"/>
    <cellStyle name="Calculation 2 197 2 11" xfId="23887"/>
    <cellStyle name="Calculation 2 197 2 12" xfId="23708"/>
    <cellStyle name="Calculation 2 197 2 13" xfId="22782"/>
    <cellStyle name="Calculation 2 197 2 14" xfId="24721"/>
    <cellStyle name="Calculation 2 197 2 15" xfId="25652"/>
    <cellStyle name="Calculation 2 197 2 16" xfId="25728"/>
    <cellStyle name="Calculation 2 197 2 17" xfId="28402"/>
    <cellStyle name="Calculation 2 197 2 18" xfId="27893"/>
    <cellStyle name="Calculation 2 197 2 19" xfId="28485"/>
    <cellStyle name="Calculation 2 197 2 2" xfId="25028"/>
    <cellStyle name="Calculation 2 197 2 2 10" xfId="25534"/>
    <cellStyle name="Calculation 2 197 2 2 11" xfId="23489"/>
    <cellStyle name="Calculation 2 197 2 2 12" xfId="25436"/>
    <cellStyle name="Calculation 2 197 2 2 13" xfId="23881"/>
    <cellStyle name="Calculation 2 197 2 2 14" xfId="24741"/>
    <cellStyle name="Calculation 2 197 2 2 15" xfId="25754"/>
    <cellStyle name="Calculation 2 197 2 2 16" xfId="25751"/>
    <cellStyle name="Calculation 2 197 2 2 17" xfId="28342"/>
    <cellStyle name="Calculation 2 197 2 2 18" xfId="28189"/>
    <cellStyle name="Calculation 2 197 2 2 19" xfId="28480"/>
    <cellStyle name="Calculation 2 197 2 2 2" xfId="24962"/>
    <cellStyle name="Calculation 2 197 2 2 20" xfId="28528"/>
    <cellStyle name="Calculation 2 197 2 2 21" xfId="27762"/>
    <cellStyle name="Calculation 2 197 2 2 22" xfId="27148"/>
    <cellStyle name="Calculation 2 197 2 2 23" xfId="26982"/>
    <cellStyle name="Calculation 2 197 2 2 24" xfId="27813"/>
    <cellStyle name="Calculation 2 197 2 2 25" xfId="27896"/>
    <cellStyle name="Calculation 2 197 2 2 26" xfId="27534"/>
    <cellStyle name="Calculation 2 197 2 2 27" xfId="29729"/>
    <cellStyle name="Calculation 2 197 2 2 28" xfId="29615"/>
    <cellStyle name="Calculation 2 197 2 2 29" xfId="29848"/>
    <cellStyle name="Calculation 2 197 2 2 3" xfId="24773"/>
    <cellStyle name="Calculation 2 197 2 2 30" xfId="29882"/>
    <cellStyle name="Calculation 2 197 2 2 31" xfId="29393"/>
    <cellStyle name="Calculation 2 197 2 2 4" xfId="25105"/>
    <cellStyle name="Calculation 2 197 2 2 5" xfId="25175"/>
    <cellStyle name="Calculation 2 197 2 2 6" xfId="24221"/>
    <cellStyle name="Calculation 2 197 2 2 7" xfId="23403"/>
    <cellStyle name="Calculation 2 197 2 2 8" xfId="25166"/>
    <cellStyle name="Calculation 2 197 2 2 9" xfId="23411"/>
    <cellStyle name="Calculation 2 197 2 20" xfId="27039"/>
    <cellStyle name="Calculation 2 197 2 21" xfId="26938"/>
    <cellStyle name="Calculation 2 197 2 22" xfId="27315"/>
    <cellStyle name="Calculation 2 197 2 23" xfId="27097"/>
    <cellStyle name="Calculation 2 197 2 24" xfId="26979"/>
    <cellStyle name="Calculation 2 197 2 25" xfId="27215"/>
    <cellStyle name="Calculation 2 197 2 26" xfId="27492"/>
    <cellStyle name="Calculation 2 197 2 27" xfId="29787"/>
    <cellStyle name="Calculation 2 197 2 28" xfId="29457"/>
    <cellStyle name="Calculation 2 197 2 29" xfId="29852"/>
    <cellStyle name="Calculation 2 197 2 3" xfId="24400"/>
    <cellStyle name="Calculation 2 197 2 30" xfId="29111"/>
    <cellStyle name="Calculation 2 197 2 31" xfId="29063"/>
    <cellStyle name="Calculation 2 197 2 4" xfId="25115"/>
    <cellStyle name="Calculation 2 197 2 5" xfId="23258"/>
    <cellStyle name="Calculation 2 197 2 6" xfId="23122"/>
    <cellStyle name="Calculation 2 197 2 7" xfId="23637"/>
    <cellStyle name="Calculation 2 197 2 8" xfId="23422"/>
    <cellStyle name="Calculation 2 197 2 9" xfId="23053"/>
    <cellStyle name="Calculation 2 197 20" xfId="28213"/>
    <cellStyle name="Calculation 2 197 21" xfId="28580"/>
    <cellStyle name="Calculation 2 197 22" xfId="28038"/>
    <cellStyle name="Calculation 2 197 23" xfId="27770"/>
    <cellStyle name="Calculation 2 197 24" xfId="27398"/>
    <cellStyle name="Calculation 2 197 25" xfId="27174"/>
    <cellStyle name="Calculation 2 197 26" xfId="28133"/>
    <cellStyle name="Calculation 2 197 27" xfId="27035"/>
    <cellStyle name="Calculation 2 197 28" xfId="28923"/>
    <cellStyle name="Calculation 2 197 29" xfId="29319"/>
    <cellStyle name="Calculation 2 197 3" xfId="22750"/>
    <cellStyle name="Calculation 2 197 30" xfId="29631"/>
    <cellStyle name="Calculation 2 197 31" xfId="29903"/>
    <cellStyle name="Calculation 2 197 32" xfId="29538"/>
    <cellStyle name="Calculation 2 197 4" xfId="24025"/>
    <cellStyle name="Calculation 2 197 5" xfId="24804"/>
    <cellStyle name="Calculation 2 197 6" xfId="25242"/>
    <cellStyle name="Calculation 2 197 7" xfId="24588"/>
    <cellStyle name="Calculation 2 197 8" xfId="24233"/>
    <cellStyle name="Calculation 2 197 9" xfId="24767"/>
    <cellStyle name="Calculation 2 198" xfId="14109"/>
    <cellStyle name="Calculation 2 199" xfId="14128"/>
    <cellStyle name="Calculation 2 2" xfId="72"/>
    <cellStyle name="Calculation 2 2 2" xfId="6062"/>
    <cellStyle name="Calculation 2 20" xfId="1112"/>
    <cellStyle name="Calculation 2 20 2" xfId="7104"/>
    <cellStyle name="Calculation 2 200" xfId="14146"/>
    <cellStyle name="Calculation 2 201" xfId="14169"/>
    <cellStyle name="Calculation 2 202" xfId="14180"/>
    <cellStyle name="Calculation 2 203" xfId="14189"/>
    <cellStyle name="Calculation 2 204" xfId="14221"/>
    <cellStyle name="Calculation 2 205" xfId="18627"/>
    <cellStyle name="Calculation 2 206" xfId="18693"/>
    <cellStyle name="Calculation 2 207" xfId="18754"/>
    <cellStyle name="Calculation 2 208" xfId="18811"/>
    <cellStyle name="Calculation 2 209" xfId="18866"/>
    <cellStyle name="Calculation 2 21" xfId="1142"/>
    <cellStyle name="Calculation 2 21 2" xfId="7134"/>
    <cellStyle name="Calculation 2 210" xfId="18923"/>
    <cellStyle name="Calculation 2 211" xfId="18979"/>
    <cellStyle name="Calculation 2 212" xfId="19027"/>
    <cellStyle name="Calculation 2 213" xfId="19089"/>
    <cellStyle name="Calculation 2 214" xfId="19142"/>
    <cellStyle name="Calculation 2 215" xfId="19194"/>
    <cellStyle name="Calculation 2 216" xfId="19245"/>
    <cellStyle name="Calculation 2 217" xfId="19295"/>
    <cellStyle name="Calculation 2 218" xfId="19345"/>
    <cellStyle name="Calculation 2 219" xfId="19393"/>
    <cellStyle name="Calculation 2 22" xfId="1172"/>
    <cellStyle name="Calculation 2 22 2" xfId="7164"/>
    <cellStyle name="Calculation 2 220" xfId="19441"/>
    <cellStyle name="Calculation 2 221" xfId="19488"/>
    <cellStyle name="Calculation 2 222" xfId="19535"/>
    <cellStyle name="Calculation 2 223" xfId="19580"/>
    <cellStyle name="Calculation 2 224" xfId="19623"/>
    <cellStyle name="Calculation 2 225" xfId="19664"/>
    <cellStyle name="Calculation 2 226" xfId="19704"/>
    <cellStyle name="Calculation 2 227" xfId="19743"/>
    <cellStyle name="Calculation 2 228" xfId="19779"/>
    <cellStyle name="Calculation 2 229" xfId="19812"/>
    <cellStyle name="Calculation 2 23" xfId="1202"/>
    <cellStyle name="Calculation 2 23 2" xfId="7194"/>
    <cellStyle name="Calculation 2 230" xfId="19845"/>
    <cellStyle name="Calculation 2 231" xfId="19877"/>
    <cellStyle name="Calculation 2 232" xfId="19906"/>
    <cellStyle name="Calculation 2 233" xfId="19935"/>
    <cellStyle name="Calculation 2 234" xfId="19961"/>
    <cellStyle name="Calculation 2 235" xfId="19984"/>
    <cellStyle name="Calculation 2 236" xfId="20007"/>
    <cellStyle name="Calculation 2 237" xfId="20026"/>
    <cellStyle name="Calculation 2 238" xfId="20044"/>
    <cellStyle name="Calculation 2 239" xfId="20059"/>
    <cellStyle name="Calculation 2 24" xfId="1232"/>
    <cellStyle name="Calculation 2 24 2" xfId="7224"/>
    <cellStyle name="Calculation 2 240" xfId="20070"/>
    <cellStyle name="Calculation 2 241" xfId="20079"/>
    <cellStyle name="Calculation 2 242" xfId="20085"/>
    <cellStyle name="Calculation 2 243" xfId="20138"/>
    <cellStyle name="Calculation 2 244" xfId="21931"/>
    <cellStyle name="Calculation 2 245" xfId="22343"/>
    <cellStyle name="Calculation 2 246" xfId="20935"/>
    <cellStyle name="Calculation 2 247" xfId="22169"/>
    <cellStyle name="Calculation 2 248" xfId="21513"/>
    <cellStyle name="Calculation 2 249" xfId="21434"/>
    <cellStyle name="Calculation 2 25" xfId="1262"/>
    <cellStyle name="Calculation 2 25 2" xfId="7254"/>
    <cellStyle name="Calculation 2 250" xfId="20998"/>
    <cellStyle name="Calculation 2 251" xfId="22471"/>
    <cellStyle name="Calculation 2 252" xfId="21646"/>
    <cellStyle name="Calculation 2 253" xfId="21202"/>
    <cellStyle name="Calculation 2 254" xfId="26102"/>
    <cellStyle name="Calculation 2 255" xfId="26517"/>
    <cellStyle name="Calculation 2 26" xfId="1292"/>
    <cellStyle name="Calculation 2 26 2" xfId="7284"/>
    <cellStyle name="Calculation 2 27" xfId="1322"/>
    <cellStyle name="Calculation 2 27 2" xfId="7314"/>
    <cellStyle name="Calculation 2 28" xfId="1352"/>
    <cellStyle name="Calculation 2 28 2" xfId="7344"/>
    <cellStyle name="Calculation 2 29" xfId="1382"/>
    <cellStyle name="Calculation 2 29 2" xfId="7374"/>
    <cellStyle name="Calculation 2 3" xfId="442"/>
    <cellStyle name="Calculation 2 3 2" xfId="6433"/>
    <cellStyle name="Calculation 2 30" xfId="1412"/>
    <cellStyle name="Calculation 2 30 2" xfId="7404"/>
    <cellStyle name="Calculation 2 31" xfId="1442"/>
    <cellStyle name="Calculation 2 31 2" xfId="7434"/>
    <cellStyle name="Calculation 2 32" xfId="1472"/>
    <cellStyle name="Calculation 2 32 2" xfId="7464"/>
    <cellStyle name="Calculation 2 33" xfId="1502"/>
    <cellStyle name="Calculation 2 33 2" xfId="7494"/>
    <cellStyle name="Calculation 2 34" xfId="1532"/>
    <cellStyle name="Calculation 2 34 2" xfId="7524"/>
    <cellStyle name="Calculation 2 35" xfId="1562"/>
    <cellStyle name="Calculation 2 35 2" xfId="7554"/>
    <cellStyle name="Calculation 2 36" xfId="1592"/>
    <cellStyle name="Calculation 2 36 2" xfId="7584"/>
    <cellStyle name="Calculation 2 37" xfId="1622"/>
    <cellStyle name="Calculation 2 37 2" xfId="7614"/>
    <cellStyle name="Calculation 2 38" xfId="1652"/>
    <cellStyle name="Calculation 2 38 2" xfId="7644"/>
    <cellStyle name="Calculation 2 39" xfId="1682"/>
    <cellStyle name="Calculation 2 39 2" xfId="7674"/>
    <cellStyle name="Calculation 2 4" xfId="342"/>
    <cellStyle name="Calculation 2 4 2" xfId="6333"/>
    <cellStyle name="Calculation 2 40" xfId="1711"/>
    <cellStyle name="Calculation 2 40 2" xfId="7703"/>
    <cellStyle name="Calculation 2 41" xfId="1739"/>
    <cellStyle name="Calculation 2 41 2" xfId="7731"/>
    <cellStyle name="Calculation 2 42" xfId="1766"/>
    <cellStyle name="Calculation 2 42 2" xfId="7758"/>
    <cellStyle name="Calculation 2 43" xfId="1793"/>
    <cellStyle name="Calculation 2 43 2" xfId="7785"/>
    <cellStyle name="Calculation 2 44" xfId="1820"/>
    <cellStyle name="Calculation 2 44 2" xfId="7812"/>
    <cellStyle name="Calculation 2 45" xfId="1846"/>
    <cellStyle name="Calculation 2 45 2" xfId="7838"/>
    <cellStyle name="Calculation 2 46" xfId="1872"/>
    <cellStyle name="Calculation 2 46 2" xfId="7864"/>
    <cellStyle name="Calculation 2 47" xfId="1898"/>
    <cellStyle name="Calculation 2 47 2" xfId="7890"/>
    <cellStyle name="Calculation 2 48" xfId="1923"/>
    <cellStyle name="Calculation 2 48 2" xfId="7915"/>
    <cellStyle name="Calculation 2 49" xfId="1948"/>
    <cellStyle name="Calculation 2 49 2" xfId="7940"/>
    <cellStyle name="Calculation 2 5" xfId="360"/>
    <cellStyle name="Calculation 2 5 2" xfId="6351"/>
    <cellStyle name="Calculation 2 50" xfId="1973"/>
    <cellStyle name="Calculation 2 50 2" xfId="7965"/>
    <cellStyle name="Calculation 2 51" xfId="1998"/>
    <cellStyle name="Calculation 2 51 2" xfId="7990"/>
    <cellStyle name="Calculation 2 52" xfId="2023"/>
    <cellStyle name="Calculation 2 52 2" xfId="8015"/>
    <cellStyle name="Calculation 2 53" xfId="2048"/>
    <cellStyle name="Calculation 2 53 2" xfId="8040"/>
    <cellStyle name="Calculation 2 54" xfId="2072"/>
    <cellStyle name="Calculation 2 54 2" xfId="8064"/>
    <cellStyle name="Calculation 2 55" xfId="2095"/>
    <cellStyle name="Calculation 2 55 2" xfId="8087"/>
    <cellStyle name="Calculation 2 56" xfId="2115"/>
    <cellStyle name="Calculation 2 56 2" xfId="8107"/>
    <cellStyle name="Calculation 2 57" xfId="2135"/>
    <cellStyle name="Calculation 2 57 2" xfId="8127"/>
    <cellStyle name="Calculation 2 58" xfId="2153"/>
    <cellStyle name="Calculation 2 58 2" xfId="8145"/>
    <cellStyle name="Calculation 2 59" xfId="2170"/>
    <cellStyle name="Calculation 2 59 2" xfId="8162"/>
    <cellStyle name="Calculation 2 6" xfId="434"/>
    <cellStyle name="Calculation 2 6 2" xfId="6425"/>
    <cellStyle name="Calculation 2 60" xfId="2187"/>
    <cellStyle name="Calculation 2 60 2" xfId="8179"/>
    <cellStyle name="Calculation 2 61" xfId="2204"/>
    <cellStyle name="Calculation 2 61 2" xfId="8196"/>
    <cellStyle name="Calculation 2 62" xfId="2221"/>
    <cellStyle name="Calculation 2 62 2" xfId="8213"/>
    <cellStyle name="Calculation 2 63" xfId="2238"/>
    <cellStyle name="Calculation 2 63 2" xfId="8230"/>
    <cellStyle name="Calculation 2 64" xfId="2254"/>
    <cellStyle name="Calculation 2 64 2" xfId="8246"/>
    <cellStyle name="Calculation 2 65" xfId="2268"/>
    <cellStyle name="Calculation 2 65 2" xfId="8260"/>
    <cellStyle name="Calculation 2 66" xfId="2281"/>
    <cellStyle name="Calculation 2 66 2" xfId="8273"/>
    <cellStyle name="Calculation 2 67" xfId="2291"/>
    <cellStyle name="Calculation 2 67 2" xfId="8283"/>
    <cellStyle name="Calculation 2 68" xfId="2401"/>
    <cellStyle name="Calculation 2 68 2" xfId="8393"/>
    <cellStyle name="Calculation 2 69" xfId="2707"/>
    <cellStyle name="Calculation 2 69 2" xfId="8699"/>
    <cellStyle name="Calculation 2 7" xfId="421"/>
    <cellStyle name="Calculation 2 7 2" xfId="6412"/>
    <cellStyle name="Calculation 2 70" xfId="2398"/>
    <cellStyle name="Calculation 2 70 2" xfId="8390"/>
    <cellStyle name="Calculation 2 71" xfId="2693"/>
    <cellStyle name="Calculation 2 71 2" xfId="8685"/>
    <cellStyle name="Calculation 2 72" xfId="2607"/>
    <cellStyle name="Calculation 2 72 2" xfId="8599"/>
    <cellStyle name="Calculation 2 73" xfId="2408"/>
    <cellStyle name="Calculation 2 73 2" xfId="8400"/>
    <cellStyle name="Calculation 2 74" xfId="2805"/>
    <cellStyle name="Calculation 2 74 2" xfId="8797"/>
    <cellStyle name="Calculation 2 75" xfId="2382"/>
    <cellStyle name="Calculation 2 75 2" xfId="8374"/>
    <cellStyle name="Calculation 2 76" xfId="2839"/>
    <cellStyle name="Calculation 2 76 2" xfId="8831"/>
    <cellStyle name="Calculation 2 77" xfId="2867"/>
    <cellStyle name="Calculation 2 77 2" xfId="8859"/>
    <cellStyle name="Calculation 2 78" xfId="2891"/>
    <cellStyle name="Calculation 2 78 2" xfId="8883"/>
    <cellStyle name="Calculation 2 79" xfId="2918"/>
    <cellStyle name="Calculation 2 79 2" xfId="8910"/>
    <cellStyle name="Calculation 2 8" xfId="462"/>
    <cellStyle name="Calculation 2 8 2" xfId="6453"/>
    <cellStyle name="Calculation 2 80" xfId="2946"/>
    <cellStyle name="Calculation 2 80 2" xfId="8938"/>
    <cellStyle name="Calculation 2 81" xfId="2970"/>
    <cellStyle name="Calculation 2 81 2" xfId="8962"/>
    <cellStyle name="Calculation 2 82" xfId="2995"/>
    <cellStyle name="Calculation 2 82 2" xfId="8987"/>
    <cellStyle name="Calculation 2 83" xfId="3019"/>
    <cellStyle name="Calculation 2 83 2" xfId="9011"/>
    <cellStyle name="Calculation 2 84" xfId="3043"/>
    <cellStyle name="Calculation 2 84 2" xfId="9035"/>
    <cellStyle name="Calculation 2 85" xfId="3064"/>
    <cellStyle name="Calculation 2 85 2" xfId="9056"/>
    <cellStyle name="Calculation 2 86" xfId="3124"/>
    <cellStyle name="Calculation 2 86 2" xfId="9116"/>
    <cellStyle name="Calculation 2 87" xfId="3244"/>
    <cellStyle name="Calculation 2 87 2" xfId="9236"/>
    <cellStyle name="Calculation 2 88" xfId="2759"/>
    <cellStyle name="Calculation 2 88 2" xfId="8751"/>
    <cellStyle name="Calculation 2 89" xfId="3136"/>
    <cellStyle name="Calculation 2 89 2" xfId="9128"/>
    <cellStyle name="Calculation 2 9" xfId="428"/>
    <cellStyle name="Calculation 2 9 2" xfId="6419"/>
    <cellStyle name="Calculation 2 90" xfId="3039"/>
    <cellStyle name="Calculation 2 90 2" xfId="9031"/>
    <cellStyle name="Calculation 2 91" xfId="2912"/>
    <cellStyle name="Calculation 2 91 2" xfId="8904"/>
    <cellStyle name="Calculation 2 92" xfId="3339"/>
    <cellStyle name="Calculation 2 92 2" xfId="9331"/>
    <cellStyle name="Calculation 2 93" xfId="3203"/>
    <cellStyle name="Calculation 2 93 2" xfId="9195"/>
    <cellStyle name="Calculation 2 94" xfId="3372"/>
    <cellStyle name="Calculation 2 94 2" xfId="9364"/>
    <cellStyle name="Calculation 2 95" xfId="3397"/>
    <cellStyle name="Calculation 2 95 2" xfId="9389"/>
    <cellStyle name="Calculation 2 96" xfId="3422"/>
    <cellStyle name="Calculation 2 96 2" xfId="9414"/>
    <cellStyle name="Calculation 2 97" xfId="3446"/>
    <cellStyle name="Calculation 2 97 2" xfId="9438"/>
    <cellStyle name="Calculation 2 98" xfId="3469"/>
    <cellStyle name="Calculation 2 98 2" xfId="9461"/>
    <cellStyle name="Calculation 2 99" xfId="3489"/>
    <cellStyle name="Calculation 2 99 2" xfId="9481"/>
    <cellStyle name="Calculation 20" xfId="14034"/>
    <cellStyle name="Calculation 21" xfId="14042"/>
    <cellStyle name="Calculation 22" xfId="13250"/>
    <cellStyle name="Calculation 23" xfId="14061"/>
    <cellStyle name="Calculation 24" xfId="13141"/>
    <cellStyle name="Calculation 25" xfId="13185"/>
    <cellStyle name="Calculation 26" xfId="14968"/>
    <cellStyle name="Calculation 27" xfId="18444"/>
    <cellStyle name="Calculation 28" xfId="18458"/>
    <cellStyle name="Calculation 29" xfId="18548"/>
    <cellStyle name="Calculation 3" xfId="113"/>
    <cellStyle name="Calculation 3 10" xfId="754"/>
    <cellStyle name="Calculation 3 10 2" xfId="6746"/>
    <cellStyle name="Calculation 3 100" xfId="3619"/>
    <cellStyle name="Calculation 3 100 2" xfId="9611"/>
    <cellStyle name="Calculation 3 101" xfId="3635"/>
    <cellStyle name="Calculation 3 101 2" xfId="9627"/>
    <cellStyle name="Calculation 3 102" xfId="3648"/>
    <cellStyle name="Calculation 3 102 2" xfId="9640"/>
    <cellStyle name="Calculation 3 103" xfId="3659"/>
    <cellStyle name="Calculation 3 103 2" xfId="9651"/>
    <cellStyle name="Calculation 3 104" xfId="3669"/>
    <cellStyle name="Calculation 3 104 2" xfId="9661"/>
    <cellStyle name="Calculation 3 105" xfId="3678"/>
    <cellStyle name="Calculation 3 105 2" xfId="9670"/>
    <cellStyle name="Calculation 3 106" xfId="3686"/>
    <cellStyle name="Calculation 3 106 2" xfId="9678"/>
    <cellStyle name="Calculation 3 107" xfId="3692"/>
    <cellStyle name="Calculation 3 107 2" xfId="9684"/>
    <cellStyle name="Calculation 3 108" xfId="3697"/>
    <cellStyle name="Calculation 3 108 2" xfId="9689"/>
    <cellStyle name="Calculation 3 109" xfId="3702"/>
    <cellStyle name="Calculation 3 109 2" xfId="9694"/>
    <cellStyle name="Calculation 3 11" xfId="785"/>
    <cellStyle name="Calculation 3 11 2" xfId="6777"/>
    <cellStyle name="Calculation 3 110" xfId="3706"/>
    <cellStyle name="Calculation 3 110 2" xfId="9698"/>
    <cellStyle name="Calculation 3 111" xfId="3715"/>
    <cellStyle name="Calculation 3 111 2" xfId="9707"/>
    <cellStyle name="Calculation 3 112" xfId="3747"/>
    <cellStyle name="Calculation 3 112 2" xfId="9739"/>
    <cellStyle name="Calculation 3 113" xfId="3843"/>
    <cellStyle name="Calculation 3 113 2" xfId="9835"/>
    <cellStyle name="Calculation 3 114" xfId="3755"/>
    <cellStyle name="Calculation 3 114 2" xfId="9747"/>
    <cellStyle name="Calculation 3 115" xfId="3781"/>
    <cellStyle name="Calculation 3 115 2" xfId="9773"/>
    <cellStyle name="Calculation 3 116" xfId="3877"/>
    <cellStyle name="Calculation 3 116 2" xfId="9869"/>
    <cellStyle name="Calculation 3 117" xfId="3916"/>
    <cellStyle name="Calculation 3 117 2" xfId="9908"/>
    <cellStyle name="Calculation 3 118" xfId="4531"/>
    <cellStyle name="Calculation 3 118 2" xfId="10523"/>
    <cellStyle name="Calculation 3 119" xfId="3936"/>
    <cellStyle name="Calculation 3 119 2" xfId="9928"/>
    <cellStyle name="Calculation 3 12" xfId="1064"/>
    <cellStyle name="Calculation 3 12 2" xfId="7056"/>
    <cellStyle name="Calculation 3 120" xfId="4171"/>
    <cellStyle name="Calculation 3 120 2" xfId="10163"/>
    <cellStyle name="Calculation 3 121" xfId="3983"/>
    <cellStyle name="Calculation 3 121 2" xfId="9975"/>
    <cellStyle name="Calculation 3 122" xfId="4021"/>
    <cellStyle name="Calculation 3 122 2" xfId="10013"/>
    <cellStyle name="Calculation 3 123" xfId="4176"/>
    <cellStyle name="Calculation 3 123 2" xfId="10168"/>
    <cellStyle name="Calculation 3 124" xfId="4039"/>
    <cellStyle name="Calculation 3 124 2" xfId="10031"/>
    <cellStyle name="Calculation 3 125" xfId="4491"/>
    <cellStyle name="Calculation 3 125 2" xfId="10483"/>
    <cellStyle name="Calculation 3 126" xfId="4060"/>
    <cellStyle name="Calculation 3 126 2" xfId="10052"/>
    <cellStyle name="Calculation 3 127" xfId="4049"/>
    <cellStyle name="Calculation 3 127 2" xfId="10041"/>
    <cellStyle name="Calculation 3 128" xfId="4235"/>
    <cellStyle name="Calculation 3 128 2" xfId="10227"/>
    <cellStyle name="Calculation 3 129" xfId="4037"/>
    <cellStyle name="Calculation 3 129 2" xfId="10029"/>
    <cellStyle name="Calculation 3 13" xfId="1094"/>
    <cellStyle name="Calculation 3 13 2" xfId="7086"/>
    <cellStyle name="Calculation 3 130" xfId="4528"/>
    <cellStyle name="Calculation 3 130 2" xfId="10520"/>
    <cellStyle name="Calculation 3 131" xfId="4574"/>
    <cellStyle name="Calculation 3 131 2" xfId="10566"/>
    <cellStyle name="Calculation 3 132" xfId="4500"/>
    <cellStyle name="Calculation 3 132 2" xfId="10492"/>
    <cellStyle name="Calculation 3 133" xfId="4361"/>
    <cellStyle name="Calculation 3 133 2" xfId="10353"/>
    <cellStyle name="Calculation 3 134" xfId="4135"/>
    <cellStyle name="Calculation 3 134 2" xfId="10127"/>
    <cellStyle name="Calculation 3 135" xfId="4564"/>
    <cellStyle name="Calculation 3 135 2" xfId="10556"/>
    <cellStyle name="Calculation 3 136" xfId="4013"/>
    <cellStyle name="Calculation 3 136 2" xfId="10005"/>
    <cellStyle name="Calculation 3 137" xfId="4008"/>
    <cellStyle name="Calculation 3 137 2" xfId="10000"/>
    <cellStyle name="Calculation 3 138" xfId="3963"/>
    <cellStyle name="Calculation 3 138 2" xfId="9955"/>
    <cellStyle name="Calculation 3 139" xfId="4214"/>
    <cellStyle name="Calculation 3 139 2" xfId="10206"/>
    <cellStyle name="Calculation 3 14" xfId="1124"/>
    <cellStyle name="Calculation 3 14 2" xfId="7116"/>
    <cellStyle name="Calculation 3 140" xfId="4618"/>
    <cellStyle name="Calculation 3 140 2" xfId="10610"/>
    <cellStyle name="Calculation 3 141" xfId="4955"/>
    <cellStyle name="Calculation 3 141 2" xfId="10947"/>
    <cellStyle name="Calculation 3 142" xfId="4632"/>
    <cellStyle name="Calculation 3 142 2" xfId="10624"/>
    <cellStyle name="Calculation 3 143" xfId="4769"/>
    <cellStyle name="Calculation 3 143 2" xfId="10761"/>
    <cellStyle name="Calculation 3 144" xfId="4660"/>
    <cellStyle name="Calculation 3 144 2" xfId="10652"/>
    <cellStyle name="Calculation 3 145" xfId="4679"/>
    <cellStyle name="Calculation 3 145 2" xfId="10671"/>
    <cellStyle name="Calculation 3 146" xfId="4770"/>
    <cellStyle name="Calculation 3 146 2" xfId="10762"/>
    <cellStyle name="Calculation 3 147" xfId="4686"/>
    <cellStyle name="Calculation 3 147 2" xfId="10678"/>
    <cellStyle name="Calculation 3 148" xfId="4735"/>
    <cellStyle name="Calculation 3 148 2" xfId="10727"/>
    <cellStyle name="Calculation 3 149" xfId="4703"/>
    <cellStyle name="Calculation 3 149 2" xfId="10695"/>
    <cellStyle name="Calculation 3 15" xfId="1154"/>
    <cellStyle name="Calculation 3 15 2" xfId="7146"/>
    <cellStyle name="Calculation 3 150" xfId="4858"/>
    <cellStyle name="Calculation 3 150 2" xfId="10850"/>
    <cellStyle name="Calculation 3 151" xfId="4862"/>
    <cellStyle name="Calculation 3 151 2" xfId="10854"/>
    <cellStyle name="Calculation 3 152" xfId="4987"/>
    <cellStyle name="Calculation 3 152 2" xfId="10979"/>
    <cellStyle name="Calculation 3 153" xfId="5100"/>
    <cellStyle name="Calculation 3 153 2" xfId="11092"/>
    <cellStyle name="Calculation 3 154" xfId="4992"/>
    <cellStyle name="Calculation 3 154 2" xfId="10984"/>
    <cellStyle name="Calculation 3 155" xfId="5045"/>
    <cellStyle name="Calculation 3 155 2" xfId="11037"/>
    <cellStyle name="Calculation 3 156" xfId="5126"/>
    <cellStyle name="Calculation 3 156 2" xfId="11118"/>
    <cellStyle name="Calculation 3 157" xfId="5641"/>
    <cellStyle name="Calculation 3 157 2" xfId="11633"/>
    <cellStyle name="Calculation 3 158" xfId="5553"/>
    <cellStyle name="Calculation 3 158 2" xfId="11545"/>
    <cellStyle name="Calculation 3 159" xfId="5362"/>
    <cellStyle name="Calculation 3 159 2" xfId="11354"/>
    <cellStyle name="Calculation 3 16" xfId="1184"/>
    <cellStyle name="Calculation 3 16 2" xfId="7176"/>
    <cellStyle name="Calculation 3 160" xfId="5143"/>
    <cellStyle name="Calculation 3 160 2" xfId="11135"/>
    <cellStyle name="Calculation 3 161" xfId="5283"/>
    <cellStyle name="Calculation 3 161 2" xfId="11275"/>
    <cellStyle name="Calculation 3 162" xfId="5709"/>
    <cellStyle name="Calculation 3 162 2" xfId="11701"/>
    <cellStyle name="Calculation 3 163" xfId="5543"/>
    <cellStyle name="Calculation 3 163 2" xfId="11535"/>
    <cellStyle name="Calculation 3 164" xfId="5423"/>
    <cellStyle name="Calculation 3 164 2" xfId="11415"/>
    <cellStyle name="Calculation 3 165" xfId="5145"/>
    <cellStyle name="Calculation 3 165 2" xfId="11137"/>
    <cellStyle name="Calculation 3 166" xfId="5444"/>
    <cellStyle name="Calculation 3 166 2" xfId="11436"/>
    <cellStyle name="Calculation 3 167" xfId="5411"/>
    <cellStyle name="Calculation 3 167 2" xfId="11403"/>
    <cellStyle name="Calculation 3 168" xfId="5568"/>
    <cellStyle name="Calculation 3 168 2" xfId="11560"/>
    <cellStyle name="Calculation 3 169" xfId="5674"/>
    <cellStyle name="Calculation 3 169 2" xfId="11666"/>
    <cellStyle name="Calculation 3 17" xfId="1214"/>
    <cellStyle name="Calculation 3 17 2" xfId="7206"/>
    <cellStyle name="Calculation 3 170" xfId="5270"/>
    <cellStyle name="Calculation 3 170 2" xfId="11262"/>
    <cellStyle name="Calculation 3 171" xfId="5640"/>
    <cellStyle name="Calculation 3 171 2" xfId="11632"/>
    <cellStyle name="Calculation 3 172" xfId="5527"/>
    <cellStyle name="Calculation 3 172 2" xfId="11519"/>
    <cellStyle name="Calculation 3 173" xfId="5157"/>
    <cellStyle name="Calculation 3 173 2" xfId="11149"/>
    <cellStyle name="Calculation 3 174" xfId="5447"/>
    <cellStyle name="Calculation 3 174 2" xfId="11439"/>
    <cellStyle name="Calculation 3 175" xfId="5361"/>
    <cellStyle name="Calculation 3 175 2" xfId="11353"/>
    <cellStyle name="Calculation 3 176" xfId="5395"/>
    <cellStyle name="Calculation 3 176 2" xfId="11387"/>
    <cellStyle name="Calculation 3 177" xfId="5859"/>
    <cellStyle name="Calculation 3 177 2" xfId="11851"/>
    <cellStyle name="Calculation 3 178" xfId="5459"/>
    <cellStyle name="Calculation 3 178 2" xfId="11451"/>
    <cellStyle name="Calculation 3 179" xfId="5223"/>
    <cellStyle name="Calculation 3 179 2" xfId="11215"/>
    <cellStyle name="Calculation 3 18" xfId="1244"/>
    <cellStyle name="Calculation 3 18 2" xfId="7236"/>
    <cellStyle name="Calculation 3 180" xfId="5868"/>
    <cellStyle name="Calculation 3 180 2" xfId="11860"/>
    <cellStyle name="Calculation 3 181" xfId="5889"/>
    <cellStyle name="Calculation 3 181 2" xfId="11881"/>
    <cellStyle name="Calculation 3 182" xfId="6020"/>
    <cellStyle name="Calculation 3 182 2" xfId="12012"/>
    <cellStyle name="Calculation 3 183" xfId="5932"/>
    <cellStyle name="Calculation 3 183 2" xfId="11924"/>
    <cellStyle name="Calculation 3 184" xfId="6016"/>
    <cellStyle name="Calculation 3 184 2" xfId="12008"/>
    <cellStyle name="Calculation 3 185" xfId="5959"/>
    <cellStyle name="Calculation 3 185 2" xfId="11951"/>
    <cellStyle name="Calculation 3 186" xfId="6103"/>
    <cellStyle name="Calculation 3 187" xfId="13757"/>
    <cellStyle name="Calculation 3 188" xfId="20090"/>
    <cellStyle name="Calculation 3 19" xfId="1274"/>
    <cellStyle name="Calculation 3 19 2" xfId="7266"/>
    <cellStyle name="Calculation 3 2" xfId="357"/>
    <cellStyle name="Calculation 3 2 2" xfId="6348"/>
    <cellStyle name="Calculation 3 20" xfId="1304"/>
    <cellStyle name="Calculation 3 20 2" xfId="7296"/>
    <cellStyle name="Calculation 3 21" xfId="1334"/>
    <cellStyle name="Calculation 3 21 2" xfId="7326"/>
    <cellStyle name="Calculation 3 22" xfId="1364"/>
    <cellStyle name="Calculation 3 22 2" xfId="7356"/>
    <cellStyle name="Calculation 3 23" xfId="1394"/>
    <cellStyle name="Calculation 3 23 2" xfId="7386"/>
    <cellStyle name="Calculation 3 24" xfId="1424"/>
    <cellStyle name="Calculation 3 24 2" xfId="7416"/>
    <cellStyle name="Calculation 3 25" xfId="1454"/>
    <cellStyle name="Calculation 3 25 2" xfId="7446"/>
    <cellStyle name="Calculation 3 26" xfId="1484"/>
    <cellStyle name="Calculation 3 26 2" xfId="7476"/>
    <cellStyle name="Calculation 3 27" xfId="1514"/>
    <cellStyle name="Calculation 3 27 2" xfId="7506"/>
    <cellStyle name="Calculation 3 28" xfId="1544"/>
    <cellStyle name="Calculation 3 28 2" xfId="7536"/>
    <cellStyle name="Calculation 3 29" xfId="1574"/>
    <cellStyle name="Calculation 3 29 2" xfId="7566"/>
    <cellStyle name="Calculation 3 3" xfId="530"/>
    <cellStyle name="Calculation 3 3 2" xfId="6522"/>
    <cellStyle name="Calculation 3 30" xfId="1604"/>
    <cellStyle name="Calculation 3 30 2" xfId="7596"/>
    <cellStyle name="Calculation 3 31" xfId="1634"/>
    <cellStyle name="Calculation 3 31 2" xfId="7626"/>
    <cellStyle name="Calculation 3 32" xfId="1664"/>
    <cellStyle name="Calculation 3 32 2" xfId="7656"/>
    <cellStyle name="Calculation 3 33" xfId="1693"/>
    <cellStyle name="Calculation 3 33 2" xfId="7685"/>
    <cellStyle name="Calculation 3 34" xfId="1721"/>
    <cellStyle name="Calculation 3 34 2" xfId="7713"/>
    <cellStyle name="Calculation 3 35" xfId="1749"/>
    <cellStyle name="Calculation 3 35 2" xfId="7741"/>
    <cellStyle name="Calculation 3 36" xfId="1776"/>
    <cellStyle name="Calculation 3 36 2" xfId="7768"/>
    <cellStyle name="Calculation 3 37" xfId="1803"/>
    <cellStyle name="Calculation 3 37 2" xfId="7795"/>
    <cellStyle name="Calculation 3 38" xfId="1829"/>
    <cellStyle name="Calculation 3 38 2" xfId="7821"/>
    <cellStyle name="Calculation 3 39" xfId="1855"/>
    <cellStyle name="Calculation 3 39 2" xfId="7847"/>
    <cellStyle name="Calculation 3 4" xfId="561"/>
    <cellStyle name="Calculation 3 4 2" xfId="6553"/>
    <cellStyle name="Calculation 3 40" xfId="1881"/>
    <cellStyle name="Calculation 3 40 2" xfId="7873"/>
    <cellStyle name="Calculation 3 41" xfId="1907"/>
    <cellStyle name="Calculation 3 41 2" xfId="7899"/>
    <cellStyle name="Calculation 3 42" xfId="1932"/>
    <cellStyle name="Calculation 3 42 2" xfId="7924"/>
    <cellStyle name="Calculation 3 43" xfId="1957"/>
    <cellStyle name="Calculation 3 43 2" xfId="7949"/>
    <cellStyle name="Calculation 3 44" xfId="1982"/>
    <cellStyle name="Calculation 3 44 2" xfId="7974"/>
    <cellStyle name="Calculation 3 45" xfId="2007"/>
    <cellStyle name="Calculation 3 45 2" xfId="7999"/>
    <cellStyle name="Calculation 3 46" xfId="2032"/>
    <cellStyle name="Calculation 3 46 2" xfId="8024"/>
    <cellStyle name="Calculation 3 47" xfId="2056"/>
    <cellStyle name="Calculation 3 47 2" xfId="8048"/>
    <cellStyle name="Calculation 3 48" xfId="2080"/>
    <cellStyle name="Calculation 3 48 2" xfId="8072"/>
    <cellStyle name="Calculation 3 49" xfId="2103"/>
    <cellStyle name="Calculation 3 49 2" xfId="8095"/>
    <cellStyle name="Calculation 3 5" xfId="591"/>
    <cellStyle name="Calculation 3 5 2" xfId="6583"/>
    <cellStyle name="Calculation 3 50" xfId="2123"/>
    <cellStyle name="Calculation 3 50 2" xfId="8115"/>
    <cellStyle name="Calculation 3 51" xfId="2142"/>
    <cellStyle name="Calculation 3 51 2" xfId="8134"/>
    <cellStyle name="Calculation 3 52" xfId="2160"/>
    <cellStyle name="Calculation 3 52 2" xfId="8152"/>
    <cellStyle name="Calculation 3 53" xfId="2177"/>
    <cellStyle name="Calculation 3 53 2" xfId="8169"/>
    <cellStyle name="Calculation 3 54" xfId="2194"/>
    <cellStyle name="Calculation 3 54 2" xfId="8186"/>
    <cellStyle name="Calculation 3 55" xfId="2211"/>
    <cellStyle name="Calculation 3 55 2" xfId="8203"/>
    <cellStyle name="Calculation 3 56" xfId="2228"/>
    <cellStyle name="Calculation 3 56 2" xfId="8220"/>
    <cellStyle name="Calculation 3 57" xfId="2245"/>
    <cellStyle name="Calculation 3 57 2" xfId="8237"/>
    <cellStyle name="Calculation 3 58" xfId="2261"/>
    <cellStyle name="Calculation 3 58 2" xfId="8253"/>
    <cellStyle name="Calculation 3 59" xfId="2274"/>
    <cellStyle name="Calculation 3 59 2" xfId="8266"/>
    <cellStyle name="Calculation 3 6" xfId="620"/>
    <cellStyle name="Calculation 3 6 2" xfId="6612"/>
    <cellStyle name="Calculation 3 60" xfId="2285"/>
    <cellStyle name="Calculation 3 60 2" xfId="8277"/>
    <cellStyle name="Calculation 3 61" xfId="2295"/>
    <cellStyle name="Calculation 3 61 2" xfId="8287"/>
    <cellStyle name="Calculation 3 62" xfId="2304"/>
    <cellStyle name="Calculation 3 62 2" xfId="8296"/>
    <cellStyle name="Calculation 3 63" xfId="2312"/>
    <cellStyle name="Calculation 3 63 2" xfId="8304"/>
    <cellStyle name="Calculation 3 64" xfId="2318"/>
    <cellStyle name="Calculation 3 64 2" xfId="8310"/>
    <cellStyle name="Calculation 3 65" xfId="2323"/>
    <cellStyle name="Calculation 3 65 2" xfId="8315"/>
    <cellStyle name="Calculation 3 66" xfId="2328"/>
    <cellStyle name="Calculation 3 66 2" xfId="8320"/>
    <cellStyle name="Calculation 3 67" xfId="2332"/>
    <cellStyle name="Calculation 3 67 2" xfId="8324"/>
    <cellStyle name="Calculation 3 68" xfId="2438"/>
    <cellStyle name="Calculation 3 68 2" xfId="8430"/>
    <cellStyle name="Calculation 3 69" xfId="2824"/>
    <cellStyle name="Calculation 3 69 2" xfId="8816"/>
    <cellStyle name="Calculation 3 7" xfId="651"/>
    <cellStyle name="Calculation 3 7 2" xfId="6643"/>
    <cellStyle name="Calculation 3 70" xfId="2849"/>
    <cellStyle name="Calculation 3 70 2" xfId="8841"/>
    <cellStyle name="Calculation 3 71" xfId="2876"/>
    <cellStyle name="Calculation 3 71 2" xfId="8868"/>
    <cellStyle name="Calculation 3 72" xfId="2902"/>
    <cellStyle name="Calculation 3 72 2" xfId="8894"/>
    <cellStyle name="Calculation 3 73" xfId="2929"/>
    <cellStyle name="Calculation 3 73 2" xfId="8921"/>
    <cellStyle name="Calculation 3 74" xfId="2957"/>
    <cellStyle name="Calculation 3 74 2" xfId="8949"/>
    <cellStyle name="Calculation 3 75" xfId="2978"/>
    <cellStyle name="Calculation 3 75 2" xfId="8970"/>
    <cellStyle name="Calculation 3 76" xfId="3006"/>
    <cellStyle name="Calculation 3 76 2" xfId="8998"/>
    <cellStyle name="Calculation 3 77" xfId="3028"/>
    <cellStyle name="Calculation 3 77 2" xfId="9020"/>
    <cellStyle name="Calculation 3 78" xfId="3051"/>
    <cellStyle name="Calculation 3 78 2" xfId="9043"/>
    <cellStyle name="Calculation 3 79" xfId="3073"/>
    <cellStyle name="Calculation 3 79 2" xfId="9065"/>
    <cellStyle name="Calculation 3 8" xfId="680"/>
    <cellStyle name="Calculation 3 8 2" xfId="6672"/>
    <cellStyle name="Calculation 3 80" xfId="3096"/>
    <cellStyle name="Calculation 3 80 2" xfId="9088"/>
    <cellStyle name="Calculation 3 81" xfId="3116"/>
    <cellStyle name="Calculation 3 81 2" xfId="9108"/>
    <cellStyle name="Calculation 3 82" xfId="3140"/>
    <cellStyle name="Calculation 3 82 2" xfId="9132"/>
    <cellStyle name="Calculation 3 83" xfId="3159"/>
    <cellStyle name="Calculation 3 83 2" xfId="9151"/>
    <cellStyle name="Calculation 3 84" xfId="3185"/>
    <cellStyle name="Calculation 3 84 2" xfId="9177"/>
    <cellStyle name="Calculation 3 85" xfId="3207"/>
    <cellStyle name="Calculation 3 85 2" xfId="9199"/>
    <cellStyle name="Calculation 3 86" xfId="3169"/>
    <cellStyle name="Calculation 3 86 2" xfId="9161"/>
    <cellStyle name="Calculation 3 87" xfId="3356"/>
    <cellStyle name="Calculation 3 87 2" xfId="9348"/>
    <cellStyle name="Calculation 3 88" xfId="3381"/>
    <cellStyle name="Calculation 3 88 2" xfId="9373"/>
    <cellStyle name="Calculation 3 89" xfId="3406"/>
    <cellStyle name="Calculation 3 89 2" xfId="9398"/>
    <cellStyle name="Calculation 3 9" xfId="517"/>
    <cellStyle name="Calculation 3 9 2" xfId="6508"/>
    <cellStyle name="Calculation 3 90" xfId="3430"/>
    <cellStyle name="Calculation 3 90 2" xfId="9422"/>
    <cellStyle name="Calculation 3 91" xfId="3454"/>
    <cellStyle name="Calculation 3 91 2" xfId="9446"/>
    <cellStyle name="Calculation 3 92" xfId="3477"/>
    <cellStyle name="Calculation 3 92 2" xfId="9469"/>
    <cellStyle name="Calculation 3 93" xfId="3497"/>
    <cellStyle name="Calculation 3 93 2" xfId="9489"/>
    <cellStyle name="Calculation 3 94" xfId="3516"/>
    <cellStyle name="Calculation 3 94 2" xfId="9508"/>
    <cellStyle name="Calculation 3 95" xfId="3534"/>
    <cellStyle name="Calculation 3 95 2" xfId="9526"/>
    <cellStyle name="Calculation 3 96" xfId="3551"/>
    <cellStyle name="Calculation 3 96 2" xfId="9543"/>
    <cellStyle name="Calculation 3 97" xfId="3568"/>
    <cellStyle name="Calculation 3 97 2" xfId="9560"/>
    <cellStyle name="Calculation 3 98" xfId="3585"/>
    <cellStyle name="Calculation 3 98 2" xfId="9577"/>
    <cellStyle name="Calculation 3 99" xfId="3602"/>
    <cellStyle name="Calculation 3 99 2" xfId="9594"/>
    <cellStyle name="Calculation 30" xfId="18538"/>
    <cellStyle name="Calculation 31" xfId="18496"/>
    <cellStyle name="Calculation 32" xfId="18347"/>
    <cellStyle name="Calculation 33" xfId="18579"/>
    <cellStyle name="Calculation 34" xfId="15502"/>
    <cellStyle name="Calculation 35" xfId="18884"/>
    <cellStyle name="Calculation 36" xfId="18336"/>
    <cellStyle name="Calculation 37" xfId="18679"/>
    <cellStyle name="Calculation 38" xfId="18945"/>
    <cellStyle name="Calculation 39" xfId="18977"/>
    <cellStyle name="Calculation 4" xfId="154"/>
    <cellStyle name="Calculation 4 10" xfId="354"/>
    <cellStyle name="Calculation 4 10 2" xfId="6345"/>
    <cellStyle name="Calculation 4 100" xfId="3550"/>
    <cellStyle name="Calculation 4 100 2" xfId="9542"/>
    <cellStyle name="Calculation 4 101" xfId="3567"/>
    <cellStyle name="Calculation 4 101 2" xfId="9559"/>
    <cellStyle name="Calculation 4 102" xfId="3584"/>
    <cellStyle name="Calculation 4 102 2" xfId="9576"/>
    <cellStyle name="Calculation 4 103" xfId="3601"/>
    <cellStyle name="Calculation 4 103 2" xfId="9593"/>
    <cellStyle name="Calculation 4 104" xfId="3618"/>
    <cellStyle name="Calculation 4 104 2" xfId="9610"/>
    <cellStyle name="Calculation 4 105" xfId="3634"/>
    <cellStyle name="Calculation 4 105 2" xfId="9626"/>
    <cellStyle name="Calculation 4 106" xfId="3647"/>
    <cellStyle name="Calculation 4 106 2" xfId="9639"/>
    <cellStyle name="Calculation 4 107" xfId="3658"/>
    <cellStyle name="Calculation 4 107 2" xfId="9650"/>
    <cellStyle name="Calculation 4 108" xfId="3668"/>
    <cellStyle name="Calculation 4 108 2" xfId="9660"/>
    <cellStyle name="Calculation 4 109" xfId="3677"/>
    <cellStyle name="Calculation 4 109 2" xfId="9669"/>
    <cellStyle name="Calculation 4 11" xfId="374"/>
    <cellStyle name="Calculation 4 11 2" xfId="6365"/>
    <cellStyle name="Calculation 4 110" xfId="3685"/>
    <cellStyle name="Calculation 4 110 2" xfId="9677"/>
    <cellStyle name="Calculation 4 111" xfId="3720"/>
    <cellStyle name="Calculation 4 111 2" xfId="9712"/>
    <cellStyle name="Calculation 4 112" xfId="3756"/>
    <cellStyle name="Calculation 4 112 2" xfId="9748"/>
    <cellStyle name="Calculation 4 113" xfId="3805"/>
    <cellStyle name="Calculation 4 113 2" xfId="9797"/>
    <cellStyle name="Calculation 4 114" xfId="3810"/>
    <cellStyle name="Calculation 4 114 2" xfId="9802"/>
    <cellStyle name="Calculation 4 115" xfId="3789"/>
    <cellStyle name="Calculation 4 115 2" xfId="9781"/>
    <cellStyle name="Calculation 4 116" xfId="3825"/>
    <cellStyle name="Calculation 4 116 2" xfId="9817"/>
    <cellStyle name="Calculation 4 117" xfId="3928"/>
    <cellStyle name="Calculation 4 117 2" xfId="9920"/>
    <cellStyle name="Calculation 4 118" xfId="4352"/>
    <cellStyle name="Calculation 4 118 2" xfId="10344"/>
    <cellStyle name="Calculation 4 119" xfId="4336"/>
    <cellStyle name="Calculation 4 119 2" xfId="10328"/>
    <cellStyle name="Calculation 4 12" xfId="875"/>
    <cellStyle name="Calculation 4 12 2" xfId="6867"/>
    <cellStyle name="Calculation 4 120" xfId="4246"/>
    <cellStyle name="Calculation 4 120 2" xfId="10238"/>
    <cellStyle name="Calculation 4 121" xfId="3994"/>
    <cellStyle name="Calculation 4 121 2" xfId="9986"/>
    <cellStyle name="Calculation 4 122" xfId="4543"/>
    <cellStyle name="Calculation 4 122 2" xfId="10535"/>
    <cellStyle name="Calculation 4 123" xfId="3956"/>
    <cellStyle name="Calculation 4 123 2" xfId="9948"/>
    <cellStyle name="Calculation 4 124" xfId="4402"/>
    <cellStyle name="Calculation 4 124 2" xfId="10394"/>
    <cellStyle name="Calculation 4 125" xfId="3986"/>
    <cellStyle name="Calculation 4 125 2" xfId="9978"/>
    <cellStyle name="Calculation 4 126" xfId="4123"/>
    <cellStyle name="Calculation 4 126 2" xfId="10115"/>
    <cellStyle name="Calculation 4 127" xfId="4529"/>
    <cellStyle name="Calculation 4 127 2" xfId="10521"/>
    <cellStyle name="Calculation 4 128" xfId="4234"/>
    <cellStyle name="Calculation 4 128 2" xfId="10226"/>
    <cellStyle name="Calculation 4 129" xfId="4312"/>
    <cellStyle name="Calculation 4 129 2" xfId="10304"/>
    <cellStyle name="Calculation 4 13" xfId="945"/>
    <cellStyle name="Calculation 4 13 2" xfId="6937"/>
    <cellStyle name="Calculation 4 130" xfId="4450"/>
    <cellStyle name="Calculation 4 130 2" xfId="10442"/>
    <cellStyle name="Calculation 4 131" xfId="4241"/>
    <cellStyle name="Calculation 4 131 2" xfId="10233"/>
    <cellStyle name="Calculation 4 132" xfId="4220"/>
    <cellStyle name="Calculation 4 132 2" xfId="10212"/>
    <cellStyle name="Calculation 4 133" xfId="4347"/>
    <cellStyle name="Calculation 4 133 2" xfId="10339"/>
    <cellStyle name="Calculation 4 134" xfId="4397"/>
    <cellStyle name="Calculation 4 134 2" xfId="10389"/>
    <cellStyle name="Calculation 4 135" xfId="3991"/>
    <cellStyle name="Calculation 4 135 2" xfId="9983"/>
    <cellStyle name="Calculation 4 136" xfId="4480"/>
    <cellStyle name="Calculation 4 136 2" xfId="10472"/>
    <cellStyle name="Calculation 4 137" xfId="4062"/>
    <cellStyle name="Calculation 4 137 2" xfId="10054"/>
    <cellStyle name="Calculation 4 138" xfId="4276"/>
    <cellStyle name="Calculation 4 138 2" xfId="10268"/>
    <cellStyle name="Calculation 4 139" xfId="4473"/>
    <cellStyle name="Calculation 4 139 2" xfId="10465"/>
    <cellStyle name="Calculation 4 14" xfId="769"/>
    <cellStyle name="Calculation 4 14 2" xfId="6761"/>
    <cellStyle name="Calculation 4 140" xfId="4627"/>
    <cellStyle name="Calculation 4 140 2" xfId="10619"/>
    <cellStyle name="Calculation 4 141" xfId="4869"/>
    <cellStyle name="Calculation 4 141 2" xfId="10861"/>
    <cellStyle name="Calculation 4 142" xfId="4864"/>
    <cellStyle name="Calculation 4 142 2" xfId="10856"/>
    <cellStyle name="Calculation 4 143" xfId="4815"/>
    <cellStyle name="Calculation 4 143 2" xfId="10807"/>
    <cellStyle name="Calculation 4 144" xfId="4665"/>
    <cellStyle name="Calculation 4 144 2" xfId="10657"/>
    <cellStyle name="Calculation 4 145" xfId="4961"/>
    <cellStyle name="Calculation 4 145 2" xfId="10953"/>
    <cellStyle name="Calculation 4 146" xfId="4647"/>
    <cellStyle name="Calculation 4 146 2" xfId="10639"/>
    <cellStyle name="Calculation 4 147" xfId="4897"/>
    <cellStyle name="Calculation 4 147 2" xfId="10889"/>
    <cellStyle name="Calculation 4 148" xfId="4906"/>
    <cellStyle name="Calculation 4 148 2" xfId="10898"/>
    <cellStyle name="Calculation 4 149" xfId="4720"/>
    <cellStyle name="Calculation 4 149 2" xfId="10712"/>
    <cellStyle name="Calculation 4 15" xfId="500"/>
    <cellStyle name="Calculation 4 15 2" xfId="6491"/>
    <cellStyle name="Calculation 4 150" xfId="4826"/>
    <cellStyle name="Calculation 4 150 2" xfId="10818"/>
    <cellStyle name="Calculation 4 151" xfId="4706"/>
    <cellStyle name="Calculation 4 151 2" xfId="10698"/>
    <cellStyle name="Calculation 4 152" xfId="4993"/>
    <cellStyle name="Calculation 4 152 2" xfId="10985"/>
    <cellStyle name="Calculation 4 153" xfId="5078"/>
    <cellStyle name="Calculation 4 153 2" xfId="11070"/>
    <cellStyle name="Calculation 4 154" xfId="5084"/>
    <cellStyle name="Calculation 4 154 2" xfId="11076"/>
    <cellStyle name="Calculation 4 155" xfId="5057"/>
    <cellStyle name="Calculation 4 155 2" xfId="11049"/>
    <cellStyle name="Calculation 4 156" xfId="5136"/>
    <cellStyle name="Calculation 4 156 2" xfId="11128"/>
    <cellStyle name="Calculation 4 157" xfId="5569"/>
    <cellStyle name="Calculation 4 157 2" xfId="11561"/>
    <cellStyle name="Calculation 4 158" xfId="5397"/>
    <cellStyle name="Calculation 4 158 2" xfId="11389"/>
    <cellStyle name="Calculation 4 159" xfId="5399"/>
    <cellStyle name="Calculation 4 159 2" xfId="11391"/>
    <cellStyle name="Calculation 4 16" xfId="1063"/>
    <cellStyle name="Calculation 4 16 2" xfId="7055"/>
    <cellStyle name="Calculation 4 160" xfId="5753"/>
    <cellStyle name="Calculation 4 160 2" xfId="11745"/>
    <cellStyle name="Calculation 4 161" xfId="5313"/>
    <cellStyle name="Calculation 4 161 2" xfId="11305"/>
    <cellStyle name="Calculation 4 162" xfId="5318"/>
    <cellStyle name="Calculation 4 162 2" xfId="11310"/>
    <cellStyle name="Calculation 4 163" xfId="5461"/>
    <cellStyle name="Calculation 4 163 2" xfId="11453"/>
    <cellStyle name="Calculation 4 164" xfId="5215"/>
    <cellStyle name="Calculation 4 164 2" xfId="11207"/>
    <cellStyle name="Calculation 4 165" xfId="5612"/>
    <cellStyle name="Calculation 4 165 2" xfId="11604"/>
    <cellStyle name="Calculation 4 166" xfId="5557"/>
    <cellStyle name="Calculation 4 166 2" xfId="11549"/>
    <cellStyle name="Calculation 4 167" xfId="5591"/>
    <cellStyle name="Calculation 4 167 2" xfId="11583"/>
    <cellStyle name="Calculation 4 168" xfId="5550"/>
    <cellStyle name="Calculation 4 168 2" xfId="11542"/>
    <cellStyle name="Calculation 4 169" xfId="5745"/>
    <cellStyle name="Calculation 4 169 2" xfId="11737"/>
    <cellStyle name="Calculation 4 17" xfId="1093"/>
    <cellStyle name="Calculation 4 17 2" xfId="7085"/>
    <cellStyle name="Calculation 4 170" xfId="5181"/>
    <cellStyle name="Calculation 4 170 2" xfId="11173"/>
    <cellStyle name="Calculation 4 171" xfId="5795"/>
    <cellStyle name="Calculation 4 171 2" xfId="11787"/>
    <cellStyle name="Calculation 4 172" xfId="5247"/>
    <cellStyle name="Calculation 4 172 2" xfId="11239"/>
    <cellStyle name="Calculation 4 173" xfId="5727"/>
    <cellStyle name="Calculation 4 173 2" xfId="11719"/>
    <cellStyle name="Calculation 4 174" xfId="5219"/>
    <cellStyle name="Calculation 4 174 2" xfId="11211"/>
    <cellStyle name="Calculation 4 175" xfId="5730"/>
    <cellStyle name="Calculation 4 175 2" xfId="11722"/>
    <cellStyle name="Calculation 4 176" xfId="5761"/>
    <cellStyle name="Calculation 4 176 2" xfId="11753"/>
    <cellStyle name="Calculation 4 177" xfId="5714"/>
    <cellStyle name="Calculation 4 177 2" xfId="11706"/>
    <cellStyle name="Calculation 4 178" xfId="5369"/>
    <cellStyle name="Calculation 4 178 2" xfId="11361"/>
    <cellStyle name="Calculation 4 179" xfId="5437"/>
    <cellStyle name="Calculation 4 179 2" xfId="11429"/>
    <cellStyle name="Calculation 4 18" xfId="1123"/>
    <cellStyle name="Calculation 4 18 2" xfId="7115"/>
    <cellStyle name="Calculation 4 180" xfId="5664"/>
    <cellStyle name="Calculation 4 180 2" xfId="11656"/>
    <cellStyle name="Calculation 4 181" xfId="5897"/>
    <cellStyle name="Calculation 4 181 2" xfId="11889"/>
    <cellStyle name="Calculation 4 182" xfId="5989"/>
    <cellStyle name="Calculation 4 182 2" xfId="11981"/>
    <cellStyle name="Calculation 4 183" xfId="5944"/>
    <cellStyle name="Calculation 4 183 2" xfId="11936"/>
    <cellStyle name="Calculation 4 184" xfId="5937"/>
    <cellStyle name="Calculation 4 184 2" xfId="11929"/>
    <cellStyle name="Calculation 4 185" xfId="5946"/>
    <cellStyle name="Calculation 4 185 2" xfId="11938"/>
    <cellStyle name="Calculation 4 186" xfId="6144"/>
    <cellStyle name="Calculation 4 187" xfId="13752"/>
    <cellStyle name="Calculation 4 188" xfId="20095"/>
    <cellStyle name="Calculation 4 19" xfId="1153"/>
    <cellStyle name="Calculation 4 19 2" xfId="7145"/>
    <cellStyle name="Calculation 4 2" xfId="394"/>
    <cellStyle name="Calculation 4 2 2" xfId="6385"/>
    <cellStyle name="Calculation 4 20" xfId="1183"/>
    <cellStyle name="Calculation 4 20 2" xfId="7175"/>
    <cellStyle name="Calculation 4 21" xfId="1213"/>
    <cellStyle name="Calculation 4 21 2" xfId="7205"/>
    <cellStyle name="Calculation 4 22" xfId="1243"/>
    <cellStyle name="Calculation 4 22 2" xfId="7235"/>
    <cellStyle name="Calculation 4 23" xfId="1273"/>
    <cellStyle name="Calculation 4 23 2" xfId="7265"/>
    <cellStyle name="Calculation 4 24" xfId="1303"/>
    <cellStyle name="Calculation 4 24 2" xfId="7295"/>
    <cellStyle name="Calculation 4 25" xfId="1333"/>
    <cellStyle name="Calculation 4 25 2" xfId="7325"/>
    <cellStyle name="Calculation 4 26" xfId="1363"/>
    <cellStyle name="Calculation 4 26 2" xfId="7355"/>
    <cellStyle name="Calculation 4 27" xfId="1393"/>
    <cellStyle name="Calculation 4 27 2" xfId="7385"/>
    <cellStyle name="Calculation 4 28" xfId="1423"/>
    <cellStyle name="Calculation 4 28 2" xfId="7415"/>
    <cellStyle name="Calculation 4 29" xfId="1453"/>
    <cellStyle name="Calculation 4 29 2" xfId="7445"/>
    <cellStyle name="Calculation 4 3" xfId="350"/>
    <cellStyle name="Calculation 4 3 2" xfId="6341"/>
    <cellStyle name="Calculation 4 30" xfId="1483"/>
    <cellStyle name="Calculation 4 30 2" xfId="7475"/>
    <cellStyle name="Calculation 4 31" xfId="1513"/>
    <cellStyle name="Calculation 4 31 2" xfId="7505"/>
    <cellStyle name="Calculation 4 32" xfId="1543"/>
    <cellStyle name="Calculation 4 32 2" xfId="7535"/>
    <cellStyle name="Calculation 4 33" xfId="1573"/>
    <cellStyle name="Calculation 4 33 2" xfId="7565"/>
    <cellStyle name="Calculation 4 34" xfId="1603"/>
    <cellStyle name="Calculation 4 34 2" xfId="7595"/>
    <cellStyle name="Calculation 4 35" xfId="1633"/>
    <cellStyle name="Calculation 4 35 2" xfId="7625"/>
    <cellStyle name="Calculation 4 36" xfId="1663"/>
    <cellStyle name="Calculation 4 36 2" xfId="7655"/>
    <cellStyle name="Calculation 4 37" xfId="1692"/>
    <cellStyle name="Calculation 4 37 2" xfId="7684"/>
    <cellStyle name="Calculation 4 38" xfId="1720"/>
    <cellStyle name="Calculation 4 38 2" xfId="7712"/>
    <cellStyle name="Calculation 4 39" xfId="1748"/>
    <cellStyle name="Calculation 4 39 2" xfId="7740"/>
    <cellStyle name="Calculation 4 4" xfId="295"/>
    <cellStyle name="Calculation 4 4 2" xfId="6285"/>
    <cellStyle name="Calculation 4 40" xfId="1775"/>
    <cellStyle name="Calculation 4 40 2" xfId="7767"/>
    <cellStyle name="Calculation 4 41" xfId="1802"/>
    <cellStyle name="Calculation 4 41 2" xfId="7794"/>
    <cellStyle name="Calculation 4 42" xfId="1828"/>
    <cellStyle name="Calculation 4 42 2" xfId="7820"/>
    <cellStyle name="Calculation 4 43" xfId="1854"/>
    <cellStyle name="Calculation 4 43 2" xfId="7846"/>
    <cellStyle name="Calculation 4 44" xfId="1880"/>
    <cellStyle name="Calculation 4 44 2" xfId="7872"/>
    <cellStyle name="Calculation 4 45" xfId="1906"/>
    <cellStyle name="Calculation 4 45 2" xfId="7898"/>
    <cellStyle name="Calculation 4 46" xfId="1931"/>
    <cellStyle name="Calculation 4 46 2" xfId="7923"/>
    <cellStyle name="Calculation 4 47" xfId="1956"/>
    <cellStyle name="Calculation 4 47 2" xfId="7948"/>
    <cellStyle name="Calculation 4 48" xfId="1981"/>
    <cellStyle name="Calculation 4 48 2" xfId="7973"/>
    <cellStyle name="Calculation 4 49" xfId="2006"/>
    <cellStyle name="Calculation 4 49 2" xfId="7998"/>
    <cellStyle name="Calculation 4 5" xfId="488"/>
    <cellStyle name="Calculation 4 5 2" xfId="6479"/>
    <cellStyle name="Calculation 4 50" xfId="2031"/>
    <cellStyle name="Calculation 4 50 2" xfId="8023"/>
    <cellStyle name="Calculation 4 51" xfId="2055"/>
    <cellStyle name="Calculation 4 51 2" xfId="8047"/>
    <cellStyle name="Calculation 4 52" xfId="2079"/>
    <cellStyle name="Calculation 4 52 2" xfId="8071"/>
    <cellStyle name="Calculation 4 53" xfId="2102"/>
    <cellStyle name="Calculation 4 53 2" xfId="8094"/>
    <cellStyle name="Calculation 4 54" xfId="2122"/>
    <cellStyle name="Calculation 4 54 2" xfId="8114"/>
    <cellStyle name="Calculation 4 55" xfId="2141"/>
    <cellStyle name="Calculation 4 55 2" xfId="8133"/>
    <cellStyle name="Calculation 4 56" xfId="2159"/>
    <cellStyle name="Calculation 4 56 2" xfId="8151"/>
    <cellStyle name="Calculation 4 57" xfId="2176"/>
    <cellStyle name="Calculation 4 57 2" xfId="8168"/>
    <cellStyle name="Calculation 4 58" xfId="2193"/>
    <cellStyle name="Calculation 4 58 2" xfId="8185"/>
    <cellStyle name="Calculation 4 59" xfId="2210"/>
    <cellStyle name="Calculation 4 59 2" xfId="8202"/>
    <cellStyle name="Calculation 4 6" xfId="299"/>
    <cellStyle name="Calculation 4 6 2" xfId="6289"/>
    <cellStyle name="Calculation 4 60" xfId="2227"/>
    <cellStyle name="Calculation 4 60 2" xfId="8219"/>
    <cellStyle name="Calculation 4 61" xfId="2244"/>
    <cellStyle name="Calculation 4 61 2" xfId="8236"/>
    <cellStyle name="Calculation 4 62" xfId="2260"/>
    <cellStyle name="Calculation 4 62 2" xfId="8252"/>
    <cellStyle name="Calculation 4 63" xfId="2273"/>
    <cellStyle name="Calculation 4 63 2" xfId="8265"/>
    <cellStyle name="Calculation 4 64" xfId="2284"/>
    <cellStyle name="Calculation 4 64 2" xfId="8276"/>
    <cellStyle name="Calculation 4 65" xfId="2294"/>
    <cellStyle name="Calculation 4 65 2" xfId="8286"/>
    <cellStyle name="Calculation 4 66" xfId="2303"/>
    <cellStyle name="Calculation 4 66 2" xfId="8295"/>
    <cellStyle name="Calculation 4 67" xfId="2311"/>
    <cellStyle name="Calculation 4 67 2" xfId="8303"/>
    <cellStyle name="Calculation 4 68" xfId="2475"/>
    <cellStyle name="Calculation 4 68 2" xfId="8467"/>
    <cellStyle name="Calculation 4 69" xfId="2659"/>
    <cellStyle name="Calculation 4 69 2" xfId="8651"/>
    <cellStyle name="Calculation 4 7" xfId="332"/>
    <cellStyle name="Calculation 4 7 2" xfId="6323"/>
    <cellStyle name="Calculation 4 70" xfId="2722"/>
    <cellStyle name="Calculation 4 70 2" xfId="8714"/>
    <cellStyle name="Calculation 4 71" xfId="2432"/>
    <cellStyle name="Calculation 4 71 2" xfId="8424"/>
    <cellStyle name="Calculation 4 72" xfId="2487"/>
    <cellStyle name="Calculation 4 72 2" xfId="8479"/>
    <cellStyle name="Calculation 4 73" xfId="2823"/>
    <cellStyle name="Calculation 4 73 2" xfId="8815"/>
    <cellStyle name="Calculation 4 74" xfId="2848"/>
    <cellStyle name="Calculation 4 74 2" xfId="8840"/>
    <cellStyle name="Calculation 4 75" xfId="2875"/>
    <cellStyle name="Calculation 4 75 2" xfId="8867"/>
    <cellStyle name="Calculation 4 76" xfId="2901"/>
    <cellStyle name="Calculation 4 76 2" xfId="8893"/>
    <cellStyle name="Calculation 4 77" xfId="2928"/>
    <cellStyle name="Calculation 4 77 2" xfId="8920"/>
    <cellStyle name="Calculation 4 78" xfId="2956"/>
    <cellStyle name="Calculation 4 78 2" xfId="8948"/>
    <cellStyle name="Calculation 4 79" xfId="2977"/>
    <cellStyle name="Calculation 4 79 2" xfId="8969"/>
    <cellStyle name="Calculation 4 8" xfId="325"/>
    <cellStyle name="Calculation 4 8 2" xfId="6315"/>
    <cellStyle name="Calculation 4 80" xfId="3005"/>
    <cellStyle name="Calculation 4 80 2" xfId="8997"/>
    <cellStyle name="Calculation 4 81" xfId="3027"/>
    <cellStyle name="Calculation 4 81 2" xfId="9019"/>
    <cellStyle name="Calculation 4 82" xfId="3050"/>
    <cellStyle name="Calculation 4 82 2" xfId="9042"/>
    <cellStyle name="Calculation 4 83" xfId="3072"/>
    <cellStyle name="Calculation 4 83 2" xfId="9064"/>
    <cellStyle name="Calculation 4 84" xfId="3095"/>
    <cellStyle name="Calculation 4 84 2" xfId="9087"/>
    <cellStyle name="Calculation 4 85" xfId="3115"/>
    <cellStyle name="Calculation 4 85 2" xfId="9107"/>
    <cellStyle name="Calculation 4 86" xfId="3000"/>
    <cellStyle name="Calculation 4 86 2" xfId="8992"/>
    <cellStyle name="Calculation 4 87" xfId="3160"/>
    <cellStyle name="Calculation 4 87 2" xfId="9152"/>
    <cellStyle name="Calculation 4 88" xfId="3257"/>
    <cellStyle name="Calculation 4 88 2" xfId="9249"/>
    <cellStyle name="Calculation 4 89" xfId="3182"/>
    <cellStyle name="Calculation 4 89 2" xfId="9174"/>
    <cellStyle name="Calculation 4 9" xfId="637"/>
    <cellStyle name="Calculation 4 9 2" xfId="6629"/>
    <cellStyle name="Calculation 4 90" xfId="3225"/>
    <cellStyle name="Calculation 4 90 2" xfId="9217"/>
    <cellStyle name="Calculation 4 91" xfId="3355"/>
    <cellStyle name="Calculation 4 91 2" xfId="9347"/>
    <cellStyle name="Calculation 4 92" xfId="3380"/>
    <cellStyle name="Calculation 4 92 2" xfId="9372"/>
    <cellStyle name="Calculation 4 93" xfId="3405"/>
    <cellStyle name="Calculation 4 93 2" xfId="9397"/>
    <cellStyle name="Calculation 4 94" xfId="3429"/>
    <cellStyle name="Calculation 4 94 2" xfId="9421"/>
    <cellStyle name="Calculation 4 95" xfId="3453"/>
    <cellStyle name="Calculation 4 95 2" xfId="9445"/>
    <cellStyle name="Calculation 4 96" xfId="3476"/>
    <cellStyle name="Calculation 4 96 2" xfId="9468"/>
    <cellStyle name="Calculation 4 97" xfId="3496"/>
    <cellStyle name="Calculation 4 97 2" xfId="9488"/>
    <cellStyle name="Calculation 4 98" xfId="3515"/>
    <cellStyle name="Calculation 4 98 2" xfId="9507"/>
    <cellStyle name="Calculation 4 99" xfId="3533"/>
    <cellStyle name="Calculation 4 99 2" xfId="9525"/>
    <cellStyle name="Calculation 40" xfId="16609"/>
    <cellStyle name="Calculation 41" xfId="16659"/>
    <cellStyle name="Calculation 42" xfId="17170"/>
    <cellStyle name="Calculation 43" xfId="18278"/>
    <cellStyle name="Calculation 44" xfId="18523"/>
    <cellStyle name="Calculation 45" xfId="16001"/>
    <cellStyle name="Calculation 46" xfId="17624"/>
    <cellStyle name="Calculation 47" xfId="18971"/>
    <cellStyle name="Calculation 48" xfId="19057"/>
    <cellStyle name="Calculation 49" xfId="19112"/>
    <cellStyle name="Calculation 5" xfId="195"/>
    <cellStyle name="Calculation 5 10" xfId="616"/>
    <cellStyle name="Calculation 5 10 2" xfId="6608"/>
    <cellStyle name="Calculation 5 100" xfId="3437"/>
    <cellStyle name="Calculation 5 100 2" xfId="9429"/>
    <cellStyle name="Calculation 5 101" xfId="3461"/>
    <cellStyle name="Calculation 5 101 2" xfId="9453"/>
    <cellStyle name="Calculation 5 102" xfId="3483"/>
    <cellStyle name="Calculation 5 102 2" xfId="9475"/>
    <cellStyle name="Calculation 5 103" xfId="3503"/>
    <cellStyle name="Calculation 5 103 2" xfId="9495"/>
    <cellStyle name="Calculation 5 104" xfId="3522"/>
    <cellStyle name="Calculation 5 104 2" xfId="9514"/>
    <cellStyle name="Calculation 5 105" xfId="3539"/>
    <cellStyle name="Calculation 5 105 2" xfId="9531"/>
    <cellStyle name="Calculation 5 106" xfId="3556"/>
    <cellStyle name="Calculation 5 106 2" xfId="9548"/>
    <cellStyle name="Calculation 5 107" xfId="3573"/>
    <cellStyle name="Calculation 5 107 2" xfId="9565"/>
    <cellStyle name="Calculation 5 108" xfId="3590"/>
    <cellStyle name="Calculation 5 108 2" xfId="9582"/>
    <cellStyle name="Calculation 5 109" xfId="3607"/>
    <cellStyle name="Calculation 5 109 2" xfId="9599"/>
    <cellStyle name="Calculation 5 11" xfId="317"/>
    <cellStyle name="Calculation 5 11 2" xfId="6307"/>
    <cellStyle name="Calculation 5 110" xfId="3624"/>
    <cellStyle name="Calculation 5 110 2" xfId="9616"/>
    <cellStyle name="Calculation 5 111" xfId="3725"/>
    <cellStyle name="Calculation 5 111 2" xfId="9717"/>
    <cellStyle name="Calculation 5 112" xfId="3761"/>
    <cellStyle name="Calculation 5 112 2" xfId="9753"/>
    <cellStyle name="Calculation 5 113" xfId="3868"/>
    <cellStyle name="Calculation 5 113 2" xfId="9860"/>
    <cellStyle name="Calculation 5 114" xfId="3870"/>
    <cellStyle name="Calculation 5 114 2" xfId="9862"/>
    <cellStyle name="Calculation 5 115" xfId="3779"/>
    <cellStyle name="Calculation 5 115 2" xfId="9771"/>
    <cellStyle name="Calculation 5 116" xfId="3815"/>
    <cellStyle name="Calculation 5 116 2" xfId="9807"/>
    <cellStyle name="Calculation 5 117" xfId="3937"/>
    <cellStyle name="Calculation 5 117 2" xfId="9929"/>
    <cellStyle name="Calculation 5 118" xfId="4155"/>
    <cellStyle name="Calculation 5 118 2" xfId="10147"/>
    <cellStyle name="Calculation 5 119" xfId="4189"/>
    <cellStyle name="Calculation 5 119 2" xfId="10181"/>
    <cellStyle name="Calculation 5 12" xfId="938"/>
    <cellStyle name="Calculation 5 12 2" xfId="6930"/>
    <cellStyle name="Calculation 5 120" xfId="4232"/>
    <cellStyle name="Calculation 5 120 2" xfId="10224"/>
    <cellStyle name="Calculation 5 121" xfId="4462"/>
    <cellStyle name="Calculation 5 121 2" xfId="10454"/>
    <cellStyle name="Calculation 5 122" xfId="4537"/>
    <cellStyle name="Calculation 5 122 2" xfId="10529"/>
    <cellStyle name="Calculation 5 123" xfId="3903"/>
    <cellStyle name="Calculation 5 123 2" xfId="9895"/>
    <cellStyle name="Calculation 5 124" xfId="4293"/>
    <cellStyle name="Calculation 5 124 2" xfId="10285"/>
    <cellStyle name="Calculation 5 125" xfId="4578"/>
    <cellStyle name="Calculation 5 125 2" xfId="10570"/>
    <cellStyle name="Calculation 5 126" xfId="4453"/>
    <cellStyle name="Calculation 5 126 2" xfId="10445"/>
    <cellStyle name="Calculation 5 127" xfId="3989"/>
    <cellStyle name="Calculation 5 127 2" xfId="9981"/>
    <cellStyle name="Calculation 5 128" xfId="3982"/>
    <cellStyle name="Calculation 5 128 2" xfId="9974"/>
    <cellStyle name="Calculation 5 129" xfId="4568"/>
    <cellStyle name="Calculation 5 129 2" xfId="10560"/>
    <cellStyle name="Calculation 5 13" xfId="400"/>
    <cellStyle name="Calculation 5 13 2" xfId="6391"/>
    <cellStyle name="Calculation 5 130" xfId="3978"/>
    <cellStyle name="Calculation 5 130 2" xfId="9970"/>
    <cellStyle name="Calculation 5 131" xfId="4350"/>
    <cellStyle name="Calculation 5 131 2" xfId="10342"/>
    <cellStyle name="Calculation 5 132" xfId="4328"/>
    <cellStyle name="Calculation 5 132 2" xfId="10320"/>
    <cellStyle name="Calculation 5 133" xfId="4417"/>
    <cellStyle name="Calculation 5 133 2" xfId="10409"/>
    <cellStyle name="Calculation 5 134" xfId="4327"/>
    <cellStyle name="Calculation 5 134 2" xfId="10319"/>
    <cellStyle name="Calculation 5 135" xfId="4000"/>
    <cellStyle name="Calculation 5 135 2" xfId="9992"/>
    <cellStyle name="Calculation 5 136" xfId="4231"/>
    <cellStyle name="Calculation 5 136 2" xfId="10223"/>
    <cellStyle name="Calculation 5 137" xfId="4041"/>
    <cellStyle name="Calculation 5 137 2" xfId="10033"/>
    <cellStyle name="Calculation 5 138" xfId="4393"/>
    <cellStyle name="Calculation 5 138 2" xfId="10385"/>
    <cellStyle name="Calculation 5 139" xfId="4546"/>
    <cellStyle name="Calculation 5 139 2" xfId="10538"/>
    <cellStyle name="Calculation 5 14" xfId="1032"/>
    <cellStyle name="Calculation 5 14 2" xfId="7024"/>
    <cellStyle name="Calculation 5 140" xfId="4633"/>
    <cellStyle name="Calculation 5 140 2" xfId="10625"/>
    <cellStyle name="Calculation 5 141" xfId="4758"/>
    <cellStyle name="Calculation 5 141 2" xfId="10750"/>
    <cellStyle name="Calculation 5 142" xfId="4780"/>
    <cellStyle name="Calculation 5 142 2" xfId="10772"/>
    <cellStyle name="Calculation 5 143" xfId="4807"/>
    <cellStyle name="Calculation 5 143 2" xfId="10799"/>
    <cellStyle name="Calculation 5 144" xfId="4922"/>
    <cellStyle name="Calculation 5 144 2" xfId="10914"/>
    <cellStyle name="Calculation 5 145" xfId="4957"/>
    <cellStyle name="Calculation 5 145 2" xfId="10949"/>
    <cellStyle name="Calculation 5 146" xfId="4609"/>
    <cellStyle name="Calculation 5 146 2" xfId="10601"/>
    <cellStyle name="Calculation 5 147" xfId="4843"/>
    <cellStyle name="Calculation 5 147 2" xfId="10835"/>
    <cellStyle name="Calculation 5 148" xfId="4669"/>
    <cellStyle name="Calculation 5 148 2" xfId="10661"/>
    <cellStyle name="Calculation 5 149" xfId="4675"/>
    <cellStyle name="Calculation 5 149 2" xfId="10667"/>
    <cellStyle name="Calculation 5 15" xfId="696"/>
    <cellStyle name="Calculation 5 15 2" xfId="6688"/>
    <cellStyle name="Calculation 5 150" xfId="4731"/>
    <cellStyle name="Calculation 5 150 2" xfId="10723"/>
    <cellStyle name="Calculation 5 151" xfId="4785"/>
    <cellStyle name="Calculation 5 151 2" xfId="10777"/>
    <cellStyle name="Calculation 5 152" xfId="4998"/>
    <cellStyle name="Calculation 5 152 2" xfId="10990"/>
    <cellStyle name="Calculation 5 153" xfId="5040"/>
    <cellStyle name="Calculation 5 153 2" xfId="11032"/>
    <cellStyle name="Calculation 5 154" xfId="5047"/>
    <cellStyle name="Calculation 5 154 2" xfId="11039"/>
    <cellStyle name="Calculation 5 155" xfId="5053"/>
    <cellStyle name="Calculation 5 155 2" xfId="11045"/>
    <cellStyle name="Calculation 5 156" xfId="5146"/>
    <cellStyle name="Calculation 5 156 2" xfId="11138"/>
    <cellStyle name="Calculation 5 157" xfId="5439"/>
    <cellStyle name="Calculation 5 157 2" xfId="11431"/>
    <cellStyle name="Calculation 5 158" xfId="5177"/>
    <cellStyle name="Calculation 5 158 2" xfId="11169"/>
    <cellStyle name="Calculation 5 159" xfId="5271"/>
    <cellStyle name="Calculation 5 159 2" xfId="11263"/>
    <cellStyle name="Calculation 5 16" xfId="930"/>
    <cellStyle name="Calculation 5 16 2" xfId="6922"/>
    <cellStyle name="Calculation 5 160" xfId="5290"/>
    <cellStyle name="Calculation 5 160 2" xfId="11282"/>
    <cellStyle name="Calculation 5 161" xfId="5236"/>
    <cellStyle name="Calculation 5 161 2" xfId="11228"/>
    <cellStyle name="Calculation 5 162" xfId="5331"/>
    <cellStyle name="Calculation 5 162 2" xfId="11323"/>
    <cellStyle name="Calculation 5 163" xfId="5497"/>
    <cellStyle name="Calculation 5 163 2" xfId="11489"/>
    <cellStyle name="Calculation 5 164" xfId="5792"/>
    <cellStyle name="Calculation 5 164 2" xfId="11784"/>
    <cellStyle name="Calculation 5 165" xfId="5793"/>
    <cellStyle name="Calculation 5 165 2" xfId="11785"/>
    <cellStyle name="Calculation 5 166" xfId="5475"/>
    <cellStyle name="Calculation 5 166 2" xfId="11467"/>
    <cellStyle name="Calculation 5 167" xfId="5643"/>
    <cellStyle name="Calculation 5 167 2" xfId="11635"/>
    <cellStyle name="Calculation 5 168" xfId="5359"/>
    <cellStyle name="Calculation 5 168 2" xfId="11351"/>
    <cellStyle name="Calculation 5 169" xfId="5412"/>
    <cellStyle name="Calculation 5 169 2" xfId="11404"/>
    <cellStyle name="Calculation 5 17" xfId="385"/>
    <cellStyle name="Calculation 5 17 2" xfId="6376"/>
    <cellStyle name="Calculation 5 170" xfId="5863"/>
    <cellStyle name="Calculation 5 170 2" xfId="11855"/>
    <cellStyle name="Calculation 5 171" xfId="5867"/>
    <cellStyle name="Calculation 5 171 2" xfId="11859"/>
    <cellStyle name="Calculation 5 172" xfId="5502"/>
    <cellStyle name="Calculation 5 172 2" xfId="11494"/>
    <cellStyle name="Calculation 5 173" xfId="5479"/>
    <cellStyle name="Calculation 5 173 2" xfId="11471"/>
    <cellStyle name="Calculation 5 174" xfId="5700"/>
    <cellStyle name="Calculation 5 174 2" xfId="11692"/>
    <cellStyle name="Calculation 5 175" xfId="5401"/>
    <cellStyle name="Calculation 5 175 2" xfId="11393"/>
    <cellStyle name="Calculation 5 176" xfId="5147"/>
    <cellStyle name="Calculation 5 176 2" xfId="11139"/>
    <cellStyle name="Calculation 5 177" xfId="5108"/>
    <cellStyle name="Calculation 5 177 2" xfId="11100"/>
    <cellStyle name="Calculation 5 178" xfId="5123"/>
    <cellStyle name="Calculation 5 178 2" xfId="11115"/>
    <cellStyle name="Calculation 5 179" xfId="5784"/>
    <cellStyle name="Calculation 5 179 2" xfId="11776"/>
    <cellStyle name="Calculation 5 18" xfId="724"/>
    <cellStyle name="Calculation 5 18 2" xfId="6716"/>
    <cellStyle name="Calculation 5 180" xfId="5738"/>
    <cellStyle name="Calculation 5 180 2" xfId="11730"/>
    <cellStyle name="Calculation 5 181" xfId="5904"/>
    <cellStyle name="Calculation 5 181 2" xfId="11896"/>
    <cellStyle name="Calculation 5 182" xfId="5982"/>
    <cellStyle name="Calculation 5 182 2" xfId="11974"/>
    <cellStyle name="Calculation 5 183" xfId="5981"/>
    <cellStyle name="Calculation 5 183 2" xfId="11973"/>
    <cellStyle name="Calculation 5 184" xfId="5925"/>
    <cellStyle name="Calculation 5 184 2" xfId="11917"/>
    <cellStyle name="Calculation 5 185" xfId="5956"/>
    <cellStyle name="Calculation 5 185 2" xfId="11948"/>
    <cellStyle name="Calculation 5 186" xfId="6185"/>
    <cellStyle name="Calculation 5 187" xfId="13747"/>
    <cellStyle name="Calculation 5 188" xfId="20100"/>
    <cellStyle name="Calculation 5 19" xfId="884"/>
    <cellStyle name="Calculation 5 19 2" xfId="6876"/>
    <cellStyle name="Calculation 5 2" xfId="435"/>
    <cellStyle name="Calculation 5 2 2" xfId="6426"/>
    <cellStyle name="Calculation 5 20" xfId="1036"/>
    <cellStyle name="Calculation 5 20 2" xfId="7028"/>
    <cellStyle name="Calculation 5 21" xfId="372"/>
    <cellStyle name="Calculation 5 21 2" xfId="6363"/>
    <cellStyle name="Calculation 5 22" xfId="1073"/>
    <cellStyle name="Calculation 5 22 2" xfId="7065"/>
    <cellStyle name="Calculation 5 23" xfId="1103"/>
    <cellStyle name="Calculation 5 23 2" xfId="7095"/>
    <cellStyle name="Calculation 5 24" xfId="1133"/>
    <cellStyle name="Calculation 5 24 2" xfId="7125"/>
    <cellStyle name="Calculation 5 25" xfId="1163"/>
    <cellStyle name="Calculation 5 25 2" xfId="7155"/>
    <cellStyle name="Calculation 5 26" xfId="1193"/>
    <cellStyle name="Calculation 5 26 2" xfId="7185"/>
    <cellStyle name="Calculation 5 27" xfId="1223"/>
    <cellStyle name="Calculation 5 27 2" xfId="7215"/>
    <cellStyle name="Calculation 5 28" xfId="1253"/>
    <cellStyle name="Calculation 5 28 2" xfId="7245"/>
    <cellStyle name="Calculation 5 29" xfId="1283"/>
    <cellStyle name="Calculation 5 29 2" xfId="7275"/>
    <cellStyle name="Calculation 5 3" xfId="382"/>
    <cellStyle name="Calculation 5 3 2" xfId="6373"/>
    <cellStyle name="Calculation 5 30" xfId="1313"/>
    <cellStyle name="Calculation 5 30 2" xfId="7305"/>
    <cellStyle name="Calculation 5 31" xfId="1343"/>
    <cellStyle name="Calculation 5 31 2" xfId="7335"/>
    <cellStyle name="Calculation 5 32" xfId="1373"/>
    <cellStyle name="Calculation 5 32 2" xfId="7365"/>
    <cellStyle name="Calculation 5 33" xfId="1403"/>
    <cellStyle name="Calculation 5 33 2" xfId="7395"/>
    <cellStyle name="Calculation 5 34" xfId="1433"/>
    <cellStyle name="Calculation 5 34 2" xfId="7425"/>
    <cellStyle name="Calculation 5 35" xfId="1463"/>
    <cellStyle name="Calculation 5 35 2" xfId="7455"/>
    <cellStyle name="Calculation 5 36" xfId="1493"/>
    <cellStyle name="Calculation 5 36 2" xfId="7485"/>
    <cellStyle name="Calculation 5 37" xfId="1523"/>
    <cellStyle name="Calculation 5 37 2" xfId="7515"/>
    <cellStyle name="Calculation 5 38" xfId="1553"/>
    <cellStyle name="Calculation 5 38 2" xfId="7545"/>
    <cellStyle name="Calculation 5 39" xfId="1583"/>
    <cellStyle name="Calculation 5 39 2" xfId="7575"/>
    <cellStyle name="Calculation 5 4" xfId="430"/>
    <cellStyle name="Calculation 5 4 2" xfId="6421"/>
    <cellStyle name="Calculation 5 40" xfId="1613"/>
    <cellStyle name="Calculation 5 40 2" xfId="7605"/>
    <cellStyle name="Calculation 5 41" xfId="1643"/>
    <cellStyle name="Calculation 5 41 2" xfId="7635"/>
    <cellStyle name="Calculation 5 42" xfId="1673"/>
    <cellStyle name="Calculation 5 42 2" xfId="7665"/>
    <cellStyle name="Calculation 5 43" xfId="1702"/>
    <cellStyle name="Calculation 5 43 2" xfId="7694"/>
    <cellStyle name="Calculation 5 44" xfId="1730"/>
    <cellStyle name="Calculation 5 44 2" xfId="7722"/>
    <cellStyle name="Calculation 5 45" xfId="1757"/>
    <cellStyle name="Calculation 5 45 2" xfId="7749"/>
    <cellStyle name="Calculation 5 46" xfId="1784"/>
    <cellStyle name="Calculation 5 46 2" xfId="7776"/>
    <cellStyle name="Calculation 5 47" xfId="1811"/>
    <cellStyle name="Calculation 5 47 2" xfId="7803"/>
    <cellStyle name="Calculation 5 48" xfId="1837"/>
    <cellStyle name="Calculation 5 48 2" xfId="7829"/>
    <cellStyle name="Calculation 5 49" xfId="1863"/>
    <cellStyle name="Calculation 5 49 2" xfId="7855"/>
    <cellStyle name="Calculation 5 5" xfId="344"/>
    <cellStyle name="Calculation 5 5 2" xfId="6335"/>
    <cellStyle name="Calculation 5 50" xfId="1889"/>
    <cellStyle name="Calculation 5 50 2" xfId="7881"/>
    <cellStyle name="Calculation 5 51" xfId="1914"/>
    <cellStyle name="Calculation 5 51 2" xfId="7906"/>
    <cellStyle name="Calculation 5 52" xfId="1939"/>
    <cellStyle name="Calculation 5 52 2" xfId="7931"/>
    <cellStyle name="Calculation 5 53" xfId="1964"/>
    <cellStyle name="Calculation 5 53 2" xfId="7956"/>
    <cellStyle name="Calculation 5 54" xfId="1989"/>
    <cellStyle name="Calculation 5 54 2" xfId="7981"/>
    <cellStyle name="Calculation 5 55" xfId="2014"/>
    <cellStyle name="Calculation 5 55 2" xfId="8006"/>
    <cellStyle name="Calculation 5 56" xfId="2039"/>
    <cellStyle name="Calculation 5 56 2" xfId="8031"/>
    <cellStyle name="Calculation 5 57" xfId="2063"/>
    <cellStyle name="Calculation 5 57 2" xfId="8055"/>
    <cellStyle name="Calculation 5 58" xfId="2087"/>
    <cellStyle name="Calculation 5 58 2" xfId="8079"/>
    <cellStyle name="Calculation 5 59" xfId="2109"/>
    <cellStyle name="Calculation 5 59 2" xfId="8101"/>
    <cellStyle name="Calculation 5 6" xfId="516"/>
    <cellStyle name="Calculation 5 6 2" xfId="6507"/>
    <cellStyle name="Calculation 5 60" xfId="2129"/>
    <cellStyle name="Calculation 5 60 2" xfId="8121"/>
    <cellStyle name="Calculation 5 61" xfId="2148"/>
    <cellStyle name="Calculation 5 61 2" xfId="8140"/>
    <cellStyle name="Calculation 5 62" xfId="2165"/>
    <cellStyle name="Calculation 5 62 2" xfId="8157"/>
    <cellStyle name="Calculation 5 63" xfId="2182"/>
    <cellStyle name="Calculation 5 63 2" xfId="8174"/>
    <cellStyle name="Calculation 5 64" xfId="2199"/>
    <cellStyle name="Calculation 5 64 2" xfId="8191"/>
    <cellStyle name="Calculation 5 65" xfId="2216"/>
    <cellStyle name="Calculation 5 65 2" xfId="8208"/>
    <cellStyle name="Calculation 5 66" xfId="2233"/>
    <cellStyle name="Calculation 5 66 2" xfId="8225"/>
    <cellStyle name="Calculation 5 67" xfId="2250"/>
    <cellStyle name="Calculation 5 67 2" xfId="8242"/>
    <cellStyle name="Calculation 5 68" xfId="2512"/>
    <cellStyle name="Calculation 5 68 2" xfId="8504"/>
    <cellStyle name="Calculation 5 69" xfId="2715"/>
    <cellStyle name="Calculation 5 69 2" xfId="8707"/>
    <cellStyle name="Calculation 5 7" xfId="546"/>
    <cellStyle name="Calculation 5 7 2" xfId="6538"/>
    <cellStyle name="Calculation 5 70" xfId="2470"/>
    <cellStyle name="Calculation 5 70 2" xfId="8462"/>
    <cellStyle name="Calculation 5 71" xfId="2797"/>
    <cellStyle name="Calculation 5 71 2" xfId="8789"/>
    <cellStyle name="Calculation 5 72" xfId="2530"/>
    <cellStyle name="Calculation 5 72 2" xfId="8522"/>
    <cellStyle name="Calculation 5 73" xfId="2709"/>
    <cellStyle name="Calculation 5 73 2" xfId="8701"/>
    <cellStyle name="Calculation 5 74" xfId="2545"/>
    <cellStyle name="Calculation 5 74 2" xfId="8537"/>
    <cellStyle name="Calculation 5 75" xfId="2484"/>
    <cellStyle name="Calculation 5 75 2" xfId="8476"/>
    <cellStyle name="Calculation 5 76" xfId="2669"/>
    <cellStyle name="Calculation 5 76 2" xfId="8661"/>
    <cellStyle name="Calculation 5 77" xfId="2800"/>
    <cellStyle name="Calculation 5 77 2" xfId="8792"/>
    <cellStyle name="Calculation 5 78" xfId="2383"/>
    <cellStyle name="Calculation 5 78 2" xfId="8375"/>
    <cellStyle name="Calculation 5 79" xfId="2832"/>
    <cellStyle name="Calculation 5 79 2" xfId="8824"/>
    <cellStyle name="Calculation 5 8" xfId="576"/>
    <cellStyle name="Calculation 5 8 2" xfId="6568"/>
    <cellStyle name="Calculation 5 80" xfId="2859"/>
    <cellStyle name="Calculation 5 80 2" xfId="8851"/>
    <cellStyle name="Calculation 5 81" xfId="2885"/>
    <cellStyle name="Calculation 5 81 2" xfId="8877"/>
    <cellStyle name="Calculation 5 82" xfId="2911"/>
    <cellStyle name="Calculation 5 82 2" xfId="8903"/>
    <cellStyle name="Calculation 5 83" xfId="2937"/>
    <cellStyle name="Calculation 5 83 2" xfId="8929"/>
    <cellStyle name="Calculation 5 84" xfId="2963"/>
    <cellStyle name="Calculation 5 84 2" xfId="8955"/>
    <cellStyle name="Calculation 5 85" xfId="2987"/>
    <cellStyle name="Calculation 5 85 2" xfId="8979"/>
    <cellStyle name="Calculation 5 86" xfId="2717"/>
    <cellStyle name="Calculation 5 86 2" xfId="8709"/>
    <cellStyle name="Calculation 5 87" xfId="3253"/>
    <cellStyle name="Calculation 5 87 2" xfId="9245"/>
    <cellStyle name="Calculation 5 88" xfId="2884"/>
    <cellStyle name="Calculation 5 88 2" xfId="8876"/>
    <cellStyle name="Calculation 5 89" xfId="3330"/>
    <cellStyle name="Calculation 5 89 2" xfId="9322"/>
    <cellStyle name="Calculation 5 9" xfId="339"/>
    <cellStyle name="Calculation 5 9 2" xfId="6330"/>
    <cellStyle name="Calculation 5 90" xfId="2943"/>
    <cellStyle name="Calculation 5 90 2" xfId="8935"/>
    <cellStyle name="Calculation 5 91" xfId="3246"/>
    <cellStyle name="Calculation 5 91 2" xfId="9238"/>
    <cellStyle name="Calculation 5 92" xfId="3183"/>
    <cellStyle name="Calculation 5 92 2" xfId="9175"/>
    <cellStyle name="Calculation 5 93" xfId="3213"/>
    <cellStyle name="Calculation 5 93 2" xfId="9205"/>
    <cellStyle name="Calculation 5 94" xfId="2886"/>
    <cellStyle name="Calculation 5 94 2" xfId="8878"/>
    <cellStyle name="Calculation 5 95" xfId="3333"/>
    <cellStyle name="Calculation 5 95 2" xfId="9325"/>
    <cellStyle name="Calculation 5 96" xfId="3052"/>
    <cellStyle name="Calculation 5 96 2" xfId="9044"/>
    <cellStyle name="Calculation 5 97" xfId="3363"/>
    <cellStyle name="Calculation 5 97 2" xfId="9355"/>
    <cellStyle name="Calculation 5 98" xfId="3388"/>
    <cellStyle name="Calculation 5 98 2" xfId="9380"/>
    <cellStyle name="Calculation 5 99" xfId="3413"/>
    <cellStyle name="Calculation 5 99 2" xfId="9405"/>
    <cellStyle name="Calculation 50" xfId="19165"/>
    <cellStyle name="Calculation 51" xfId="19216"/>
    <cellStyle name="Calculation 52" xfId="19267"/>
    <cellStyle name="Calculation 53" xfId="19317"/>
    <cellStyle name="Calculation 54" xfId="19366"/>
    <cellStyle name="Calculation 55" xfId="19414"/>
    <cellStyle name="Calculation 56" xfId="19461"/>
    <cellStyle name="Calculation 57" xfId="19508"/>
    <cellStyle name="Calculation 58" xfId="19555"/>
    <cellStyle name="Calculation 59" xfId="19599"/>
    <cellStyle name="Calculation 6" xfId="236"/>
    <cellStyle name="Calculation 6 10" xfId="392"/>
    <cellStyle name="Calculation 6 10 2" xfId="6383"/>
    <cellStyle name="Calculation 6 100" xfId="3565"/>
    <cellStyle name="Calculation 6 100 2" xfId="9557"/>
    <cellStyle name="Calculation 6 101" xfId="3582"/>
    <cellStyle name="Calculation 6 101 2" xfId="9574"/>
    <cellStyle name="Calculation 6 102" xfId="3599"/>
    <cellStyle name="Calculation 6 102 2" xfId="9591"/>
    <cellStyle name="Calculation 6 103" xfId="3616"/>
    <cellStyle name="Calculation 6 103 2" xfId="9608"/>
    <cellStyle name="Calculation 6 104" xfId="3632"/>
    <cellStyle name="Calculation 6 104 2" xfId="9624"/>
    <cellStyle name="Calculation 6 105" xfId="3645"/>
    <cellStyle name="Calculation 6 105 2" xfId="9637"/>
    <cellStyle name="Calculation 6 106" xfId="3657"/>
    <cellStyle name="Calculation 6 106 2" xfId="9649"/>
    <cellStyle name="Calculation 6 107" xfId="3667"/>
    <cellStyle name="Calculation 6 107 2" xfId="9659"/>
    <cellStyle name="Calculation 6 108" xfId="3676"/>
    <cellStyle name="Calculation 6 108 2" xfId="9668"/>
    <cellStyle name="Calculation 6 109" xfId="3684"/>
    <cellStyle name="Calculation 6 109 2" xfId="9676"/>
    <cellStyle name="Calculation 6 11" xfId="726"/>
    <cellStyle name="Calculation 6 11 2" xfId="6718"/>
    <cellStyle name="Calculation 6 110" xfId="3691"/>
    <cellStyle name="Calculation 6 110 2" xfId="9683"/>
    <cellStyle name="Calculation 6 111" xfId="3730"/>
    <cellStyle name="Calculation 6 111 2" xfId="9722"/>
    <cellStyle name="Calculation 6 112" xfId="3768"/>
    <cellStyle name="Calculation 6 112 2" xfId="9760"/>
    <cellStyle name="Calculation 6 113" xfId="3842"/>
    <cellStyle name="Calculation 6 113 2" xfId="9834"/>
    <cellStyle name="Calculation 6 114" xfId="3741"/>
    <cellStyle name="Calculation 6 114 2" xfId="9733"/>
    <cellStyle name="Calculation 6 115" xfId="3796"/>
    <cellStyle name="Calculation 6 115 2" xfId="9788"/>
    <cellStyle name="Calculation 6 116" xfId="3800"/>
    <cellStyle name="Calculation 6 116 2" xfId="9792"/>
    <cellStyle name="Calculation 6 117" xfId="3949"/>
    <cellStyle name="Calculation 6 117 2" xfId="9941"/>
    <cellStyle name="Calculation 6 118" xfId="4526"/>
    <cellStyle name="Calculation 6 118 2" xfId="10518"/>
    <cellStyle name="Calculation 6 119" xfId="4071"/>
    <cellStyle name="Calculation 6 119 2" xfId="10063"/>
    <cellStyle name="Calculation 6 12" xfId="750"/>
    <cellStyle name="Calculation 6 12 2" xfId="6742"/>
    <cellStyle name="Calculation 6 120" xfId="4334"/>
    <cellStyle name="Calculation 6 120 2" xfId="10326"/>
    <cellStyle name="Calculation 6 121" xfId="4372"/>
    <cellStyle name="Calculation 6 121 2" xfId="10364"/>
    <cellStyle name="Calculation 6 122" xfId="4225"/>
    <cellStyle name="Calculation 6 122 2" xfId="10217"/>
    <cellStyle name="Calculation 6 123" xfId="4118"/>
    <cellStyle name="Calculation 6 123 2" xfId="10110"/>
    <cellStyle name="Calculation 6 124" xfId="4134"/>
    <cellStyle name="Calculation 6 124 2" xfId="10126"/>
    <cellStyle name="Calculation 6 125" xfId="4516"/>
    <cellStyle name="Calculation 6 125 2" xfId="10508"/>
    <cellStyle name="Calculation 6 126" xfId="4399"/>
    <cellStyle name="Calculation 6 126 2" xfId="10391"/>
    <cellStyle name="Calculation 6 127" xfId="4192"/>
    <cellStyle name="Calculation 6 127 2" xfId="10184"/>
    <cellStyle name="Calculation 6 128" xfId="4306"/>
    <cellStyle name="Calculation 6 128 2" xfId="10298"/>
    <cellStyle name="Calculation 6 129" xfId="4020"/>
    <cellStyle name="Calculation 6 129 2" xfId="10012"/>
    <cellStyle name="Calculation 6 13" xfId="1033"/>
    <cellStyle name="Calculation 6 13 2" xfId="7025"/>
    <cellStyle name="Calculation 6 130" xfId="4315"/>
    <cellStyle name="Calculation 6 130 2" xfId="10307"/>
    <cellStyle name="Calculation 6 131" xfId="4550"/>
    <cellStyle name="Calculation 6 131 2" xfId="10542"/>
    <cellStyle name="Calculation 6 132" xfId="4252"/>
    <cellStyle name="Calculation 6 132 2" xfId="10244"/>
    <cellStyle name="Calculation 6 133" xfId="4532"/>
    <cellStyle name="Calculation 6 133 2" xfId="10524"/>
    <cellStyle name="Calculation 6 134" xfId="4215"/>
    <cellStyle name="Calculation 6 134 2" xfId="10207"/>
    <cellStyle name="Calculation 6 135" xfId="4094"/>
    <cellStyle name="Calculation 6 135 2" xfId="10086"/>
    <cellStyle name="Calculation 6 136" xfId="4164"/>
    <cellStyle name="Calculation 6 136 2" xfId="10156"/>
    <cellStyle name="Calculation 6 137" xfId="4156"/>
    <cellStyle name="Calculation 6 137 2" xfId="10148"/>
    <cellStyle name="Calculation 6 138" xfId="4527"/>
    <cellStyle name="Calculation 6 138 2" xfId="10519"/>
    <cellStyle name="Calculation 6 139" xfId="4212"/>
    <cellStyle name="Calculation 6 139 2" xfId="10204"/>
    <cellStyle name="Calculation 6 14" xfId="757"/>
    <cellStyle name="Calculation 6 14 2" xfId="6749"/>
    <cellStyle name="Calculation 6 140" xfId="4641"/>
    <cellStyle name="Calculation 6 140 2" xfId="10633"/>
    <cellStyle name="Calculation 6 141" xfId="4952"/>
    <cellStyle name="Calculation 6 141 2" xfId="10944"/>
    <cellStyle name="Calculation 6 142" xfId="4704"/>
    <cellStyle name="Calculation 6 142 2" xfId="10696"/>
    <cellStyle name="Calculation 6 143" xfId="4863"/>
    <cellStyle name="Calculation 6 143 2" xfId="10855"/>
    <cellStyle name="Calculation 6 144" xfId="4879"/>
    <cellStyle name="Calculation 6 144 2" xfId="10871"/>
    <cellStyle name="Calculation 6 145" xfId="4801"/>
    <cellStyle name="Calculation 6 145 2" xfId="10793"/>
    <cellStyle name="Calculation 6 146" xfId="4733"/>
    <cellStyle name="Calculation 6 146 2" xfId="10725"/>
    <cellStyle name="Calculation 6 147" xfId="4743"/>
    <cellStyle name="Calculation 6 147 2" xfId="10735"/>
    <cellStyle name="Calculation 6 148" xfId="4774"/>
    <cellStyle name="Calculation 6 148 2" xfId="10766"/>
    <cellStyle name="Calculation 6 149" xfId="4898"/>
    <cellStyle name="Calculation 6 149 2" xfId="10890"/>
    <cellStyle name="Calculation 6 15" xfId="1061"/>
    <cellStyle name="Calculation 6 15 2" xfId="7053"/>
    <cellStyle name="Calculation 6 150" xfId="4896"/>
    <cellStyle name="Calculation 6 150 2" xfId="10888"/>
    <cellStyle name="Calculation 6 151" xfId="4917"/>
    <cellStyle name="Calculation 6 151 2" xfId="10909"/>
    <cellStyle name="Calculation 6 152" xfId="5003"/>
    <cellStyle name="Calculation 6 152 2" xfId="10995"/>
    <cellStyle name="Calculation 6 153" xfId="5099"/>
    <cellStyle name="Calculation 6 153 2" xfId="11091"/>
    <cellStyle name="Calculation 6 154" xfId="5104"/>
    <cellStyle name="Calculation 6 154 2" xfId="11096"/>
    <cellStyle name="Calculation 6 155" xfId="5026"/>
    <cellStyle name="Calculation 6 155 2" xfId="11018"/>
    <cellStyle name="Calculation 6 156" xfId="5156"/>
    <cellStyle name="Calculation 6 156 2" xfId="11148"/>
    <cellStyle name="Calculation 6 157" xfId="5338"/>
    <cellStyle name="Calculation 6 157 2" xfId="11330"/>
    <cellStyle name="Calculation 6 158" xfId="5221"/>
    <cellStyle name="Calculation 6 158 2" xfId="11213"/>
    <cellStyle name="Calculation 6 159" xfId="5558"/>
    <cellStyle name="Calculation 6 159 2" xfId="11550"/>
    <cellStyle name="Calculation 6 16" xfId="1091"/>
    <cellStyle name="Calculation 6 16 2" xfId="7083"/>
    <cellStyle name="Calculation 6 160" xfId="5686"/>
    <cellStyle name="Calculation 6 160 2" xfId="11678"/>
    <cellStyle name="Calculation 6 161" xfId="5351"/>
    <cellStyle name="Calculation 6 161 2" xfId="11343"/>
    <cellStyle name="Calculation 6 162" xfId="5237"/>
    <cellStyle name="Calculation 6 162 2" xfId="11229"/>
    <cellStyle name="Calculation 6 163" xfId="5339"/>
    <cellStyle name="Calculation 6 163 2" xfId="11331"/>
    <cellStyle name="Calculation 6 164" xfId="5549"/>
    <cellStyle name="Calculation 6 164 2" xfId="11541"/>
    <cellStyle name="Calculation 6 165" xfId="5670"/>
    <cellStyle name="Calculation 6 165 2" xfId="11662"/>
    <cellStyle name="Calculation 6 166" xfId="5230"/>
    <cellStyle name="Calculation 6 166 2" xfId="11222"/>
    <cellStyle name="Calculation 6 167" xfId="5445"/>
    <cellStyle name="Calculation 6 167 2" xfId="11437"/>
    <cellStyle name="Calculation 6 168" xfId="5204"/>
    <cellStyle name="Calculation 6 168 2" xfId="11196"/>
    <cellStyle name="Calculation 6 169" xfId="5377"/>
    <cellStyle name="Calculation 6 169 2" xfId="11369"/>
    <cellStyle name="Calculation 6 17" xfId="1121"/>
    <cellStyle name="Calculation 6 17 2" xfId="7113"/>
    <cellStyle name="Calculation 6 170" xfId="5456"/>
    <cellStyle name="Calculation 6 170 2" xfId="11448"/>
    <cellStyle name="Calculation 6 171" xfId="5449"/>
    <cellStyle name="Calculation 6 171 2" xfId="11441"/>
    <cellStyle name="Calculation 6 172" xfId="5251"/>
    <cellStyle name="Calculation 6 172 2" xfId="11243"/>
    <cellStyle name="Calculation 6 173" xfId="5202"/>
    <cellStyle name="Calculation 6 173 2" xfId="11194"/>
    <cellStyle name="Calculation 6 174" xfId="5231"/>
    <cellStyle name="Calculation 6 174 2" xfId="11223"/>
    <cellStyle name="Calculation 6 175" xfId="5651"/>
    <cellStyle name="Calculation 6 175 2" xfId="11643"/>
    <cellStyle name="Calculation 6 176" xfId="5127"/>
    <cellStyle name="Calculation 6 176 2" xfId="11119"/>
    <cellStyle name="Calculation 6 177" xfId="5333"/>
    <cellStyle name="Calculation 6 177 2" xfId="11325"/>
    <cellStyle name="Calculation 6 178" xfId="5507"/>
    <cellStyle name="Calculation 6 178 2" xfId="11499"/>
    <cellStyle name="Calculation 6 179" xfId="5606"/>
    <cellStyle name="Calculation 6 179 2" xfId="11598"/>
    <cellStyle name="Calculation 6 18" xfId="1151"/>
    <cellStyle name="Calculation 6 18 2" xfId="7143"/>
    <cellStyle name="Calculation 6 180" xfId="5695"/>
    <cellStyle name="Calculation 6 180 2" xfId="11687"/>
    <cellStyle name="Calculation 6 181" xfId="5909"/>
    <cellStyle name="Calculation 6 181 2" xfId="11901"/>
    <cellStyle name="Calculation 6 182" xfId="5966"/>
    <cellStyle name="Calculation 6 182 2" xfId="11958"/>
    <cellStyle name="Calculation 6 183" xfId="6012"/>
    <cellStyle name="Calculation 6 183 2" xfId="12004"/>
    <cellStyle name="Calculation 6 184" xfId="5988"/>
    <cellStyle name="Calculation 6 184 2" xfId="11980"/>
    <cellStyle name="Calculation 6 185" xfId="6013"/>
    <cellStyle name="Calculation 6 185 2" xfId="12005"/>
    <cellStyle name="Calculation 6 186" xfId="6226"/>
    <cellStyle name="Calculation 6 187" xfId="13742"/>
    <cellStyle name="Calculation 6 188" xfId="20105"/>
    <cellStyle name="Calculation 6 19" xfId="1181"/>
    <cellStyle name="Calculation 6 19 2" xfId="7173"/>
    <cellStyle name="Calculation 6 2" xfId="474"/>
    <cellStyle name="Calculation 6 2 2" xfId="6465"/>
    <cellStyle name="Calculation 6 20" xfId="1211"/>
    <cellStyle name="Calculation 6 20 2" xfId="7203"/>
    <cellStyle name="Calculation 6 21" xfId="1241"/>
    <cellStyle name="Calculation 6 21 2" xfId="7233"/>
    <cellStyle name="Calculation 6 22" xfId="1271"/>
    <cellStyle name="Calculation 6 22 2" xfId="7263"/>
    <cellStyle name="Calculation 6 23" xfId="1301"/>
    <cellStyle name="Calculation 6 23 2" xfId="7293"/>
    <cellStyle name="Calculation 6 24" xfId="1331"/>
    <cellStyle name="Calculation 6 24 2" xfId="7323"/>
    <cellStyle name="Calculation 6 25" xfId="1361"/>
    <cellStyle name="Calculation 6 25 2" xfId="7353"/>
    <cellStyle name="Calculation 6 26" xfId="1391"/>
    <cellStyle name="Calculation 6 26 2" xfId="7383"/>
    <cellStyle name="Calculation 6 27" xfId="1421"/>
    <cellStyle name="Calculation 6 27 2" xfId="7413"/>
    <cellStyle name="Calculation 6 28" xfId="1451"/>
    <cellStyle name="Calculation 6 28 2" xfId="7443"/>
    <cellStyle name="Calculation 6 29" xfId="1481"/>
    <cellStyle name="Calculation 6 29 2" xfId="7473"/>
    <cellStyle name="Calculation 6 3" xfId="414"/>
    <cellStyle name="Calculation 6 3 2" xfId="6405"/>
    <cellStyle name="Calculation 6 30" xfId="1511"/>
    <cellStyle name="Calculation 6 30 2" xfId="7503"/>
    <cellStyle name="Calculation 6 31" xfId="1541"/>
    <cellStyle name="Calculation 6 31 2" xfId="7533"/>
    <cellStyle name="Calculation 6 32" xfId="1571"/>
    <cellStyle name="Calculation 6 32 2" xfId="7563"/>
    <cellStyle name="Calculation 6 33" xfId="1601"/>
    <cellStyle name="Calculation 6 33 2" xfId="7593"/>
    <cellStyle name="Calculation 6 34" xfId="1631"/>
    <cellStyle name="Calculation 6 34 2" xfId="7623"/>
    <cellStyle name="Calculation 6 35" xfId="1661"/>
    <cellStyle name="Calculation 6 35 2" xfId="7653"/>
    <cellStyle name="Calculation 6 36" xfId="1690"/>
    <cellStyle name="Calculation 6 36 2" xfId="7682"/>
    <cellStyle name="Calculation 6 37" xfId="1718"/>
    <cellStyle name="Calculation 6 37 2" xfId="7710"/>
    <cellStyle name="Calculation 6 38" xfId="1746"/>
    <cellStyle name="Calculation 6 38 2" xfId="7738"/>
    <cellStyle name="Calculation 6 39" xfId="1773"/>
    <cellStyle name="Calculation 6 39 2" xfId="7765"/>
    <cellStyle name="Calculation 6 4" xfId="503"/>
    <cellStyle name="Calculation 6 4 2" xfId="6494"/>
    <cellStyle name="Calculation 6 40" xfId="1800"/>
    <cellStyle name="Calculation 6 40 2" xfId="7792"/>
    <cellStyle name="Calculation 6 41" xfId="1826"/>
    <cellStyle name="Calculation 6 41 2" xfId="7818"/>
    <cellStyle name="Calculation 6 42" xfId="1852"/>
    <cellStyle name="Calculation 6 42 2" xfId="7844"/>
    <cellStyle name="Calculation 6 43" xfId="1878"/>
    <cellStyle name="Calculation 6 43 2" xfId="7870"/>
    <cellStyle name="Calculation 6 44" xfId="1904"/>
    <cellStyle name="Calculation 6 44 2" xfId="7896"/>
    <cellStyle name="Calculation 6 45" xfId="1929"/>
    <cellStyle name="Calculation 6 45 2" xfId="7921"/>
    <cellStyle name="Calculation 6 46" xfId="1954"/>
    <cellStyle name="Calculation 6 46 2" xfId="7946"/>
    <cellStyle name="Calculation 6 47" xfId="1979"/>
    <cellStyle name="Calculation 6 47 2" xfId="7971"/>
    <cellStyle name="Calculation 6 48" xfId="2004"/>
    <cellStyle name="Calculation 6 48 2" xfId="7996"/>
    <cellStyle name="Calculation 6 49" xfId="2029"/>
    <cellStyle name="Calculation 6 49 2" xfId="8021"/>
    <cellStyle name="Calculation 6 5" xfId="533"/>
    <cellStyle name="Calculation 6 5 2" xfId="6525"/>
    <cellStyle name="Calculation 6 50" xfId="2053"/>
    <cellStyle name="Calculation 6 50 2" xfId="8045"/>
    <cellStyle name="Calculation 6 51" xfId="2077"/>
    <cellStyle name="Calculation 6 51 2" xfId="8069"/>
    <cellStyle name="Calculation 6 52" xfId="2100"/>
    <cellStyle name="Calculation 6 52 2" xfId="8092"/>
    <cellStyle name="Calculation 6 53" xfId="2120"/>
    <cellStyle name="Calculation 6 53 2" xfId="8112"/>
    <cellStyle name="Calculation 6 54" xfId="2139"/>
    <cellStyle name="Calculation 6 54 2" xfId="8131"/>
    <cellStyle name="Calculation 6 55" xfId="2157"/>
    <cellStyle name="Calculation 6 55 2" xfId="8149"/>
    <cellStyle name="Calculation 6 56" xfId="2174"/>
    <cellStyle name="Calculation 6 56 2" xfId="8166"/>
    <cellStyle name="Calculation 6 57" xfId="2191"/>
    <cellStyle name="Calculation 6 57 2" xfId="8183"/>
    <cellStyle name="Calculation 6 58" xfId="2208"/>
    <cellStyle name="Calculation 6 58 2" xfId="8200"/>
    <cellStyle name="Calculation 6 59" xfId="2225"/>
    <cellStyle name="Calculation 6 59 2" xfId="8217"/>
    <cellStyle name="Calculation 6 6" xfId="564"/>
    <cellStyle name="Calculation 6 6 2" xfId="6556"/>
    <cellStyle name="Calculation 6 60" xfId="2242"/>
    <cellStyle name="Calculation 6 60 2" xfId="8234"/>
    <cellStyle name="Calculation 6 61" xfId="2258"/>
    <cellStyle name="Calculation 6 61 2" xfId="8250"/>
    <cellStyle name="Calculation 6 62" xfId="2271"/>
    <cellStyle name="Calculation 6 62 2" xfId="8263"/>
    <cellStyle name="Calculation 6 63" xfId="2283"/>
    <cellStyle name="Calculation 6 63 2" xfId="8275"/>
    <cellStyle name="Calculation 6 64" xfId="2293"/>
    <cellStyle name="Calculation 6 64 2" xfId="8285"/>
    <cellStyle name="Calculation 6 65" xfId="2302"/>
    <cellStyle name="Calculation 6 65 2" xfId="8294"/>
    <cellStyle name="Calculation 6 66" xfId="2310"/>
    <cellStyle name="Calculation 6 66 2" xfId="8302"/>
    <cellStyle name="Calculation 6 67" xfId="2317"/>
    <cellStyle name="Calculation 6 67 2" xfId="8309"/>
    <cellStyle name="Calculation 6 68" xfId="2548"/>
    <cellStyle name="Calculation 6 68 2" xfId="8540"/>
    <cellStyle name="Calculation 6 69" xfId="2557"/>
    <cellStyle name="Calculation 6 69 2" xfId="8549"/>
    <cellStyle name="Calculation 6 7" xfId="594"/>
    <cellStyle name="Calculation 6 7 2" xfId="6586"/>
    <cellStyle name="Calculation 6 70" xfId="2798"/>
    <cellStyle name="Calculation 6 70 2" xfId="8790"/>
    <cellStyle name="Calculation 6 71" xfId="2494"/>
    <cellStyle name="Calculation 6 71 2" xfId="8486"/>
    <cellStyle name="Calculation 6 72" xfId="2821"/>
    <cellStyle name="Calculation 6 72 2" xfId="8813"/>
    <cellStyle name="Calculation 6 73" xfId="2846"/>
    <cellStyle name="Calculation 6 73 2" xfId="8838"/>
    <cellStyle name="Calculation 6 74" xfId="2873"/>
    <cellStyle name="Calculation 6 74 2" xfId="8865"/>
    <cellStyle name="Calculation 6 75" xfId="2899"/>
    <cellStyle name="Calculation 6 75 2" xfId="8891"/>
    <cellStyle name="Calculation 6 76" xfId="2926"/>
    <cellStyle name="Calculation 6 76 2" xfId="8918"/>
    <cellStyle name="Calculation 6 77" xfId="2954"/>
    <cellStyle name="Calculation 6 77 2" xfId="8946"/>
    <cellStyle name="Calculation 6 78" xfId="2975"/>
    <cellStyle name="Calculation 6 78 2" xfId="8967"/>
    <cellStyle name="Calculation 6 79" xfId="3003"/>
    <cellStyle name="Calculation 6 79 2" xfId="8995"/>
    <cellStyle name="Calculation 6 8" xfId="623"/>
    <cellStyle name="Calculation 6 8 2" xfId="6615"/>
    <cellStyle name="Calculation 6 80" xfId="3025"/>
    <cellStyle name="Calculation 6 80 2" xfId="9017"/>
    <cellStyle name="Calculation 6 81" xfId="3049"/>
    <cellStyle name="Calculation 6 81 2" xfId="9041"/>
    <cellStyle name="Calculation 6 82" xfId="3070"/>
    <cellStyle name="Calculation 6 82 2" xfId="9062"/>
    <cellStyle name="Calculation 6 83" xfId="3093"/>
    <cellStyle name="Calculation 6 83 2" xfId="9085"/>
    <cellStyle name="Calculation 6 84" xfId="3114"/>
    <cellStyle name="Calculation 6 84 2" xfId="9106"/>
    <cellStyle name="Calculation 6 85" xfId="3138"/>
    <cellStyle name="Calculation 6 85 2" xfId="9130"/>
    <cellStyle name="Calculation 6 86" xfId="2924"/>
    <cellStyle name="Calculation 6 86 2" xfId="8916"/>
    <cellStyle name="Calculation 6 87" xfId="2799"/>
    <cellStyle name="Calculation 6 87 2" xfId="8791"/>
    <cellStyle name="Calculation 6 88" xfId="3331"/>
    <cellStyle name="Calculation 6 88 2" xfId="9323"/>
    <cellStyle name="Calculation 6 89" xfId="3016"/>
    <cellStyle name="Calculation 6 89 2" xfId="9008"/>
    <cellStyle name="Calculation 6 9" xfId="367"/>
    <cellStyle name="Calculation 6 9 2" xfId="6358"/>
    <cellStyle name="Calculation 6 90" xfId="3353"/>
    <cellStyle name="Calculation 6 90 2" xfId="9345"/>
    <cellStyle name="Calculation 6 91" xfId="3378"/>
    <cellStyle name="Calculation 6 91 2" xfId="9370"/>
    <cellStyle name="Calculation 6 92" xfId="3403"/>
    <cellStyle name="Calculation 6 92 2" xfId="9395"/>
    <cellStyle name="Calculation 6 93" xfId="3427"/>
    <cellStyle name="Calculation 6 93 2" xfId="9419"/>
    <cellStyle name="Calculation 6 94" xfId="3451"/>
    <cellStyle name="Calculation 6 94 2" xfId="9443"/>
    <cellStyle name="Calculation 6 95" xfId="3474"/>
    <cellStyle name="Calculation 6 95 2" xfId="9466"/>
    <cellStyle name="Calculation 6 96" xfId="3494"/>
    <cellStyle name="Calculation 6 96 2" xfId="9486"/>
    <cellStyle name="Calculation 6 97" xfId="3513"/>
    <cellStyle name="Calculation 6 97 2" xfId="9505"/>
    <cellStyle name="Calculation 6 98" xfId="3531"/>
    <cellStyle name="Calculation 6 98 2" xfId="9523"/>
    <cellStyle name="Calculation 6 99" xfId="3548"/>
    <cellStyle name="Calculation 6 99 2" xfId="9540"/>
    <cellStyle name="Calculation 60" xfId="19642"/>
    <cellStyle name="Calculation 61" xfId="19683"/>
    <cellStyle name="Calculation 62" xfId="19722"/>
    <cellStyle name="Calculation 63" xfId="19760"/>
    <cellStyle name="Calculation 64" xfId="20417"/>
    <cellStyle name="Calculation 65" xfId="21785"/>
    <cellStyle name="Calculation 66" xfId="22418"/>
    <cellStyle name="Calculation 67" xfId="22404"/>
    <cellStyle name="Calculation 68" xfId="20357"/>
    <cellStyle name="Calculation 69" xfId="20569"/>
    <cellStyle name="Calculation 7" xfId="277"/>
    <cellStyle name="Calculation 7 10" xfId="768"/>
    <cellStyle name="Calculation 7 10 2" xfId="6760"/>
    <cellStyle name="Calculation 7 100" xfId="3449"/>
    <cellStyle name="Calculation 7 100 2" xfId="9441"/>
    <cellStyle name="Calculation 7 101" xfId="3472"/>
    <cellStyle name="Calculation 7 101 2" xfId="9464"/>
    <cellStyle name="Calculation 7 102" xfId="3492"/>
    <cellStyle name="Calculation 7 102 2" xfId="9484"/>
    <cellStyle name="Calculation 7 103" xfId="3511"/>
    <cellStyle name="Calculation 7 103 2" xfId="9503"/>
    <cellStyle name="Calculation 7 104" xfId="3529"/>
    <cellStyle name="Calculation 7 104 2" xfId="9521"/>
    <cellStyle name="Calculation 7 105" xfId="3546"/>
    <cellStyle name="Calculation 7 105 2" xfId="9538"/>
    <cellStyle name="Calculation 7 106" xfId="3563"/>
    <cellStyle name="Calculation 7 106 2" xfId="9555"/>
    <cellStyle name="Calculation 7 107" xfId="3580"/>
    <cellStyle name="Calculation 7 107 2" xfId="9572"/>
    <cellStyle name="Calculation 7 108" xfId="3597"/>
    <cellStyle name="Calculation 7 108 2" xfId="9589"/>
    <cellStyle name="Calculation 7 109" xfId="3614"/>
    <cellStyle name="Calculation 7 109 2" xfId="9606"/>
    <cellStyle name="Calculation 7 11" xfId="799"/>
    <cellStyle name="Calculation 7 11 2" xfId="6791"/>
    <cellStyle name="Calculation 7 110" xfId="3630"/>
    <cellStyle name="Calculation 7 110 2" xfId="9622"/>
    <cellStyle name="Calculation 7 111" xfId="3735"/>
    <cellStyle name="Calculation 7 111 2" xfId="9727"/>
    <cellStyle name="Calculation 7 112" xfId="3773"/>
    <cellStyle name="Calculation 7 112 2" xfId="9765"/>
    <cellStyle name="Calculation 7 113" xfId="3893"/>
    <cellStyle name="Calculation 7 113 2" xfId="9885"/>
    <cellStyle name="Calculation 7 114" xfId="3782"/>
    <cellStyle name="Calculation 7 114 2" xfId="9774"/>
    <cellStyle name="Calculation 7 115" xfId="3885"/>
    <cellStyle name="Calculation 7 115 2" xfId="9877"/>
    <cellStyle name="Calculation 7 116" xfId="3801"/>
    <cellStyle name="Calculation 7 116 2" xfId="9793"/>
    <cellStyle name="Calculation 7 117" xfId="3961"/>
    <cellStyle name="Calculation 7 117 2" xfId="9953"/>
    <cellStyle name="Calculation 7 118" xfId="4292"/>
    <cellStyle name="Calculation 7 118 2" xfId="10284"/>
    <cellStyle name="Calculation 7 119" xfId="4322"/>
    <cellStyle name="Calculation 7 119 2" xfId="10314"/>
    <cellStyle name="Calculation 7 12" xfId="858"/>
    <cellStyle name="Calculation 7 12 2" xfId="6850"/>
    <cellStyle name="Calculation 7 120" xfId="4253"/>
    <cellStyle name="Calculation 7 120 2" xfId="10245"/>
    <cellStyle name="Calculation 7 121" xfId="4373"/>
    <cellStyle name="Calculation 7 121 2" xfId="10365"/>
    <cellStyle name="Calculation 7 122" xfId="4213"/>
    <cellStyle name="Calculation 7 122 2" xfId="10205"/>
    <cellStyle name="Calculation 7 123" xfId="4497"/>
    <cellStyle name="Calculation 7 123 2" xfId="10489"/>
    <cellStyle name="Calculation 7 124" xfId="4223"/>
    <cellStyle name="Calculation 7 124 2" xfId="10215"/>
    <cellStyle name="Calculation 7 125" xfId="4042"/>
    <cellStyle name="Calculation 7 125 2" xfId="10034"/>
    <cellStyle name="Calculation 7 126" xfId="4507"/>
    <cellStyle name="Calculation 7 126 2" xfId="10499"/>
    <cellStyle name="Calculation 7 127" xfId="4184"/>
    <cellStyle name="Calculation 7 127 2" xfId="10176"/>
    <cellStyle name="Calculation 7 128" xfId="4100"/>
    <cellStyle name="Calculation 7 128 2" xfId="10092"/>
    <cellStyle name="Calculation 7 129" xfId="4558"/>
    <cellStyle name="Calculation 7 129 2" xfId="10550"/>
    <cellStyle name="Calculation 7 13" xfId="572"/>
    <cellStyle name="Calculation 7 13 2" xfId="6564"/>
    <cellStyle name="Calculation 7 130" xfId="4277"/>
    <cellStyle name="Calculation 7 130 2" xfId="10269"/>
    <cellStyle name="Calculation 7 131" xfId="4471"/>
    <cellStyle name="Calculation 7 131 2" xfId="10463"/>
    <cellStyle name="Calculation 7 132" xfId="4108"/>
    <cellStyle name="Calculation 7 132 2" xfId="10100"/>
    <cellStyle name="Calculation 7 133" xfId="4162"/>
    <cellStyle name="Calculation 7 133 2" xfId="10154"/>
    <cellStyle name="Calculation 7 134" xfId="3913"/>
    <cellStyle name="Calculation 7 134 2" xfId="9905"/>
    <cellStyle name="Calculation 7 135" xfId="3918"/>
    <cellStyle name="Calculation 7 135 2" xfId="9910"/>
    <cellStyle name="Calculation 7 136" xfId="4048"/>
    <cellStyle name="Calculation 7 136 2" xfId="10040"/>
    <cellStyle name="Calculation 7 137" xfId="4467"/>
    <cellStyle name="Calculation 7 137 2" xfId="10459"/>
    <cellStyle name="Calculation 7 138" xfId="3900"/>
    <cellStyle name="Calculation 7 138 2" xfId="9892"/>
    <cellStyle name="Calculation 7 139" xfId="4311"/>
    <cellStyle name="Calculation 7 139 2" xfId="10303"/>
    <cellStyle name="Calculation 7 14" xfId="819"/>
    <cellStyle name="Calculation 7 14 2" xfId="6811"/>
    <cellStyle name="Calculation 7 140" xfId="4648"/>
    <cellStyle name="Calculation 7 140 2" xfId="10640"/>
    <cellStyle name="Calculation 7 141" xfId="4842"/>
    <cellStyle name="Calculation 7 141 2" xfId="10834"/>
    <cellStyle name="Calculation 7 142" xfId="4859"/>
    <cellStyle name="Calculation 7 142 2" xfId="10851"/>
    <cellStyle name="Calculation 7 143" xfId="4819"/>
    <cellStyle name="Calculation 7 143 2" xfId="10811"/>
    <cellStyle name="Calculation 7 144" xfId="4880"/>
    <cellStyle name="Calculation 7 144 2" xfId="10872"/>
    <cellStyle name="Calculation 7 145" xfId="4797"/>
    <cellStyle name="Calculation 7 145 2" xfId="10789"/>
    <cellStyle name="Calculation 7 146" xfId="4936"/>
    <cellStyle name="Calculation 7 146 2" xfId="10928"/>
    <cellStyle name="Calculation 7 147" xfId="4800"/>
    <cellStyle name="Calculation 7 147 2" xfId="10792"/>
    <cellStyle name="Calculation 7 148" xfId="4738"/>
    <cellStyle name="Calculation 7 148 2" xfId="10730"/>
    <cellStyle name="Calculation 7 149" xfId="4901"/>
    <cellStyle name="Calculation 7 149 2" xfId="10893"/>
    <cellStyle name="Calculation 7 15" xfId="377"/>
    <cellStyle name="Calculation 7 15 2" xfId="6368"/>
    <cellStyle name="Calculation 7 150" xfId="4895"/>
    <cellStyle name="Calculation 7 150 2" xfId="10887"/>
    <cellStyle name="Calculation 7 151" xfId="4941"/>
    <cellStyle name="Calculation 7 151 2" xfId="10933"/>
    <cellStyle name="Calculation 7 152" xfId="5008"/>
    <cellStyle name="Calculation 7 152 2" xfId="11000"/>
    <cellStyle name="Calculation 7 153" xfId="5072"/>
    <cellStyle name="Calculation 7 153 2" xfId="11064"/>
    <cellStyle name="Calculation 7 154" xfId="5080"/>
    <cellStyle name="Calculation 7 154 2" xfId="11072"/>
    <cellStyle name="Calculation 7 155" xfId="5059"/>
    <cellStyle name="Calculation 7 155 2" xfId="11051"/>
    <cellStyle name="Calculation 7 156" xfId="5166"/>
    <cellStyle name="Calculation 7 156 2" xfId="11158"/>
    <cellStyle name="Calculation 7 157" xfId="5697"/>
    <cellStyle name="Calculation 7 157 2" xfId="11689"/>
    <cellStyle name="Calculation 7 158" xfId="5455"/>
    <cellStyle name="Calculation 7 158 2" xfId="11447"/>
    <cellStyle name="Calculation 7 159" xfId="5189"/>
    <cellStyle name="Calculation 7 159 2" xfId="11181"/>
    <cellStyle name="Calculation 7 16" xfId="1028"/>
    <cellStyle name="Calculation 7 16 2" xfId="7020"/>
    <cellStyle name="Calculation 7 160" xfId="5284"/>
    <cellStyle name="Calculation 7 160 2" xfId="11276"/>
    <cellStyle name="Calculation 7 161" xfId="5707"/>
    <cellStyle name="Calculation 7 161 2" xfId="11699"/>
    <cellStyle name="Calculation 7 162" xfId="5400"/>
    <cellStyle name="Calculation 7 162 2" xfId="11392"/>
    <cellStyle name="Calculation 7 163" xfId="5735"/>
    <cellStyle name="Calculation 7 163 2" xfId="11727"/>
    <cellStyle name="Calculation 7 164" xfId="5644"/>
    <cellStyle name="Calculation 7 164 2" xfId="11636"/>
    <cellStyle name="Calculation 7 165" xfId="5354"/>
    <cellStyle name="Calculation 7 165 2" xfId="11346"/>
    <cellStyle name="Calculation 7 166" xfId="5137"/>
    <cellStyle name="Calculation 7 166 2" xfId="11129"/>
    <cellStyle name="Calculation 7 167" xfId="5661"/>
    <cellStyle name="Calculation 7 167 2" xfId="11653"/>
    <cellStyle name="Calculation 7 168" xfId="5218"/>
    <cellStyle name="Calculation 7 168 2" xfId="11210"/>
    <cellStyle name="Calculation 7 169" xfId="5803"/>
    <cellStyle name="Calculation 7 169 2" xfId="11795"/>
    <cellStyle name="Calculation 7 17" xfId="662"/>
    <cellStyle name="Calculation 7 17 2" xfId="6654"/>
    <cellStyle name="Calculation 7 170" xfId="5538"/>
    <cellStyle name="Calculation 7 170 2" xfId="11530"/>
    <cellStyle name="Calculation 7 171" xfId="5847"/>
    <cellStyle name="Calculation 7 171 2" xfId="11839"/>
    <cellStyle name="Calculation 7 172" xfId="5344"/>
    <cellStyle name="Calculation 7 172 2" xfId="11336"/>
    <cellStyle name="Calculation 7 173" xfId="5878"/>
    <cellStyle name="Calculation 7 173 2" xfId="11870"/>
    <cellStyle name="Calculation 7 174" xfId="5501"/>
    <cellStyle name="Calculation 7 174 2" xfId="11493"/>
    <cellStyle name="Calculation 7 175" xfId="5374"/>
    <cellStyle name="Calculation 7 175 2" xfId="11366"/>
    <cellStyle name="Calculation 7 176" xfId="5178"/>
    <cellStyle name="Calculation 7 176 2" xfId="11170"/>
    <cellStyle name="Calculation 7 177" xfId="5593"/>
    <cellStyle name="Calculation 7 177 2" xfId="11585"/>
    <cellStyle name="Calculation 7 178" xfId="5370"/>
    <cellStyle name="Calculation 7 178 2" xfId="11362"/>
    <cellStyle name="Calculation 7 179" xfId="5772"/>
    <cellStyle name="Calculation 7 179 2" xfId="11764"/>
    <cellStyle name="Calculation 7 18" xfId="965"/>
    <cellStyle name="Calculation 7 18 2" xfId="6957"/>
    <cellStyle name="Calculation 7 180" xfId="5414"/>
    <cellStyle name="Calculation 7 180 2" xfId="11406"/>
    <cellStyle name="Calculation 7 181" xfId="5914"/>
    <cellStyle name="Calculation 7 181 2" xfId="11906"/>
    <cellStyle name="Calculation 7 182" xfId="5929"/>
    <cellStyle name="Calculation 7 182 2" xfId="11921"/>
    <cellStyle name="Calculation 7 183" xfId="6007"/>
    <cellStyle name="Calculation 7 183 2" xfId="11999"/>
    <cellStyle name="Calculation 7 184" xfId="5997"/>
    <cellStyle name="Calculation 7 184 2" xfId="11989"/>
    <cellStyle name="Calculation 7 185" xfId="5936"/>
    <cellStyle name="Calculation 7 185 2" xfId="11928"/>
    <cellStyle name="Calculation 7 186" xfId="6267"/>
    <cellStyle name="Calculation 7 187" xfId="13737"/>
    <cellStyle name="Calculation 7 188" xfId="20110"/>
    <cellStyle name="Calculation 7 19" xfId="789"/>
    <cellStyle name="Calculation 7 19 2" xfId="6781"/>
    <cellStyle name="Calculation 7 2" xfId="514"/>
    <cellStyle name="Calculation 7 2 2" xfId="6505"/>
    <cellStyle name="Calculation 7 20" xfId="906"/>
    <cellStyle name="Calculation 7 20 2" xfId="6898"/>
    <cellStyle name="Calculation 7 21" xfId="867"/>
    <cellStyle name="Calculation 7 21 2" xfId="6859"/>
    <cellStyle name="Calculation 7 22" xfId="1085"/>
    <cellStyle name="Calculation 7 22 2" xfId="7077"/>
    <cellStyle name="Calculation 7 23" xfId="1115"/>
    <cellStyle name="Calculation 7 23 2" xfId="7107"/>
    <cellStyle name="Calculation 7 24" xfId="1145"/>
    <cellStyle name="Calculation 7 24 2" xfId="7137"/>
    <cellStyle name="Calculation 7 25" xfId="1175"/>
    <cellStyle name="Calculation 7 25 2" xfId="7167"/>
    <cellStyle name="Calculation 7 26" xfId="1205"/>
    <cellStyle name="Calculation 7 26 2" xfId="7197"/>
    <cellStyle name="Calculation 7 27" xfId="1235"/>
    <cellStyle name="Calculation 7 27 2" xfId="7227"/>
    <cellStyle name="Calculation 7 28" xfId="1265"/>
    <cellStyle name="Calculation 7 28 2" xfId="7257"/>
    <cellStyle name="Calculation 7 29" xfId="1295"/>
    <cellStyle name="Calculation 7 29 2" xfId="7287"/>
    <cellStyle name="Calculation 7 3" xfId="544"/>
    <cellStyle name="Calculation 7 3 2" xfId="6536"/>
    <cellStyle name="Calculation 7 30" xfId="1325"/>
    <cellStyle name="Calculation 7 30 2" xfId="7317"/>
    <cellStyle name="Calculation 7 31" xfId="1355"/>
    <cellStyle name="Calculation 7 31 2" xfId="7347"/>
    <cellStyle name="Calculation 7 32" xfId="1385"/>
    <cellStyle name="Calculation 7 32 2" xfId="7377"/>
    <cellStyle name="Calculation 7 33" xfId="1415"/>
    <cellStyle name="Calculation 7 33 2" xfId="7407"/>
    <cellStyle name="Calculation 7 34" xfId="1445"/>
    <cellStyle name="Calculation 7 34 2" xfId="7437"/>
    <cellStyle name="Calculation 7 35" xfId="1475"/>
    <cellStyle name="Calculation 7 35 2" xfId="7467"/>
    <cellStyle name="Calculation 7 36" xfId="1505"/>
    <cellStyle name="Calculation 7 36 2" xfId="7497"/>
    <cellStyle name="Calculation 7 37" xfId="1535"/>
    <cellStyle name="Calculation 7 37 2" xfId="7527"/>
    <cellStyle name="Calculation 7 38" xfId="1565"/>
    <cellStyle name="Calculation 7 38 2" xfId="7557"/>
    <cellStyle name="Calculation 7 39" xfId="1595"/>
    <cellStyle name="Calculation 7 39 2" xfId="7587"/>
    <cellStyle name="Calculation 7 4" xfId="574"/>
    <cellStyle name="Calculation 7 4 2" xfId="6566"/>
    <cellStyle name="Calculation 7 40" xfId="1625"/>
    <cellStyle name="Calculation 7 40 2" xfId="7617"/>
    <cellStyle name="Calculation 7 41" xfId="1655"/>
    <cellStyle name="Calculation 7 41 2" xfId="7647"/>
    <cellStyle name="Calculation 7 42" xfId="1685"/>
    <cellStyle name="Calculation 7 42 2" xfId="7677"/>
    <cellStyle name="Calculation 7 43" xfId="1714"/>
    <cellStyle name="Calculation 7 43 2" xfId="7706"/>
    <cellStyle name="Calculation 7 44" xfId="1742"/>
    <cellStyle name="Calculation 7 44 2" xfId="7734"/>
    <cellStyle name="Calculation 7 45" xfId="1769"/>
    <cellStyle name="Calculation 7 45 2" xfId="7761"/>
    <cellStyle name="Calculation 7 46" xfId="1796"/>
    <cellStyle name="Calculation 7 46 2" xfId="7788"/>
    <cellStyle name="Calculation 7 47" xfId="1823"/>
    <cellStyle name="Calculation 7 47 2" xfId="7815"/>
    <cellStyle name="Calculation 7 48" xfId="1849"/>
    <cellStyle name="Calculation 7 48 2" xfId="7841"/>
    <cellStyle name="Calculation 7 49" xfId="1875"/>
    <cellStyle name="Calculation 7 49 2" xfId="7867"/>
    <cellStyle name="Calculation 7 5" xfId="605"/>
    <cellStyle name="Calculation 7 5 2" xfId="6597"/>
    <cellStyle name="Calculation 7 50" xfId="1901"/>
    <cellStyle name="Calculation 7 50 2" xfId="7893"/>
    <cellStyle name="Calculation 7 51" xfId="1926"/>
    <cellStyle name="Calculation 7 51 2" xfId="7918"/>
    <cellStyle name="Calculation 7 52" xfId="1951"/>
    <cellStyle name="Calculation 7 52 2" xfId="7943"/>
    <cellStyle name="Calculation 7 53" xfId="1976"/>
    <cellStyle name="Calculation 7 53 2" xfId="7968"/>
    <cellStyle name="Calculation 7 54" xfId="2001"/>
    <cellStyle name="Calculation 7 54 2" xfId="7993"/>
    <cellStyle name="Calculation 7 55" xfId="2026"/>
    <cellStyle name="Calculation 7 55 2" xfId="8018"/>
    <cellStyle name="Calculation 7 56" xfId="2051"/>
    <cellStyle name="Calculation 7 56 2" xfId="8043"/>
    <cellStyle name="Calculation 7 57" xfId="2075"/>
    <cellStyle name="Calculation 7 57 2" xfId="8067"/>
    <cellStyle name="Calculation 7 58" xfId="2098"/>
    <cellStyle name="Calculation 7 58 2" xfId="8090"/>
    <cellStyle name="Calculation 7 59" xfId="2118"/>
    <cellStyle name="Calculation 7 59 2" xfId="8110"/>
    <cellStyle name="Calculation 7 6" xfId="634"/>
    <cellStyle name="Calculation 7 6 2" xfId="6626"/>
    <cellStyle name="Calculation 7 60" xfId="2137"/>
    <cellStyle name="Calculation 7 60 2" xfId="8129"/>
    <cellStyle name="Calculation 7 61" xfId="2155"/>
    <cellStyle name="Calculation 7 61 2" xfId="8147"/>
    <cellStyle name="Calculation 7 62" xfId="2172"/>
    <cellStyle name="Calculation 7 62 2" xfId="8164"/>
    <cellStyle name="Calculation 7 63" xfId="2189"/>
    <cellStyle name="Calculation 7 63 2" xfId="8181"/>
    <cellStyle name="Calculation 7 64" xfId="2206"/>
    <cellStyle name="Calculation 7 64 2" xfId="8198"/>
    <cellStyle name="Calculation 7 65" xfId="2223"/>
    <cellStyle name="Calculation 7 65 2" xfId="8215"/>
    <cellStyle name="Calculation 7 66" xfId="2240"/>
    <cellStyle name="Calculation 7 66 2" xfId="8232"/>
    <cellStyle name="Calculation 7 67" xfId="2256"/>
    <cellStyle name="Calculation 7 67 2" xfId="8248"/>
    <cellStyle name="Calculation 7 68" xfId="2586"/>
    <cellStyle name="Calculation 7 68 2" xfId="8578"/>
    <cellStyle name="Calculation 7 69" xfId="2642"/>
    <cellStyle name="Calculation 7 69 2" xfId="8634"/>
    <cellStyle name="Calculation 7 7" xfId="664"/>
    <cellStyle name="Calculation 7 7 2" xfId="6656"/>
    <cellStyle name="Calculation 7 70" xfId="2402"/>
    <cellStyle name="Calculation 7 70 2" xfId="8394"/>
    <cellStyle name="Calculation 7 71" xfId="2604"/>
    <cellStyle name="Calculation 7 71 2" xfId="8596"/>
    <cellStyle name="Calculation 7 72" xfId="2517"/>
    <cellStyle name="Calculation 7 72 2" xfId="8509"/>
    <cellStyle name="Calculation 7 73" xfId="2796"/>
    <cellStyle name="Calculation 7 73 2" xfId="8788"/>
    <cellStyle name="Calculation 7 74" xfId="2455"/>
    <cellStyle name="Calculation 7 74 2" xfId="8447"/>
    <cellStyle name="Calculation 7 75" xfId="2740"/>
    <cellStyle name="Calculation 7 75 2" xfId="8732"/>
    <cellStyle name="Calculation 7 76" xfId="2577"/>
    <cellStyle name="Calculation 7 76 2" xfId="8569"/>
    <cellStyle name="Calculation 7 77" xfId="2689"/>
    <cellStyle name="Calculation 7 77 2" xfId="8681"/>
    <cellStyle name="Calculation 7 78" xfId="2651"/>
    <cellStyle name="Calculation 7 78 2" xfId="8643"/>
    <cellStyle name="Calculation 7 79" xfId="2841"/>
    <cellStyle name="Calculation 7 79 2" xfId="8833"/>
    <cellStyle name="Calculation 7 8" xfId="694"/>
    <cellStyle name="Calculation 7 8 2" xfId="6686"/>
    <cellStyle name="Calculation 7 80" xfId="2869"/>
    <cellStyle name="Calculation 7 80 2" xfId="8861"/>
    <cellStyle name="Calculation 7 81" xfId="2894"/>
    <cellStyle name="Calculation 7 81 2" xfId="8886"/>
    <cellStyle name="Calculation 7 82" xfId="2921"/>
    <cellStyle name="Calculation 7 82 2" xfId="8913"/>
    <cellStyle name="Calculation 7 83" xfId="2949"/>
    <cellStyle name="Calculation 7 83 2" xfId="8941"/>
    <cellStyle name="Calculation 7 84" xfId="2972"/>
    <cellStyle name="Calculation 7 84 2" xfId="8964"/>
    <cellStyle name="Calculation 7 85" xfId="2998"/>
    <cellStyle name="Calculation 7 85 2" xfId="8990"/>
    <cellStyle name="Calculation 7 86" xfId="3192"/>
    <cellStyle name="Calculation 7 86 2" xfId="9184"/>
    <cellStyle name="Calculation 7 87" xfId="2538"/>
    <cellStyle name="Calculation 7 87 2" xfId="8530"/>
    <cellStyle name="Calculation 7 88" xfId="2986"/>
    <cellStyle name="Calculation 7 88 2" xfId="8978"/>
    <cellStyle name="Calculation 7 89" xfId="3094"/>
    <cellStyle name="Calculation 7 89 2" xfId="9086"/>
    <cellStyle name="Calculation 7 9" xfId="737"/>
    <cellStyle name="Calculation 7 9 2" xfId="6729"/>
    <cellStyle name="Calculation 7 90" xfId="2877"/>
    <cellStyle name="Calculation 7 90 2" xfId="8869"/>
    <cellStyle name="Calculation 7 91" xfId="3327"/>
    <cellStyle name="Calculation 7 91 2" xfId="9319"/>
    <cellStyle name="Calculation 7 92" xfId="3075"/>
    <cellStyle name="Calculation 7 92 2" xfId="9067"/>
    <cellStyle name="Calculation 7 93" xfId="3272"/>
    <cellStyle name="Calculation 7 93 2" xfId="9264"/>
    <cellStyle name="Calculation 7 94" xfId="2893"/>
    <cellStyle name="Calculation 7 94 2" xfId="8885"/>
    <cellStyle name="Calculation 7 95" xfId="3170"/>
    <cellStyle name="Calculation 7 95 2" xfId="9162"/>
    <cellStyle name="Calculation 7 96" xfId="3216"/>
    <cellStyle name="Calculation 7 96 2" xfId="9208"/>
    <cellStyle name="Calculation 7 97" xfId="3375"/>
    <cellStyle name="Calculation 7 97 2" xfId="9367"/>
    <cellStyle name="Calculation 7 98" xfId="3400"/>
    <cellStyle name="Calculation 7 98 2" xfId="9392"/>
    <cellStyle name="Calculation 7 99" xfId="3425"/>
    <cellStyle name="Calculation 7 99 2" xfId="9417"/>
    <cellStyle name="Calculation 70" xfId="22293"/>
    <cellStyle name="Calculation 71" xfId="21116"/>
    <cellStyle name="Calculation 72" xfId="21504"/>
    <cellStyle name="Calculation 73" xfId="21599"/>
    <cellStyle name="Calculation 74" xfId="21162"/>
    <cellStyle name="Calculation 75" xfId="26161"/>
    <cellStyle name="Calculation 76" xfId="26467"/>
    <cellStyle name="Calculation 8" xfId="12344"/>
    <cellStyle name="Calculation 9" xfId="12120"/>
    <cellStyle name="Check Cell" xfId="16" builtinId="23" customBuiltin="1"/>
    <cellStyle name="Check Cell 10" xfId="12825"/>
    <cellStyle name="Check Cell 11" xfId="12063"/>
    <cellStyle name="Check Cell 12" xfId="12284"/>
    <cellStyle name="Check Cell 13" xfId="12635"/>
    <cellStyle name="Check Cell 14" xfId="12283"/>
    <cellStyle name="Check Cell 15" xfId="12646"/>
    <cellStyle name="Check Cell 16" xfId="12677"/>
    <cellStyle name="Check Cell 17" xfId="12441"/>
    <cellStyle name="Check Cell 18" xfId="12323"/>
    <cellStyle name="Check Cell 19" xfId="13430"/>
    <cellStyle name="Check Cell 2" xfId="2348"/>
    <cellStyle name="Check Cell 2 10" xfId="12654"/>
    <cellStyle name="Check Cell 2 11" xfId="12278"/>
    <cellStyle name="Check Cell 2 12" xfId="12203"/>
    <cellStyle name="Check Cell 2 13" xfId="12410"/>
    <cellStyle name="Check Cell 2 14" xfId="13715"/>
    <cellStyle name="Check Cell 2 14 10" xfId="23279"/>
    <cellStyle name="Check Cell 2 14 11" xfId="23738"/>
    <cellStyle name="Check Cell 2 14 12" xfId="24000"/>
    <cellStyle name="Check Cell 2 14 13" xfId="23796"/>
    <cellStyle name="Check Cell 2 14 14" xfId="23846"/>
    <cellStyle name="Check Cell 2 14 15" xfId="23945"/>
    <cellStyle name="Check Cell 2 14 16" xfId="25681"/>
    <cellStyle name="Check Cell 2 14 17" xfId="25999"/>
    <cellStyle name="Check Cell 2 14 18" xfId="26647"/>
    <cellStyle name="Check Cell 2 14 19" xfId="27146"/>
    <cellStyle name="Check Cell 2 14 2" xfId="13593"/>
    <cellStyle name="Check Cell 2 14 2 10" xfId="25109"/>
    <cellStyle name="Check Cell 2 14 2 11" xfId="24266"/>
    <cellStyle name="Check Cell 2 14 2 12" xfId="25570"/>
    <cellStyle name="Check Cell 2 14 2 13" xfId="23739"/>
    <cellStyle name="Check Cell 2 14 2 14" xfId="23388"/>
    <cellStyle name="Check Cell 2 14 2 15" xfId="25996"/>
    <cellStyle name="Check Cell 2 14 2 16" xfId="26531"/>
    <cellStyle name="Check Cell 2 14 2 17" xfId="28400"/>
    <cellStyle name="Check Cell 2 14 2 18" xfId="27930"/>
    <cellStyle name="Check Cell 2 14 2 19" xfId="26545"/>
    <cellStyle name="Check Cell 2 14 2 2" xfId="25026"/>
    <cellStyle name="Check Cell 2 14 2 2 10" xfId="24278"/>
    <cellStyle name="Check Cell 2 14 2 2 11" xfId="25106"/>
    <cellStyle name="Check Cell 2 14 2 2 12" xfId="25550"/>
    <cellStyle name="Check Cell 2 14 2 2 13" xfId="23628"/>
    <cellStyle name="Check Cell 2 14 2 2 14" xfId="22670"/>
    <cellStyle name="Check Cell 2 14 2 2 15" xfId="26024"/>
    <cellStyle name="Check Cell 2 14 2 2 16" xfId="26072"/>
    <cellStyle name="Check Cell 2 14 2 2 17" xfId="28341"/>
    <cellStyle name="Check Cell 2 14 2 2 18" xfId="28194"/>
    <cellStyle name="Check Cell 2 14 2 2 19" xfId="28367"/>
    <cellStyle name="Check Cell 2 14 2 2 2" xfId="24961"/>
    <cellStyle name="Check Cell 2 14 2 2 20" xfId="28628"/>
    <cellStyle name="Check Cell 2 14 2 2 21" xfId="28105"/>
    <cellStyle name="Check Cell 2 14 2 2 22" xfId="28245"/>
    <cellStyle name="Check Cell 2 14 2 2 23" xfId="28236"/>
    <cellStyle name="Check Cell 2 14 2 2 24" xfId="27047"/>
    <cellStyle name="Check Cell 2 14 2 2 25" xfId="26785"/>
    <cellStyle name="Check Cell 2 14 2 2 26" xfId="27214"/>
    <cellStyle name="Check Cell 2 14 2 2 27" xfId="29728"/>
    <cellStyle name="Check Cell 2 14 2 2 28" xfId="29617"/>
    <cellStyle name="Check Cell 2 14 2 2 29" xfId="29752"/>
    <cellStyle name="Check Cell 2 14 2 2 3" xfId="24779"/>
    <cellStyle name="Check Cell 2 14 2 2 30" xfId="29928"/>
    <cellStyle name="Check Cell 2 14 2 2 31" xfId="29570"/>
    <cellStyle name="Check Cell 2 14 2 2 4" xfId="24988"/>
    <cellStyle name="Check Cell 2 14 2 2 5" xfId="25299"/>
    <cellStyle name="Check Cell 2 14 2 2 6" xfId="24668"/>
    <cellStyle name="Check Cell 2 14 2 2 7" xfId="24846"/>
    <cellStyle name="Check Cell 2 14 2 2 8" xfId="23178"/>
    <cellStyle name="Check Cell 2 14 2 2 9" xfId="24059"/>
    <cellStyle name="Check Cell 2 14 2 20" xfId="28121"/>
    <cellStyle name="Check Cell 2 14 2 21" xfId="28231"/>
    <cellStyle name="Check Cell 2 14 2 22" xfId="27974"/>
    <cellStyle name="Check Cell 2 14 2 23" xfId="26628"/>
    <cellStyle name="Check Cell 2 14 2 24" xfId="28512"/>
    <cellStyle name="Check Cell 2 14 2 25" xfId="28813"/>
    <cellStyle name="Check Cell 2 14 2 26" xfId="26679"/>
    <cellStyle name="Check Cell 2 14 2 27" xfId="29785"/>
    <cellStyle name="Check Cell 2 14 2 28" xfId="29477"/>
    <cellStyle name="Check Cell 2 14 2 29" xfId="28852"/>
    <cellStyle name="Check Cell 2 14 2 3" xfId="24448"/>
    <cellStyle name="Check Cell 2 14 2 30" xfId="29582"/>
    <cellStyle name="Check Cell 2 14 2 31" xfId="29643"/>
    <cellStyle name="Check Cell 2 14 2 4" xfId="22625"/>
    <cellStyle name="Check Cell 2 14 2 5" xfId="24694"/>
    <cellStyle name="Check Cell 2 14 2 6" xfId="24825"/>
    <cellStyle name="Check Cell 2 14 2 7" xfId="24507"/>
    <cellStyle name="Check Cell 2 14 2 8" xfId="24317"/>
    <cellStyle name="Check Cell 2 14 2 9" xfId="23446"/>
    <cellStyle name="Check Cell 2 14 20" xfId="27438"/>
    <cellStyle name="Check Cell 2 14 21" xfId="27916"/>
    <cellStyle name="Check Cell 2 14 22" xfId="26595"/>
    <cellStyle name="Check Cell 2 14 23" xfId="28634"/>
    <cellStyle name="Check Cell 2 14 24" xfId="28562"/>
    <cellStyle name="Check Cell 2 14 25" xfId="26712"/>
    <cellStyle name="Check Cell 2 14 26" xfId="27810"/>
    <cellStyle name="Check Cell 2 14 27" xfId="27964"/>
    <cellStyle name="Check Cell 2 14 28" xfId="28922"/>
    <cellStyle name="Check Cell 2 14 29" xfId="29141"/>
    <cellStyle name="Check Cell 2 14 3" xfId="22749"/>
    <cellStyle name="Check Cell 2 14 30" xfId="29255"/>
    <cellStyle name="Check Cell 2 14 31" xfId="29470"/>
    <cellStyle name="Check Cell 2 14 32" xfId="28894"/>
    <cellStyle name="Check Cell 2 14 4" xfId="23400"/>
    <cellStyle name="Check Cell 2 14 5" xfId="23800"/>
    <cellStyle name="Check Cell 2 14 6" xfId="24431"/>
    <cellStyle name="Check Cell 2 14 7" xfId="22679"/>
    <cellStyle name="Check Cell 2 14 8" xfId="25305"/>
    <cellStyle name="Check Cell 2 14 9" xfId="23744"/>
    <cellStyle name="Check Cell 2 15" xfId="14108"/>
    <cellStyle name="Check Cell 2 16" xfId="14126"/>
    <cellStyle name="Check Cell 2 17" xfId="14144"/>
    <cellStyle name="Check Cell 2 18" xfId="14168"/>
    <cellStyle name="Check Cell 2 19" xfId="14179"/>
    <cellStyle name="Check Cell 2 2" xfId="73"/>
    <cellStyle name="Check Cell 2 2 10" xfId="17042"/>
    <cellStyle name="Check Cell 2 2 11" xfId="17675"/>
    <cellStyle name="Check Cell 2 2 12" xfId="14308"/>
    <cellStyle name="Check Cell 2 2 13" xfId="18251"/>
    <cellStyle name="Check Cell 2 2 14" xfId="16037"/>
    <cellStyle name="Check Cell 2 2 15" xfId="17152"/>
    <cellStyle name="Check Cell 2 2 16" xfId="15998"/>
    <cellStyle name="Check Cell 2 2 17" xfId="15589"/>
    <cellStyle name="Check Cell 2 2 18" xfId="15807"/>
    <cellStyle name="Check Cell 2 2 19" xfId="16425"/>
    <cellStyle name="Check Cell 2 2 2" xfId="8340"/>
    <cellStyle name="Check Cell 2 2 2 10" xfId="16270"/>
    <cellStyle name="Check Cell 2 2 2 11" xfId="17498"/>
    <cellStyle name="Check Cell 2 2 2 12" xfId="14247"/>
    <cellStyle name="Check Cell 2 2 2 13" xfId="15177"/>
    <cellStyle name="Check Cell 2 2 2 14" xfId="14456"/>
    <cellStyle name="Check Cell 2 2 2 15" xfId="15805"/>
    <cellStyle name="Check Cell 2 2 2 16" xfId="17088"/>
    <cellStyle name="Check Cell 2 2 2 17" xfId="17143"/>
    <cellStyle name="Check Cell 2 2 2 18" xfId="16918"/>
    <cellStyle name="Check Cell 2 2 2 19" xfId="18850"/>
    <cellStyle name="Check Cell 2 2 2 2" xfId="6063"/>
    <cellStyle name="Check Cell 2 2 2 2 10" xfId="21057"/>
    <cellStyle name="Check Cell 2 2 2 2 11" xfId="22021"/>
    <cellStyle name="Check Cell 2 2 2 2 12" xfId="21964"/>
    <cellStyle name="Check Cell 2 2 2 2 13" xfId="22168"/>
    <cellStyle name="Check Cell 2 2 2 2 14" xfId="26418"/>
    <cellStyle name="Check Cell 2 2 2 2 15" xfId="26360"/>
    <cellStyle name="Check Cell 2 2 2 2 2" xfId="13641"/>
    <cellStyle name="Check Cell 2 2 2 2 2 10" xfId="22469"/>
    <cellStyle name="Check Cell 2 2 2 2 2 11" xfId="22551"/>
    <cellStyle name="Check Cell 2 2 2 2 2 12" xfId="22566"/>
    <cellStyle name="Check Cell 2 2 2 2 2 13" xfId="22579"/>
    <cellStyle name="Check Cell 2 2 2 2 2 14" xfId="26438"/>
    <cellStyle name="Check Cell 2 2 2 2 2 15" xfId="26279"/>
    <cellStyle name="Check Cell 2 2 2 2 2 2" xfId="13661"/>
    <cellStyle name="Check Cell 2 2 2 2 2 3" xfId="21884"/>
    <cellStyle name="Check Cell 2 2 2 2 2 4" xfId="21401"/>
    <cellStyle name="Check Cell 2 2 2 2 2 5" xfId="21022"/>
    <cellStyle name="Check Cell 2 2 2 2 2 6" xfId="22466"/>
    <cellStyle name="Check Cell 2 2 2 2 2 7" xfId="22326"/>
    <cellStyle name="Check Cell 2 2 2 2 2 8" xfId="22512"/>
    <cellStyle name="Check Cell 2 2 2 2 2 9" xfId="21694"/>
    <cellStyle name="Check Cell 2 2 2 2 3" xfId="21864"/>
    <cellStyle name="Check Cell 2 2 2 2 4" xfId="21440"/>
    <cellStyle name="Check Cell 2 2 2 2 5" xfId="21152"/>
    <cellStyle name="Check Cell 2 2 2 2 6" xfId="20475"/>
    <cellStyle name="Check Cell 2 2 2 2 7" xfId="20777"/>
    <cellStyle name="Check Cell 2 2 2 2 8" xfId="20521"/>
    <cellStyle name="Check Cell 2 2 2 2 9" xfId="21178"/>
    <cellStyle name="Check Cell 2 2 2 20" xfId="17846"/>
    <cellStyle name="Check Cell 2 2 2 21" xfId="15410"/>
    <cellStyle name="Check Cell 2 2 2 22" xfId="15068"/>
    <cellStyle name="Check Cell 2 2 2 23" xfId="16598"/>
    <cellStyle name="Check Cell 2 2 2 24" xfId="15895"/>
    <cellStyle name="Check Cell 2 2 2 25" xfId="15213"/>
    <cellStyle name="Check Cell 2 2 2 26" xfId="15588"/>
    <cellStyle name="Check Cell 2 2 2 27" xfId="15578"/>
    <cellStyle name="Check Cell 2 2 2 28" xfId="15822"/>
    <cellStyle name="Check Cell 2 2 2 29" xfId="16192"/>
    <cellStyle name="Check Cell 2 2 2 3" xfId="13154"/>
    <cellStyle name="Check Cell 2 2 2 30" xfId="17692"/>
    <cellStyle name="Check Cell 2 2 2 31" xfId="18990"/>
    <cellStyle name="Check Cell 2 2 2 32" xfId="15049"/>
    <cellStyle name="Check Cell 2 2 2 33" xfId="19053"/>
    <cellStyle name="Check Cell 2 2 2 34" xfId="19108"/>
    <cellStyle name="Check Cell 2 2 2 35" xfId="19161"/>
    <cellStyle name="Check Cell 2 2 2 36" xfId="19212"/>
    <cellStyle name="Check Cell 2 2 2 37" xfId="19263"/>
    <cellStyle name="Check Cell 2 2 2 38" xfId="19313"/>
    <cellStyle name="Check Cell 2 2 2 39" xfId="19362"/>
    <cellStyle name="Check Cell 2 2 2 4" xfId="13841"/>
    <cellStyle name="Check Cell 2 2 2 40" xfId="19410"/>
    <cellStyle name="Check Cell 2 2 2 41" xfId="19457"/>
    <cellStyle name="Check Cell 2 2 2 42" xfId="19504"/>
    <cellStyle name="Check Cell 2 2 2 43" xfId="19551"/>
    <cellStyle name="Check Cell 2 2 2 44" xfId="19595"/>
    <cellStyle name="Check Cell 2 2 2 45" xfId="19638"/>
    <cellStyle name="Check Cell 2 2 2 46" xfId="19679"/>
    <cellStyle name="Check Cell 2 2 2 47" xfId="19718"/>
    <cellStyle name="Check Cell 2 2 2 48" xfId="20916"/>
    <cellStyle name="Check Cell 2 2 2 49" xfId="20201"/>
    <cellStyle name="Check Cell 2 2 2 5" xfId="13577"/>
    <cellStyle name="Check Cell 2 2 2 50" xfId="21145"/>
    <cellStyle name="Check Cell 2 2 2 51" xfId="22379"/>
    <cellStyle name="Check Cell 2 2 2 52" xfId="21809"/>
    <cellStyle name="Check Cell 2 2 2 53" xfId="21822"/>
    <cellStyle name="Check Cell 2 2 2 54" xfId="22096"/>
    <cellStyle name="Check Cell 2 2 2 55" xfId="22524"/>
    <cellStyle name="Check Cell 2 2 2 56" xfId="22515"/>
    <cellStyle name="Check Cell 2 2 2 57" xfId="20167"/>
    <cellStyle name="Check Cell 2 2 2 58" xfId="21308"/>
    <cellStyle name="Check Cell 2 2 2 59" xfId="26257"/>
    <cellStyle name="Check Cell 2 2 2 6" xfId="13539"/>
    <cellStyle name="Check Cell 2 2 2 60" xfId="26138"/>
    <cellStyle name="Check Cell 2 2 2 7" xfId="14027"/>
    <cellStyle name="Check Cell 2 2 2 8" xfId="13967"/>
    <cellStyle name="Check Cell 2 2 2 9" xfId="13267"/>
    <cellStyle name="Check Cell 2 2 20" xfId="17855"/>
    <cellStyle name="Check Cell 2 2 21" xfId="17171"/>
    <cellStyle name="Check Cell 2 2 22" xfId="17698"/>
    <cellStyle name="Check Cell 2 2 23" xfId="15198"/>
    <cellStyle name="Check Cell 2 2 24" xfId="14819"/>
    <cellStyle name="Check Cell 2 2 25" xfId="17012"/>
    <cellStyle name="Check Cell 2 2 26" xfId="18146"/>
    <cellStyle name="Check Cell 2 2 27" xfId="15731"/>
    <cellStyle name="Check Cell 2 2 28" xfId="15038"/>
    <cellStyle name="Check Cell 2 2 29" xfId="14266"/>
    <cellStyle name="Check Cell 2 2 3" xfId="13768"/>
    <cellStyle name="Check Cell 2 2 3 10" xfId="23289"/>
    <cellStyle name="Check Cell 2 2 3 11" xfId="24099"/>
    <cellStyle name="Check Cell 2 2 3 12" xfId="25493"/>
    <cellStyle name="Check Cell 2 2 3 13" xfId="24991"/>
    <cellStyle name="Check Cell 2 2 3 14" xfId="24261"/>
    <cellStyle name="Check Cell 2 2 3 15" xfId="23956"/>
    <cellStyle name="Check Cell 2 2 3 16" xfId="25726"/>
    <cellStyle name="Check Cell 2 2 3 17" xfId="25896"/>
    <cellStyle name="Check Cell 2 2 3 18" xfId="26572"/>
    <cellStyle name="Check Cell 2 2 3 19" xfId="26615"/>
    <cellStyle name="Check Cell 2 2 3 2" xfId="12996"/>
    <cellStyle name="Check Cell 2 2 3 2 10" xfId="22929"/>
    <cellStyle name="Check Cell 2 2 3 2 11" xfId="23330"/>
    <cellStyle name="Check Cell 2 2 3 2 12" xfId="23163"/>
    <cellStyle name="Check Cell 2 2 3 2 13" xfId="23284"/>
    <cellStyle name="Check Cell 2 2 3 2 14" xfId="25591"/>
    <cellStyle name="Check Cell 2 2 3 2 15" xfId="25650"/>
    <cellStyle name="Check Cell 2 2 3 2 16" xfId="25950"/>
    <cellStyle name="Check Cell 2 2 3 2 17" xfId="28428"/>
    <cellStyle name="Check Cell 2 2 3 2 18" xfId="28212"/>
    <cellStyle name="Check Cell 2 2 3 2 19" xfId="28591"/>
    <cellStyle name="Check Cell 2 2 3 2 2" xfId="25057"/>
    <cellStyle name="Check Cell 2 2 3 2 2 10" xfId="25414"/>
    <cellStyle name="Check Cell 2 2 3 2 2 11" xfId="23903"/>
    <cellStyle name="Check Cell 2 2 3 2 2 12" xfId="22976"/>
    <cellStyle name="Check Cell 2 2 3 2 2 13" xfId="24011"/>
    <cellStyle name="Check Cell 2 2 3 2 2 14" xfId="25571"/>
    <cellStyle name="Check Cell 2 2 3 2 2 15" xfId="25712"/>
    <cellStyle name="Check Cell 2 2 3 2 2 16" xfId="25805"/>
    <cellStyle name="Check Cell 2 2 3 2 2 17" xfId="28317"/>
    <cellStyle name="Check Cell 2 2 3 2 2 18" xfId="28518"/>
    <cellStyle name="Check Cell 2 2 3 2 2 19" xfId="28156"/>
    <cellStyle name="Check Cell 2 2 3 2 2 2" xfId="24937"/>
    <cellStyle name="Check Cell 2 2 3 2 2 20" xfId="28640"/>
    <cellStyle name="Check Cell 2 2 3 2 2 21" xfId="28627"/>
    <cellStyle name="Check Cell 2 2 3 2 2 22" xfId="27821"/>
    <cellStyle name="Check Cell 2 2 3 2 2 23" xfId="26794"/>
    <cellStyle name="Check Cell 2 2 3 2 2 24" xfId="27445"/>
    <cellStyle name="Check Cell 2 2 3 2 2 25" xfId="27477"/>
    <cellStyle name="Check Cell 2 2 3 2 2 26" xfId="28190"/>
    <cellStyle name="Check Cell 2 2 3 2 2 27" xfId="29704"/>
    <cellStyle name="Check Cell 2 2 3 2 2 28" xfId="29876"/>
    <cellStyle name="Check Cell 2 2 3 2 2 29" xfId="29599"/>
    <cellStyle name="Check Cell 2 2 3 2 2 3" xfId="25158"/>
    <cellStyle name="Check Cell 2 2 3 2 2 30" xfId="29933"/>
    <cellStyle name="Check Cell 2 2 3 2 2 31" xfId="29927"/>
    <cellStyle name="Check Cell 2 2 3 2 2 4" xfId="24735"/>
    <cellStyle name="Check Cell 2 2 3 2 2 5" xfId="25309"/>
    <cellStyle name="Check Cell 2 2 3 2 2 6" xfId="25297"/>
    <cellStyle name="Check Cell 2 2 3 2 2 7" xfId="24310"/>
    <cellStyle name="Check Cell 2 2 3 2 2 8" xfId="22714"/>
    <cellStyle name="Check Cell 2 2 3 2 2 9" xfId="23859"/>
    <cellStyle name="Check Cell 2 2 3 2 20" xfId="28686"/>
    <cellStyle name="Check Cell 2 2 3 2 21" xfId="28711"/>
    <cellStyle name="Check Cell 2 2 3 2 22" xfId="28735"/>
    <cellStyle name="Check Cell 2 2 3 2 23" xfId="28758"/>
    <cellStyle name="Check Cell 2 2 3 2 24" xfId="26680"/>
    <cellStyle name="Check Cell 2 2 3 2 25" xfId="26986"/>
    <cellStyle name="Check Cell 2 2 3 2 26" xfId="27683"/>
    <cellStyle name="Check Cell 2 2 3 2 27" xfId="29812"/>
    <cellStyle name="Check Cell 2 2 3 2 28" xfId="29630"/>
    <cellStyle name="Check Cell 2 2 3 2 29" xfId="29907"/>
    <cellStyle name="Check Cell 2 2 3 2 3" xfId="24803"/>
    <cellStyle name="Check Cell 2 2 3 2 30" xfId="29957"/>
    <cellStyle name="Check Cell 2 2 3 2 31" xfId="29973"/>
    <cellStyle name="Check Cell 2 2 3 2 4" xfId="25249"/>
    <cellStyle name="Check Cell 2 2 3 2 5" xfId="25367"/>
    <cellStyle name="Check Cell 2 2 3 2 6" xfId="25398"/>
    <cellStyle name="Check Cell 2 2 3 2 7" xfId="25426"/>
    <cellStyle name="Check Cell 2 2 3 2 8" xfId="23581"/>
    <cellStyle name="Check Cell 2 2 3 2 9" xfId="23039"/>
    <cellStyle name="Check Cell 2 2 3 20" xfId="27124"/>
    <cellStyle name="Check Cell 2 2 3 21" xfId="27500"/>
    <cellStyle name="Check Cell 2 2 3 22" xfId="28061"/>
    <cellStyle name="Check Cell 2 2 3 23" xfId="27868"/>
    <cellStyle name="Check Cell 2 2 3 24" xfId="27962"/>
    <cellStyle name="Check Cell 2 2 3 25" xfId="28635"/>
    <cellStyle name="Check Cell 2 2 3 26" xfId="26837"/>
    <cellStyle name="Check Cell 2 2 3 27" xfId="28126"/>
    <cellStyle name="Check Cell 2 2 3 28" xfId="28879"/>
    <cellStyle name="Check Cell 2 2 3 29" xfId="28901"/>
    <cellStyle name="Check Cell 2 2 3 3" xfId="22653"/>
    <cellStyle name="Check Cell 2 2 3 30" xfId="29138"/>
    <cellStyle name="Check Cell 2 2 3 31" xfId="29277"/>
    <cellStyle name="Check Cell 2 2 3 32" xfId="29545"/>
    <cellStyle name="Check Cell 2 2 3 4" xfId="22707"/>
    <cellStyle name="Check Cell 2 2 3 5" xfId="23376"/>
    <cellStyle name="Check Cell 2 2 3 6" xfId="23886"/>
    <cellStyle name="Check Cell 2 2 3 7" xfId="24617"/>
    <cellStyle name="Check Cell 2 2 3 8" xfId="24373"/>
    <cellStyle name="Check Cell 2 2 3 9" xfId="24880"/>
    <cellStyle name="Check Cell 2 2 30" xfId="14340"/>
    <cellStyle name="Check Cell 2 2 31" xfId="17887"/>
    <cellStyle name="Check Cell 2 2 32" xfId="16536"/>
    <cellStyle name="Check Cell 2 2 33" xfId="16673"/>
    <cellStyle name="Check Cell 2 2 34" xfId="17735"/>
    <cellStyle name="Check Cell 2 2 35" xfId="18125"/>
    <cellStyle name="Check Cell 2 2 36" xfId="15405"/>
    <cellStyle name="Check Cell 2 2 37" xfId="15047"/>
    <cellStyle name="Check Cell 2 2 38" xfId="14508"/>
    <cellStyle name="Check Cell 2 2 39" xfId="16099"/>
    <cellStyle name="Check Cell 2 2 4" xfId="13886"/>
    <cellStyle name="Check Cell 2 2 40" xfId="16721"/>
    <cellStyle name="Check Cell 2 2 41" xfId="15870"/>
    <cellStyle name="Check Cell 2 2 42" xfId="14566"/>
    <cellStyle name="Check Cell 2 2 43" xfId="15550"/>
    <cellStyle name="Check Cell 2 2 44" xfId="16185"/>
    <cellStyle name="Check Cell 2 2 45" xfId="14444"/>
    <cellStyle name="Check Cell 2 2 46" xfId="17779"/>
    <cellStyle name="Check Cell 2 2 47" xfId="16484"/>
    <cellStyle name="Check Cell 2 2 48" xfId="21224"/>
    <cellStyle name="Check Cell 2 2 49" xfId="21358"/>
    <cellStyle name="Check Cell 2 2 5" xfId="13556"/>
    <cellStyle name="Check Cell 2 2 50" xfId="21465"/>
    <cellStyle name="Check Cell 2 2 51" xfId="21735"/>
    <cellStyle name="Check Cell 2 2 52" xfId="21419"/>
    <cellStyle name="Check Cell 2 2 53" xfId="21100"/>
    <cellStyle name="Check Cell 2 2 54" xfId="21617"/>
    <cellStyle name="Check Cell 2 2 55" xfId="22389"/>
    <cellStyle name="Check Cell 2 2 56" xfId="22340"/>
    <cellStyle name="Check Cell 2 2 57" xfId="21819"/>
    <cellStyle name="Check Cell 2 2 58" xfId="22139"/>
    <cellStyle name="Check Cell 2 2 59" xfId="26305"/>
    <cellStyle name="Check Cell 2 2 6" xfId="13550"/>
    <cellStyle name="Check Cell 2 2 60" xfId="26380"/>
    <cellStyle name="Check Cell 2 2 7" xfId="13863"/>
    <cellStyle name="Check Cell 2 2 8" xfId="13368"/>
    <cellStyle name="Check Cell 2 2 9" xfId="13963"/>
    <cellStyle name="Check Cell 2 20" xfId="14188"/>
    <cellStyle name="Check Cell 2 21" xfId="14222"/>
    <cellStyle name="Check Cell 2 22" xfId="18624"/>
    <cellStyle name="Check Cell 2 23" xfId="18687"/>
    <cellStyle name="Check Cell 2 24" xfId="18748"/>
    <cellStyle name="Check Cell 2 25" xfId="18807"/>
    <cellStyle name="Check Cell 2 26" xfId="18864"/>
    <cellStyle name="Check Cell 2 27" xfId="18918"/>
    <cellStyle name="Check Cell 2 28" xfId="18975"/>
    <cellStyle name="Check Cell 2 29" xfId="19021"/>
    <cellStyle name="Check Cell 2 3" xfId="12048"/>
    <cellStyle name="Check Cell 2 30" xfId="19085"/>
    <cellStyle name="Check Cell 2 31" xfId="19138"/>
    <cellStyle name="Check Cell 2 32" xfId="19190"/>
    <cellStyle name="Check Cell 2 33" xfId="19241"/>
    <cellStyle name="Check Cell 2 34" xfId="19291"/>
    <cellStyle name="Check Cell 2 35" xfId="19341"/>
    <cellStyle name="Check Cell 2 36" xfId="19389"/>
    <cellStyle name="Check Cell 2 37" xfId="19437"/>
    <cellStyle name="Check Cell 2 38" xfId="19484"/>
    <cellStyle name="Check Cell 2 39" xfId="19531"/>
    <cellStyle name="Check Cell 2 4" xfId="12412"/>
    <cellStyle name="Check Cell 2 40" xfId="19577"/>
    <cellStyle name="Check Cell 2 41" xfId="19620"/>
    <cellStyle name="Check Cell 2 42" xfId="19661"/>
    <cellStyle name="Check Cell 2 43" xfId="19702"/>
    <cellStyle name="Check Cell 2 44" xfId="19741"/>
    <cellStyle name="Check Cell 2 45" xfId="19777"/>
    <cellStyle name="Check Cell 2 46" xfId="19810"/>
    <cellStyle name="Check Cell 2 47" xfId="19843"/>
    <cellStyle name="Check Cell 2 48" xfId="19875"/>
    <cellStyle name="Check Cell 2 49" xfId="19904"/>
    <cellStyle name="Check Cell 2 5" xfId="12328"/>
    <cellStyle name="Check Cell 2 50" xfId="19933"/>
    <cellStyle name="Check Cell 2 51" xfId="19960"/>
    <cellStyle name="Check Cell 2 52" xfId="19983"/>
    <cellStyle name="Check Cell 2 53" xfId="20006"/>
    <cellStyle name="Check Cell 2 54" xfId="20025"/>
    <cellStyle name="Check Cell 2 55" xfId="20043"/>
    <cellStyle name="Check Cell 2 56" xfId="20058"/>
    <cellStyle name="Check Cell 2 57" xfId="20069"/>
    <cellStyle name="Check Cell 2 58" xfId="20078"/>
    <cellStyle name="Check Cell 2 59" xfId="20139"/>
    <cellStyle name="Check Cell 2 6" xfId="12422"/>
    <cellStyle name="Check Cell 2 60" xfId="21923"/>
    <cellStyle name="Check Cell 2 61" xfId="22265"/>
    <cellStyle name="Check Cell 2 62" xfId="21028"/>
    <cellStyle name="Check Cell 2 63" xfId="21980"/>
    <cellStyle name="Check Cell 2 64" xfId="22276"/>
    <cellStyle name="Check Cell 2 65" xfId="22522"/>
    <cellStyle name="Check Cell 2 66" xfId="21835"/>
    <cellStyle name="Check Cell 2 67" xfId="21662"/>
    <cellStyle name="Check Cell 2 68" xfId="20963"/>
    <cellStyle name="Check Cell 2 69" xfId="21333"/>
    <cellStyle name="Check Cell 2 7" xfId="12769"/>
    <cellStyle name="Check Cell 2 70" xfId="26103"/>
    <cellStyle name="Check Cell 2 71" xfId="26501"/>
    <cellStyle name="Check Cell 2 8" xfId="12461"/>
    <cellStyle name="Check Cell 2 9" xfId="12626"/>
    <cellStyle name="Check Cell 20" xfId="13334"/>
    <cellStyle name="Check Cell 21" xfId="13219"/>
    <cellStyle name="Check Cell 22" xfId="13511"/>
    <cellStyle name="Check Cell 23" xfId="13923"/>
    <cellStyle name="Check Cell 24" xfId="13210"/>
    <cellStyle name="Check Cell 25" xfId="13513"/>
    <cellStyle name="Check Cell 26" xfId="14970"/>
    <cellStyle name="Check Cell 27" xfId="15332"/>
    <cellStyle name="Check Cell 28" xfId="16000"/>
    <cellStyle name="Check Cell 29" xfId="15778"/>
    <cellStyle name="Check Cell 3" xfId="114"/>
    <cellStyle name="Check Cell 3 2" xfId="6104"/>
    <cellStyle name="Check Cell 30" xfId="15430"/>
    <cellStyle name="Check Cell 31" xfId="16383"/>
    <cellStyle name="Check Cell 32" xfId="15759"/>
    <cellStyle name="Check Cell 33" xfId="16596"/>
    <cellStyle name="Check Cell 34" xfId="17752"/>
    <cellStyle name="Check Cell 35" xfId="15345"/>
    <cellStyle name="Check Cell 36" xfId="16343"/>
    <cellStyle name="Check Cell 37" xfId="15733"/>
    <cellStyle name="Check Cell 38" xfId="17379"/>
    <cellStyle name="Check Cell 39" xfId="14523"/>
    <cellStyle name="Check Cell 4" xfId="155"/>
    <cellStyle name="Check Cell 4 2" xfId="6145"/>
    <cellStyle name="Check Cell 40" xfId="18306"/>
    <cellStyle name="Check Cell 41" xfId="16084"/>
    <cellStyle name="Check Cell 42" xfId="18833"/>
    <cellStyle name="Check Cell 43" xfId="15784"/>
    <cellStyle name="Check Cell 44" xfId="17296"/>
    <cellStyle name="Check Cell 45" xfId="16057"/>
    <cellStyle name="Check Cell 46" xfId="18789"/>
    <cellStyle name="Check Cell 47" xfId="17127"/>
    <cellStyle name="Check Cell 48" xfId="16997"/>
    <cellStyle name="Check Cell 49" xfId="16767"/>
    <cellStyle name="Check Cell 5" xfId="196"/>
    <cellStyle name="Check Cell 5 2" xfId="6186"/>
    <cellStyle name="Check Cell 50" xfId="16823"/>
    <cellStyle name="Check Cell 51" xfId="14543"/>
    <cellStyle name="Check Cell 52" xfId="18707"/>
    <cellStyle name="Check Cell 53" xfId="14398"/>
    <cellStyle name="Check Cell 54" xfId="15226"/>
    <cellStyle name="Check Cell 55" xfId="17090"/>
    <cellStyle name="Check Cell 56" xfId="16603"/>
    <cellStyle name="Check Cell 57" xfId="14925"/>
    <cellStyle name="Check Cell 58" xfId="15787"/>
    <cellStyle name="Check Cell 59" xfId="18926"/>
    <cellStyle name="Check Cell 6" xfId="237"/>
    <cellStyle name="Check Cell 6 2" xfId="6227"/>
    <cellStyle name="Check Cell 60" xfId="14641"/>
    <cellStyle name="Check Cell 61" xfId="17797"/>
    <cellStyle name="Check Cell 62" xfId="16382"/>
    <cellStyle name="Check Cell 63" xfId="16013"/>
    <cellStyle name="Check Cell 64" xfId="20419"/>
    <cellStyle name="Check Cell 65" xfId="20987"/>
    <cellStyle name="Check Cell 66" xfId="21994"/>
    <cellStyle name="Check Cell 67" xfId="20816"/>
    <cellStyle name="Check Cell 68" xfId="20314"/>
    <cellStyle name="Check Cell 69" xfId="21007"/>
    <cellStyle name="Check Cell 7" xfId="278"/>
    <cellStyle name="Check Cell 7 2" xfId="6268"/>
    <cellStyle name="Check Cell 70" xfId="20793"/>
    <cellStyle name="Check Cell 71" xfId="20234"/>
    <cellStyle name="Check Cell 72" xfId="21161"/>
    <cellStyle name="Check Cell 73" xfId="21794"/>
    <cellStyle name="Check Cell 74" xfId="22027"/>
    <cellStyle name="Check Cell 75" xfId="26163"/>
    <cellStyle name="Check Cell 76" xfId="26484"/>
    <cellStyle name="Check Cell 8" xfId="12346"/>
    <cellStyle name="Check Cell 9" xfId="12168"/>
    <cellStyle name="Comma" xfId="1" builtinId="3"/>
    <cellStyle name="Explanatory Text" xfId="19" builtinId="53" customBuiltin="1"/>
    <cellStyle name="Explanatory Text 10" xfId="12477"/>
    <cellStyle name="Explanatory Text 11" xfId="12195"/>
    <cellStyle name="Explanatory Text 12" xfId="12133"/>
    <cellStyle name="Explanatory Text 13" xfId="12091"/>
    <cellStyle name="Explanatory Text 14" xfId="12842"/>
    <cellStyle name="Explanatory Text 15" xfId="12856"/>
    <cellStyle name="Explanatory Text 16" xfId="12870"/>
    <cellStyle name="Explanatory Text 17" xfId="12883"/>
    <cellStyle name="Explanatory Text 18" xfId="12894"/>
    <cellStyle name="Explanatory Text 19" xfId="13427"/>
    <cellStyle name="Explanatory Text 2" xfId="2351"/>
    <cellStyle name="Explanatory Text 2 10" xfId="12782"/>
    <cellStyle name="Explanatory Text 2 11" xfId="12757"/>
    <cellStyle name="Explanatory Text 2 12" xfId="12719"/>
    <cellStyle name="Explanatory Text 2 13" xfId="12557"/>
    <cellStyle name="Explanatory Text 2 14" xfId="13712"/>
    <cellStyle name="Explanatory Text 2 14 10" xfId="23591"/>
    <cellStyle name="Explanatory Text 2 14 11" xfId="24676"/>
    <cellStyle name="Explanatory Text 2 14 12" xfId="24580"/>
    <cellStyle name="Explanatory Text 2 14 13" xfId="23531"/>
    <cellStyle name="Explanatory Text 2 14 14" xfId="23552"/>
    <cellStyle name="Explanatory Text 2 14 15" xfId="25329"/>
    <cellStyle name="Explanatory Text 2 14 16" xfId="26053"/>
    <cellStyle name="Explanatory Text 2 14 17" xfId="25988"/>
    <cellStyle name="Explanatory Text 2 14 18" xfId="26646"/>
    <cellStyle name="Explanatory Text 2 14 19" xfId="27406"/>
    <cellStyle name="Explanatory Text 2 14 2" xfId="13592"/>
    <cellStyle name="Explanatory Text 2 14 2 10" xfId="23677"/>
    <cellStyle name="Explanatory Text 2 14 2 11" xfId="24467"/>
    <cellStyle name="Explanatory Text 2 14 2 12" xfId="24132"/>
    <cellStyle name="Explanatory Text 2 14 2 13" xfId="23445"/>
    <cellStyle name="Explanatory Text 2 14 2 14" xfId="24396"/>
    <cellStyle name="Explanatory Text 2 14 2 15" xfId="25980"/>
    <cellStyle name="Explanatory Text 2 14 2 16" xfId="25737"/>
    <cellStyle name="Explanatory Text 2 14 2 17" xfId="28397"/>
    <cellStyle name="Explanatory Text 2 14 2 18" xfId="27778"/>
    <cellStyle name="Explanatory Text 2 14 2 19" xfId="27513"/>
    <cellStyle name="Explanatory Text 2 14 2 2" xfId="25023"/>
    <cellStyle name="Explanatory Text 2 14 2 2 10" xfId="25499"/>
    <cellStyle name="Explanatory Text 2 14 2 2 11" xfId="23757"/>
    <cellStyle name="Explanatory Text 2 14 2 2 12" xfId="24474"/>
    <cellStyle name="Explanatory Text 2 14 2 2 13" xfId="25564"/>
    <cellStyle name="Explanatory Text 2 14 2 2 14" xfId="24444"/>
    <cellStyle name="Explanatory Text 2 14 2 2 15" xfId="25993"/>
    <cellStyle name="Explanatory Text 2 14 2 2 16" xfId="25700"/>
    <cellStyle name="Explanatory Text 2 14 2 2 17" xfId="28340"/>
    <cellStyle name="Explanatory Text 2 14 2 2 18" xfId="28199"/>
    <cellStyle name="Explanatory Text 2 14 2 2 19" xfId="28613"/>
    <cellStyle name="Explanatory Text 2 14 2 2 2" xfId="24960"/>
    <cellStyle name="Explanatory Text 2 14 2 2 20" xfId="28658"/>
    <cellStyle name="Explanatory Text 2 14 2 2 21" xfId="27958"/>
    <cellStyle name="Explanatory Text 2 14 2 2 22" xfId="28098"/>
    <cellStyle name="Explanatory Text 2 14 2 2 23" xfId="28644"/>
    <cellStyle name="Explanatory Text 2 14 2 2 24" xfId="27800"/>
    <cellStyle name="Explanatory Text 2 14 2 2 25" xfId="27751"/>
    <cellStyle name="Explanatory Text 2 14 2 2 26" xfId="28660"/>
    <cellStyle name="Explanatory Text 2 14 2 2 27" xfId="29727"/>
    <cellStyle name="Explanatory Text 2 14 2 2 28" xfId="29621"/>
    <cellStyle name="Explanatory Text 2 14 2 2 29" xfId="29919"/>
    <cellStyle name="Explanatory Text 2 14 2 2 3" xfId="24785"/>
    <cellStyle name="Explanatory Text 2 14 2 2 30" xfId="29942"/>
    <cellStyle name="Explanatory Text 2 14 2 2 31" xfId="29494"/>
    <cellStyle name="Explanatory Text 2 14 2 2 4" xfId="25279"/>
    <cellStyle name="Explanatory Text 2 14 2 2 5" xfId="25331"/>
    <cellStyle name="Explanatory Text 2 14 2 2 6" xfId="24485"/>
    <cellStyle name="Explanatory Text 2 14 2 2 7" xfId="24658"/>
    <cellStyle name="Explanatory Text 2 14 2 2 8" xfId="24834"/>
    <cellStyle name="Explanatory Text 2 14 2 2 9" xfId="22855"/>
    <cellStyle name="Explanatory Text 2 14 2 20" xfId="26721"/>
    <cellStyle name="Explanatory Text 2 14 2 21" xfId="27545"/>
    <cellStyle name="Explanatory Text 2 14 2 22" xfId="28063"/>
    <cellStyle name="Explanatory Text 2 14 2 23" xfId="26709"/>
    <cellStyle name="Explanatory Text 2 14 2 24" xfId="27614"/>
    <cellStyle name="Explanatory Text 2 14 2 25" xfId="26886"/>
    <cellStyle name="Explanatory Text 2 14 2 26" xfId="28746"/>
    <cellStyle name="Explanatory Text 2 14 2 27" xfId="29782"/>
    <cellStyle name="Explanatory Text 2 14 2 28" xfId="29402"/>
    <cellStyle name="Explanatory Text 2 14 2 29" xfId="29284"/>
    <cellStyle name="Explanatory Text 2 14 2 3" xfId="24248"/>
    <cellStyle name="Explanatory Text 2 14 2 30" xfId="28972"/>
    <cellStyle name="Explanatory Text 2 14 2 31" xfId="29296"/>
    <cellStyle name="Explanatory Text 2 14 2 4" xfId="23902"/>
    <cellStyle name="Explanatory Text 2 14 2 5" xfId="22842"/>
    <cellStyle name="Explanatory Text 2 14 2 6" xfId="23950"/>
    <cellStyle name="Explanatory Text 2 14 2 7" xfId="24621"/>
    <cellStyle name="Explanatory Text 2 14 2 8" xfId="25085"/>
    <cellStyle name="Explanatory Text 2 14 2 9" xfId="23597"/>
    <cellStyle name="Explanatory Text 2 14 20" xfId="27407"/>
    <cellStyle name="Explanatory Text 2 14 21" xfId="27005"/>
    <cellStyle name="Explanatory Text 2 14 22" xfId="27368"/>
    <cellStyle name="Explanatory Text 2 14 23" xfId="26891"/>
    <cellStyle name="Explanatory Text 2 14 24" xfId="27095"/>
    <cellStyle name="Explanatory Text 2 14 25" xfId="27538"/>
    <cellStyle name="Explanatory Text 2 14 26" xfId="28773"/>
    <cellStyle name="Explanatory Text 2 14 27" xfId="27761"/>
    <cellStyle name="Explanatory Text 2 14 28" xfId="28921"/>
    <cellStyle name="Explanatory Text 2 14 29" xfId="29240"/>
    <cellStyle name="Explanatory Text 2 14 3" xfId="22748"/>
    <cellStyle name="Explanatory Text 2 14 30" xfId="29241"/>
    <cellStyle name="Explanatory Text 2 14 31" xfId="29098"/>
    <cellStyle name="Explanatory Text 2 14 32" xfId="29218"/>
    <cellStyle name="Explanatory Text 2 14 4" xfId="23751"/>
    <cellStyle name="Explanatory Text 2 14 5" xfId="23754"/>
    <cellStyle name="Explanatory Text 2 14 6" xfId="23200"/>
    <cellStyle name="Explanatory Text 2 14 7" xfId="23702"/>
    <cellStyle name="Explanatory Text 2 14 8" xfId="23062"/>
    <cellStyle name="Explanatory Text 2 14 9" xfId="25215"/>
    <cellStyle name="Explanatory Text 2 15" xfId="14106"/>
    <cellStyle name="Explanatory Text 2 16" xfId="14123"/>
    <cellStyle name="Explanatory Text 2 17" xfId="13474"/>
    <cellStyle name="Explanatory Text 2 18" xfId="14166"/>
    <cellStyle name="Explanatory Text 2 19" xfId="14177"/>
    <cellStyle name="Explanatory Text 2 2" xfId="74"/>
    <cellStyle name="Explanatory Text 2 2 10" xfId="17044"/>
    <cellStyle name="Explanatory Text 2 2 11" xfId="15564"/>
    <cellStyle name="Explanatory Text 2 2 12" xfId="14725"/>
    <cellStyle name="Explanatory Text 2 2 13" xfId="14885"/>
    <cellStyle name="Explanatory Text 2 2 14" xfId="16047"/>
    <cellStyle name="Explanatory Text 2 2 15" xfId="16985"/>
    <cellStyle name="Explanatory Text 2 2 16" xfId="14680"/>
    <cellStyle name="Explanatory Text 2 2 17" xfId="15710"/>
    <cellStyle name="Explanatory Text 2 2 18" xfId="16626"/>
    <cellStyle name="Explanatory Text 2 2 19" xfId="14851"/>
    <cellStyle name="Explanatory Text 2 2 2" xfId="8343"/>
    <cellStyle name="Explanatory Text 2 2 2 10" xfId="16271"/>
    <cellStyle name="Explanatory Text 2 2 2 11" xfId="15448"/>
    <cellStyle name="Explanatory Text 2 2 2 12" xfId="16708"/>
    <cellStyle name="Explanatory Text 2 2 2 13" xfId="15131"/>
    <cellStyle name="Explanatory Text 2 2 2 14" xfId="14855"/>
    <cellStyle name="Explanatory Text 2 2 2 15" xfId="14646"/>
    <cellStyle name="Explanatory Text 2 2 2 16" xfId="16487"/>
    <cellStyle name="Explanatory Text 2 2 2 17" xfId="16182"/>
    <cellStyle name="Explanatory Text 2 2 2 18" xfId="14871"/>
    <cellStyle name="Explanatory Text 2 2 2 19" xfId="14869"/>
    <cellStyle name="Explanatory Text 2 2 2 2" xfId="6064"/>
    <cellStyle name="Explanatory Text 2 2 2 2 10" xfId="21015"/>
    <cellStyle name="Explanatory Text 2 2 2 2 11" xfId="20209"/>
    <cellStyle name="Explanatory Text 2 2 2 2 12" xfId="21757"/>
    <cellStyle name="Explanatory Text 2 2 2 2 13" xfId="22010"/>
    <cellStyle name="Explanatory Text 2 2 2 2 14" xfId="26416"/>
    <cellStyle name="Explanatory Text 2 2 2 2 15" xfId="26281"/>
    <cellStyle name="Explanatory Text 2 2 2 2 2" xfId="13639"/>
    <cellStyle name="Explanatory Text 2 2 2 2 2 10" xfId="21132"/>
    <cellStyle name="Explanatory Text 2 2 2 2 2 11" xfId="21301"/>
    <cellStyle name="Explanatory Text 2 2 2 2 2 12" xfId="20510"/>
    <cellStyle name="Explanatory Text 2 2 2 2 2 13" xfId="21290"/>
    <cellStyle name="Explanatory Text 2 2 2 2 2 14" xfId="26437"/>
    <cellStyle name="Explanatory Text 2 2 2 2 2 15" xfId="26218"/>
    <cellStyle name="Explanatory Text 2 2 2 2 2 2" xfId="13660"/>
    <cellStyle name="Explanatory Text 2 2 2 2 2 3" xfId="21883"/>
    <cellStyle name="Explanatory Text 2 2 2 2 2 4" xfId="20610"/>
    <cellStyle name="Explanatory Text 2 2 2 2 2 5" xfId="21507"/>
    <cellStyle name="Explanatory Text 2 2 2 2 2 6" xfId="21986"/>
    <cellStyle name="Explanatory Text 2 2 2 2 2 7" xfId="21042"/>
    <cellStyle name="Explanatory Text 2 2 2 2 2 8" xfId="22063"/>
    <cellStyle name="Explanatory Text 2 2 2 2 2 9" xfId="20330"/>
    <cellStyle name="Explanatory Text 2 2 2 2 3" xfId="21862"/>
    <cellStyle name="Explanatory Text 2 2 2 2 4" xfId="21488"/>
    <cellStyle name="Explanatory Text 2 2 2 2 5" xfId="21444"/>
    <cellStyle name="Explanatory Text 2 2 2 2 6" xfId="20552"/>
    <cellStyle name="Explanatory Text 2 2 2 2 7" xfId="21825"/>
    <cellStyle name="Explanatory Text 2 2 2 2 8" xfId="22400"/>
    <cellStyle name="Explanatory Text 2 2 2 2 9" xfId="21118"/>
    <cellStyle name="Explanatory Text 2 2 2 20" xfId="15883"/>
    <cellStyle name="Explanatory Text 2 2 2 21" xfId="17118"/>
    <cellStyle name="Explanatory Text 2 2 2 22" xfId="15627"/>
    <cellStyle name="Explanatory Text 2 2 2 23" xfId="17844"/>
    <cellStyle name="Explanatory Text 2 2 2 24" xfId="17167"/>
    <cellStyle name="Explanatory Text 2 2 2 25" xfId="16652"/>
    <cellStyle name="Explanatory Text 2 2 2 26" xfId="14238"/>
    <cellStyle name="Explanatory Text 2 2 2 27" xfId="15093"/>
    <cellStyle name="Explanatory Text 2 2 2 28" xfId="15859"/>
    <cellStyle name="Explanatory Text 2 2 2 29" xfId="18837"/>
    <cellStyle name="Explanatory Text 2 2 2 3" xfId="13153"/>
    <cellStyle name="Explanatory Text 2 2 2 30" xfId="14382"/>
    <cellStyle name="Explanatory Text 2 2 2 31" xfId="18280"/>
    <cellStyle name="Explanatory Text 2 2 2 32" xfId="17678"/>
    <cellStyle name="Explanatory Text 2 2 2 33" xfId="15718"/>
    <cellStyle name="Explanatory Text 2 2 2 34" xfId="17983"/>
    <cellStyle name="Explanatory Text 2 2 2 35" xfId="14429"/>
    <cellStyle name="Explanatory Text 2 2 2 36" xfId="16899"/>
    <cellStyle name="Explanatory Text 2 2 2 37" xfId="15908"/>
    <cellStyle name="Explanatory Text 2 2 2 38" xfId="16442"/>
    <cellStyle name="Explanatory Text 2 2 2 39" xfId="17447"/>
    <cellStyle name="Explanatory Text 2 2 2 4" xfId="13322"/>
    <cellStyle name="Explanatory Text 2 2 2 40" xfId="15327"/>
    <cellStyle name="Explanatory Text 2 2 2 41" xfId="18795"/>
    <cellStyle name="Explanatory Text 2 2 2 42" xfId="19060"/>
    <cellStyle name="Explanatory Text 2 2 2 43" xfId="19115"/>
    <cellStyle name="Explanatory Text 2 2 2 44" xfId="19168"/>
    <cellStyle name="Explanatory Text 2 2 2 45" xfId="19219"/>
    <cellStyle name="Explanatory Text 2 2 2 46" xfId="19270"/>
    <cellStyle name="Explanatory Text 2 2 2 47" xfId="19320"/>
    <cellStyle name="Explanatory Text 2 2 2 48" xfId="20917"/>
    <cellStyle name="Explanatory Text 2 2 2 49" xfId="21053"/>
    <cellStyle name="Explanatory Text 2 2 2 5" xfId="13061"/>
    <cellStyle name="Explanatory Text 2 2 2 50" xfId="21332"/>
    <cellStyle name="Explanatory Text 2 2 2 51" xfId="21278"/>
    <cellStyle name="Explanatory Text 2 2 2 52" xfId="20349"/>
    <cellStyle name="Explanatory Text 2 2 2 53" xfId="21454"/>
    <cellStyle name="Explanatory Text 2 2 2 54" xfId="22509"/>
    <cellStyle name="Explanatory Text 2 2 2 55" xfId="21338"/>
    <cellStyle name="Explanatory Text 2 2 2 56" xfId="21252"/>
    <cellStyle name="Explanatory Text 2 2 2 57" xfId="21123"/>
    <cellStyle name="Explanatory Text 2 2 2 58" xfId="20496"/>
    <cellStyle name="Explanatory Text 2 2 2 59" xfId="26258"/>
    <cellStyle name="Explanatory Text 2 2 2 6" xfId="14028"/>
    <cellStyle name="Explanatory Text 2 2 2 60" xfId="26284"/>
    <cellStyle name="Explanatory Text 2 2 2 7" xfId="13544"/>
    <cellStyle name="Explanatory Text 2 2 2 8" xfId="13504"/>
    <cellStyle name="Explanatory Text 2 2 2 9" xfId="12962"/>
    <cellStyle name="Explanatory Text 2 2 20" xfId="15700"/>
    <cellStyle name="Explanatory Text 2 2 21" xfId="15893"/>
    <cellStyle name="Explanatory Text 2 2 22" xfId="15833"/>
    <cellStyle name="Explanatory Text 2 2 23" xfId="17132"/>
    <cellStyle name="Explanatory Text 2 2 24" xfId="16660"/>
    <cellStyle name="Explanatory Text 2 2 25" xfId="18938"/>
    <cellStyle name="Explanatory Text 2 2 26" xfId="19046"/>
    <cellStyle name="Explanatory Text 2 2 27" xfId="18956"/>
    <cellStyle name="Explanatory Text 2 2 28" xfId="18615"/>
    <cellStyle name="Explanatory Text 2 2 29" xfId="16096"/>
    <cellStyle name="Explanatory Text 2 2 3" xfId="13767"/>
    <cellStyle name="Explanatory Text 2 2 3 10" xfId="24543"/>
    <cellStyle name="Explanatory Text 2 2 3 11" xfId="23779"/>
    <cellStyle name="Explanatory Text 2 2 3 12" xfId="24344"/>
    <cellStyle name="Explanatory Text 2 2 3 13" xfId="22906"/>
    <cellStyle name="Explanatory Text 2 2 3 14" xfId="25527"/>
    <cellStyle name="Explanatory Text 2 2 3 15" xfId="25286"/>
    <cellStyle name="Explanatory Text 2 2 3 16" xfId="25939"/>
    <cellStyle name="Explanatory Text 2 2 3 17" xfId="26534"/>
    <cellStyle name="Explanatory Text 2 2 3 18" xfId="26570"/>
    <cellStyle name="Explanatory Text 2 2 3 19" xfId="28003"/>
    <cellStyle name="Explanatory Text 2 2 3 2" xfId="12994"/>
    <cellStyle name="Explanatory Text 2 2 3 2 10" xfId="24241"/>
    <cellStyle name="Explanatory Text 2 2 3 2 11" xfId="23815"/>
    <cellStyle name="Explanatory Text 2 2 3 2 12" xfId="24289"/>
    <cellStyle name="Explanatory Text 2 2 3 2 13" xfId="23728"/>
    <cellStyle name="Explanatory Text 2 2 3 2 14" xfId="24535"/>
    <cellStyle name="Explanatory Text 2 2 3 2 15" xfId="25756"/>
    <cellStyle name="Explanatory Text 2 2 3 2 16" xfId="25840"/>
    <cellStyle name="Explanatory Text 2 2 3 2 17" xfId="28427"/>
    <cellStyle name="Explanatory Text 2 2 3 2 18" xfId="28219"/>
    <cellStyle name="Explanatory Text 2 2 3 2 19" xfId="28486"/>
    <cellStyle name="Explanatory Text 2 2 3 2 2" xfId="25056"/>
    <cellStyle name="Explanatory Text 2 2 3 2 2 10" xfId="23359"/>
    <cellStyle name="Explanatory Text 2 2 3 2 2 11" xfId="24214"/>
    <cellStyle name="Explanatory Text 2 2 3 2 2 12" xfId="25145"/>
    <cellStyle name="Explanatory Text 2 2 3 2 2 13" xfId="23025"/>
    <cellStyle name="Explanatory Text 2 2 3 2 2 14" xfId="24252"/>
    <cellStyle name="Explanatory Text 2 2 3 2 2 15" xfId="25632"/>
    <cellStyle name="Explanatory Text 2 2 3 2 2 16" xfId="25739"/>
    <cellStyle name="Explanatory Text 2 2 3 2 2 17" xfId="28315"/>
    <cellStyle name="Explanatory Text 2 2 3 2 2 18" xfId="27646"/>
    <cellStyle name="Explanatory Text 2 2 3 2 2 19" xfId="26929"/>
    <cellStyle name="Explanatory Text 2 2 3 2 2 2" xfId="24935"/>
    <cellStyle name="Explanatory Text 2 2 3 2 2 20" xfId="27211"/>
    <cellStyle name="Explanatory Text 2 2 3 2 2 21" xfId="26975"/>
    <cellStyle name="Explanatory Text 2 2 3 2 2 22" xfId="27582"/>
    <cellStyle name="Explanatory Text 2 2 3 2 2 23" xfId="28247"/>
    <cellStyle name="Explanatory Text 2 2 3 2 2 24" xfId="26988"/>
    <cellStyle name="Explanatory Text 2 2 3 2 2 25" xfId="26586"/>
    <cellStyle name="Explanatory Text 2 2 3 2 2 26" xfId="27654"/>
    <cellStyle name="Explanatory Text 2 2 3 2 2 27" xfId="29702"/>
    <cellStyle name="Explanatory Text 2 2 3 2 2 28" xfId="29336"/>
    <cellStyle name="Explanatory Text 2 2 3 2 2 29" xfId="29057"/>
    <cellStyle name="Explanatory Text 2 2 3 2 2 3" xfId="24080"/>
    <cellStyle name="Explanatory Text 2 2 3 2 2 30" xfId="29170"/>
    <cellStyle name="Explanatory Text 2 2 3 2 2 31" xfId="29086"/>
    <cellStyle name="Explanatory Text 2 2 3 2 2 4" xfId="23108"/>
    <cellStyle name="Explanatory Text 2 2 3 2 2 5" xfId="23491"/>
    <cellStyle name="Explanatory Text 2 2 3 2 2 6" xfId="23174"/>
    <cellStyle name="Explanatory Text 2 2 3 2 2 7" xfId="23999"/>
    <cellStyle name="Explanatory Text 2 2 3 2 2 8" xfId="24616"/>
    <cellStyle name="Explanatory Text 2 2 3 2 2 9" xfId="24632"/>
    <cellStyle name="Explanatory Text 2 2 3 2 20" xfId="27906"/>
    <cellStyle name="Explanatory Text 2 2 3 2 21" xfId="28611"/>
    <cellStyle name="Explanatory Text 2 2 3 2 22" xfId="28566"/>
    <cellStyle name="Explanatory Text 2 2 3 2 23" xfId="28179"/>
    <cellStyle name="Explanatory Text 2 2 3 2 24" xfId="27170"/>
    <cellStyle name="Explanatory Text 2 2 3 2 25" xfId="27123"/>
    <cellStyle name="Explanatory Text 2 2 3 2 26" xfId="27766"/>
    <cellStyle name="Explanatory Text 2 2 3 2 27" xfId="29811"/>
    <cellStyle name="Explanatory Text 2 2 3 2 28" xfId="29635"/>
    <cellStyle name="Explanatory Text 2 2 3 2 29" xfId="29853"/>
    <cellStyle name="Explanatory Text 2 2 3 2 3" xfId="24812"/>
    <cellStyle name="Explanatory Text 2 2 3 2 30" xfId="29464"/>
    <cellStyle name="Explanatory Text 2 2 3 2 31" xfId="29917"/>
    <cellStyle name="Explanatory Text 2 2 3 2 4" xfId="25116"/>
    <cellStyle name="Explanatory Text 2 2 3 2 5" xfId="24415"/>
    <cellStyle name="Explanatory Text 2 2 3 2 6" xfId="25277"/>
    <cellStyle name="Explanatory Text 2 2 3 2 7" xfId="25220"/>
    <cellStyle name="Explanatory Text 2 2 3 2 8" xfId="25453"/>
    <cellStyle name="Explanatory Text 2 2 3 2 9" xfId="24212"/>
    <cellStyle name="Explanatory Text 2 2 3 20" xfId="28204"/>
    <cellStyle name="Explanatory Text 2 2 3 21" xfId="27729"/>
    <cellStyle name="Explanatory Text 2 2 3 22" xfId="27317"/>
    <cellStyle name="Explanatory Text 2 2 3 23" xfId="27569"/>
    <cellStyle name="Explanatory Text 2 2 3 24" xfId="28596"/>
    <cellStyle name="Explanatory Text 2 2 3 25" xfId="28503"/>
    <cellStyle name="Explanatory Text 2 2 3 26" xfId="27871"/>
    <cellStyle name="Explanatory Text 2 2 3 27" xfId="28701"/>
    <cellStyle name="Explanatory Text 2 2 3 28" xfId="28877"/>
    <cellStyle name="Explanatory Text 2 2 3 29" xfId="29516"/>
    <cellStyle name="Explanatory Text 2 2 3 3" xfId="22651"/>
    <cellStyle name="Explanatory Text 2 2 3 30" xfId="29625"/>
    <cellStyle name="Explanatory Text 2 2 3 31" xfId="29378"/>
    <cellStyle name="Explanatory Text 2 2 3 32" xfId="29205"/>
    <cellStyle name="Explanatory Text 2 2 3 4" xfId="24544"/>
    <cellStyle name="Explanatory Text 2 2 3 5" xfId="24790"/>
    <cellStyle name="Explanatory Text 2 2 3 6" xfId="24179"/>
    <cellStyle name="Explanatory Text 2 2 3 7" xfId="23641"/>
    <cellStyle name="Explanatory Text 2 2 3 8" xfId="23980"/>
    <cellStyle name="Explanatory Text 2 2 3 9" xfId="25211"/>
    <cellStyle name="Explanatory Text 2 2 30" xfId="16478"/>
    <cellStyle name="Explanatory Text 2 2 31" xfId="15178"/>
    <cellStyle name="Explanatory Text 2 2 32" xfId="14605"/>
    <cellStyle name="Explanatory Text 2 2 33" xfId="18676"/>
    <cellStyle name="Explanatory Text 2 2 34" xfId="14640"/>
    <cellStyle name="Explanatory Text 2 2 35" xfId="14368"/>
    <cellStyle name="Explanatory Text 2 2 36" xfId="15066"/>
    <cellStyle name="Explanatory Text 2 2 37" xfId="17549"/>
    <cellStyle name="Explanatory Text 2 2 38" xfId="14329"/>
    <cellStyle name="Explanatory Text 2 2 39" xfId="17568"/>
    <cellStyle name="Explanatory Text 2 2 4" xfId="13286"/>
    <cellStyle name="Explanatory Text 2 2 40" xfId="14390"/>
    <cellStyle name="Explanatory Text 2 2 41" xfId="17843"/>
    <cellStyle name="Explanatory Text 2 2 42" xfId="16041"/>
    <cellStyle name="Explanatory Text 2 2 43" xfId="16782"/>
    <cellStyle name="Explanatory Text 2 2 44" xfId="15631"/>
    <cellStyle name="Explanatory Text 2 2 45" xfId="16723"/>
    <cellStyle name="Explanatory Text 2 2 46" xfId="18605"/>
    <cellStyle name="Explanatory Text 2 2 47" xfId="17017"/>
    <cellStyle name="Explanatory Text 2 2 48" xfId="21226"/>
    <cellStyle name="Explanatory Text 2 2 49" xfId="20454"/>
    <cellStyle name="Explanatory Text 2 2 5" xfId="13490"/>
    <cellStyle name="Explanatory Text 2 2 50" xfId="20478"/>
    <cellStyle name="Explanatory Text 2 2 51" xfId="20964"/>
    <cellStyle name="Explanatory Text 2 2 52" xfId="20273"/>
    <cellStyle name="Explanatory Text 2 2 53" xfId="21157"/>
    <cellStyle name="Explanatory Text 2 2 54" xfId="22482"/>
    <cellStyle name="Explanatory Text 2 2 55" xfId="21334"/>
    <cellStyle name="Explanatory Text 2 2 56" xfId="20217"/>
    <cellStyle name="Explanatory Text 2 2 57" xfId="20887"/>
    <cellStyle name="Explanatory Text 2 2 58" xfId="20572"/>
    <cellStyle name="Explanatory Text 2 2 59" xfId="26307"/>
    <cellStyle name="Explanatory Text 2 2 6" xfId="13958"/>
    <cellStyle name="Explanatory Text 2 2 60" xfId="26375"/>
    <cellStyle name="Explanatory Text 2 2 7" xfId="13044"/>
    <cellStyle name="Explanatory Text 2 2 8" xfId="13872"/>
    <cellStyle name="Explanatory Text 2 2 9" xfId="13554"/>
    <cellStyle name="Explanatory Text 2 20" xfId="14187"/>
    <cellStyle name="Explanatory Text 2 21" xfId="14223"/>
    <cellStyle name="Explanatory Text 2 22" xfId="18618"/>
    <cellStyle name="Explanatory Text 2 23" xfId="18682"/>
    <cellStyle name="Explanatory Text 2 24" xfId="18742"/>
    <cellStyle name="Explanatory Text 2 25" xfId="18799"/>
    <cellStyle name="Explanatory Text 2 26" xfId="18859"/>
    <cellStyle name="Explanatory Text 2 27" xfId="18910"/>
    <cellStyle name="Explanatory Text 2 28" xfId="18968"/>
    <cellStyle name="Explanatory Text 2 29" xfId="19018"/>
    <cellStyle name="Explanatory Text 2 3" xfId="12049"/>
    <cellStyle name="Explanatory Text 2 30" xfId="19082"/>
    <cellStyle name="Explanatory Text 2 31" xfId="19135"/>
    <cellStyle name="Explanatory Text 2 32" xfId="19187"/>
    <cellStyle name="Explanatory Text 2 33" xfId="19238"/>
    <cellStyle name="Explanatory Text 2 34" xfId="19288"/>
    <cellStyle name="Explanatory Text 2 35" xfId="19338"/>
    <cellStyle name="Explanatory Text 2 36" xfId="19386"/>
    <cellStyle name="Explanatory Text 2 37" xfId="19434"/>
    <cellStyle name="Explanatory Text 2 38" xfId="19481"/>
    <cellStyle name="Explanatory Text 2 39" xfId="19528"/>
    <cellStyle name="Explanatory Text 2 4" xfId="12396"/>
    <cellStyle name="Explanatory Text 2 40" xfId="19574"/>
    <cellStyle name="Explanatory Text 2 41" xfId="19617"/>
    <cellStyle name="Explanatory Text 2 42" xfId="19658"/>
    <cellStyle name="Explanatory Text 2 43" xfId="19699"/>
    <cellStyle name="Explanatory Text 2 44" xfId="19738"/>
    <cellStyle name="Explanatory Text 2 45" xfId="19774"/>
    <cellStyle name="Explanatory Text 2 46" xfId="19807"/>
    <cellStyle name="Explanatory Text 2 47" xfId="19840"/>
    <cellStyle name="Explanatory Text 2 48" xfId="19872"/>
    <cellStyle name="Explanatory Text 2 49" xfId="19901"/>
    <cellStyle name="Explanatory Text 2 5" xfId="12787"/>
    <cellStyle name="Explanatory Text 2 50" xfId="19930"/>
    <cellStyle name="Explanatory Text 2 51" xfId="19957"/>
    <cellStyle name="Explanatory Text 2 52" xfId="19980"/>
    <cellStyle name="Explanatory Text 2 53" xfId="20003"/>
    <cellStyle name="Explanatory Text 2 54" xfId="20022"/>
    <cellStyle name="Explanatory Text 2 55" xfId="20040"/>
    <cellStyle name="Explanatory Text 2 56" xfId="20056"/>
    <cellStyle name="Explanatory Text 2 57" xfId="20067"/>
    <cellStyle name="Explanatory Text 2 58" xfId="20077"/>
    <cellStyle name="Explanatory Text 2 59" xfId="20140"/>
    <cellStyle name="Explanatory Text 2 6" xfId="12671"/>
    <cellStyle name="Explanatory Text 2 60" xfId="21751"/>
    <cellStyle name="Explanatory Text 2 61" xfId="22188"/>
    <cellStyle name="Explanatory Text 2 62" xfId="21184"/>
    <cellStyle name="Explanatory Text 2 63" xfId="21366"/>
    <cellStyle name="Explanatory Text 2 64" xfId="20181"/>
    <cellStyle name="Explanatory Text 2 65" xfId="21302"/>
    <cellStyle name="Explanatory Text 2 66" xfId="20847"/>
    <cellStyle name="Explanatory Text 2 67" xfId="21321"/>
    <cellStyle name="Explanatory Text 2 68" xfId="21416"/>
    <cellStyle name="Explanatory Text 2 69" xfId="20923"/>
    <cellStyle name="Explanatory Text 2 7" xfId="12083"/>
    <cellStyle name="Explanatory Text 2 70" xfId="26104"/>
    <cellStyle name="Explanatory Text 2 71" xfId="26509"/>
    <cellStyle name="Explanatory Text 2 8" xfId="12493"/>
    <cellStyle name="Explanatory Text 2 9" xfId="12257"/>
    <cellStyle name="Explanatory Text 20" xfId="12939"/>
    <cellStyle name="Explanatory Text 21" xfId="13023"/>
    <cellStyle name="Explanatory Text 22" xfId="12945"/>
    <cellStyle name="Explanatory Text 23" xfId="13929"/>
    <cellStyle name="Explanatory Text 24" xfId="14055"/>
    <cellStyle name="Explanatory Text 25" xfId="13232"/>
    <cellStyle name="Explanatory Text 26" xfId="14973"/>
    <cellStyle name="Explanatory Text 27" xfId="17226"/>
    <cellStyle name="Explanatory Text 28" xfId="16959"/>
    <cellStyle name="Explanatory Text 29" xfId="15042"/>
    <cellStyle name="Explanatory Text 3" xfId="115"/>
    <cellStyle name="Explanatory Text 3 2" xfId="6105"/>
    <cellStyle name="Explanatory Text 30" xfId="14470"/>
    <cellStyle name="Explanatory Text 31" xfId="15515"/>
    <cellStyle name="Explanatory Text 32" xfId="17818"/>
    <cellStyle name="Explanatory Text 33" xfId="15134"/>
    <cellStyle name="Explanatory Text 34" xfId="15678"/>
    <cellStyle name="Explanatory Text 35" xfId="14910"/>
    <cellStyle name="Explanatory Text 36" xfId="18678"/>
    <cellStyle name="Explanatory Text 37" xfId="14358"/>
    <cellStyle name="Explanatory Text 38" xfId="17242"/>
    <cellStyle name="Explanatory Text 39" xfId="15301"/>
    <cellStyle name="Explanatory Text 4" xfId="156"/>
    <cellStyle name="Explanatory Text 4 2" xfId="6146"/>
    <cellStyle name="Explanatory Text 40" xfId="14430"/>
    <cellStyle name="Explanatory Text 41" xfId="18262"/>
    <cellStyle name="Explanatory Text 42" xfId="18377"/>
    <cellStyle name="Explanatory Text 43" xfId="17686"/>
    <cellStyle name="Explanatory Text 44" xfId="15317"/>
    <cellStyle name="Explanatory Text 45" xfId="16445"/>
    <cellStyle name="Explanatory Text 46" xfId="16352"/>
    <cellStyle name="Explanatory Text 47" xfId="17738"/>
    <cellStyle name="Explanatory Text 48" xfId="17633"/>
    <cellStyle name="Explanatory Text 49" xfId="14571"/>
    <cellStyle name="Explanatory Text 5" xfId="197"/>
    <cellStyle name="Explanatory Text 5 2" xfId="6187"/>
    <cellStyle name="Explanatory Text 50" xfId="16165"/>
    <cellStyle name="Explanatory Text 51" xfId="14291"/>
    <cellStyle name="Explanatory Text 52" xfId="14240"/>
    <cellStyle name="Explanatory Text 53" xfId="18477"/>
    <cellStyle name="Explanatory Text 54" xfId="17175"/>
    <cellStyle name="Explanatory Text 55" xfId="16058"/>
    <cellStyle name="Explanatory Text 56" xfId="14810"/>
    <cellStyle name="Explanatory Text 57" xfId="15810"/>
    <cellStyle name="Explanatory Text 58" xfId="16802"/>
    <cellStyle name="Explanatory Text 59" xfId="17195"/>
    <cellStyle name="Explanatory Text 6" xfId="238"/>
    <cellStyle name="Explanatory Text 6 2" xfId="6228"/>
    <cellStyle name="Explanatory Text 60" xfId="16378"/>
    <cellStyle name="Explanatory Text 61" xfId="18430"/>
    <cellStyle name="Explanatory Text 62" xfId="18499"/>
    <cellStyle name="Explanatory Text 63" xfId="18592"/>
    <cellStyle name="Explanatory Text 64" xfId="20422"/>
    <cellStyle name="Explanatory Text 65" xfId="20187"/>
    <cellStyle name="Explanatory Text 66" xfId="20795"/>
    <cellStyle name="Explanatory Text 67" xfId="20347"/>
    <cellStyle name="Explanatory Text 68" xfId="21552"/>
    <cellStyle name="Explanatory Text 69" xfId="22481"/>
    <cellStyle name="Explanatory Text 7" xfId="279"/>
    <cellStyle name="Explanatory Text 7 2" xfId="6269"/>
    <cellStyle name="Explanatory Text 70" xfId="21313"/>
    <cellStyle name="Explanatory Text 71" xfId="21211"/>
    <cellStyle name="Explanatory Text 72" xfId="20973"/>
    <cellStyle name="Explanatory Text 73" xfId="21744"/>
    <cellStyle name="Explanatory Text 74" xfId="21932"/>
    <cellStyle name="Explanatory Text 75" xfId="26166"/>
    <cellStyle name="Explanatory Text 76" xfId="26129"/>
    <cellStyle name="Explanatory Text 8" xfId="12349"/>
    <cellStyle name="Explanatory Text 9" xfId="12175"/>
    <cellStyle name="Good" xfId="9" builtinId="26" customBuiltin="1"/>
    <cellStyle name="Good 10" xfId="12701"/>
    <cellStyle name="Good 11" xfId="12550"/>
    <cellStyle name="Good 12" xfId="12434"/>
    <cellStyle name="Good 13" xfId="12553"/>
    <cellStyle name="Good 14" xfId="12274"/>
    <cellStyle name="Good 15" xfId="12097"/>
    <cellStyle name="Good 16" xfId="12705"/>
    <cellStyle name="Good 17" xfId="12520"/>
    <cellStyle name="Good 18" xfId="12404"/>
    <cellStyle name="Good 19" xfId="13437"/>
    <cellStyle name="Good 2" xfId="2341"/>
    <cellStyle name="Good 2 10" xfId="12249"/>
    <cellStyle name="Good 2 11" xfId="12397"/>
    <cellStyle name="Good 2 12" xfId="12813"/>
    <cellStyle name="Good 2 13" xfId="12650"/>
    <cellStyle name="Good 2 14" xfId="13722"/>
    <cellStyle name="Good 2 14 10" xfId="25340"/>
    <cellStyle name="Good 2 14 11" xfId="24704"/>
    <cellStyle name="Good 2 14 12" xfId="23129"/>
    <cellStyle name="Good 2 14 13" xfId="23195"/>
    <cellStyle name="Good 2 14 14" xfId="24383"/>
    <cellStyle name="Good 2 14 15" xfId="25373"/>
    <cellStyle name="Good 2 14 16" xfId="25656"/>
    <cellStyle name="Good 2 14 17" xfId="25878"/>
    <cellStyle name="Good 2 14 18" xfId="26645"/>
    <cellStyle name="Good 2 14 19" xfId="26961"/>
    <cellStyle name="Good 2 14 2" xfId="13591"/>
    <cellStyle name="Good 2 14 2 10" xfId="23343"/>
    <cellStyle name="Good 2 14 2 11" xfId="23023"/>
    <cellStyle name="Good 2 14 2 12" xfId="22732"/>
    <cellStyle name="Good 2 14 2 13" xfId="24618"/>
    <cellStyle name="Good 2 14 2 14" xfId="23627"/>
    <cellStyle name="Good 2 14 2 15" xfId="25876"/>
    <cellStyle name="Good 2 14 2 16" xfId="26071"/>
    <cellStyle name="Good 2 14 2 17" xfId="28407"/>
    <cellStyle name="Good 2 14 2 18" xfId="28022"/>
    <cellStyle name="Good 2 14 2 19" xfId="27834"/>
    <cellStyle name="Good 2 14 2 2" xfId="25033"/>
    <cellStyle name="Good 2 14 2 2 10" xfId="24017"/>
    <cellStyle name="Good 2 14 2 2 11" xfId="25525"/>
    <cellStyle name="Good 2 14 2 2 12" xfId="24806"/>
    <cellStyle name="Good 2 14 2 2 13" xfId="24331"/>
    <cellStyle name="Good 2 14 2 2 14" xfId="23621"/>
    <cellStyle name="Good 2 14 2 2 15" xfId="25792"/>
    <cellStyle name="Good 2 14 2 2 16" xfId="26008"/>
    <cellStyle name="Good 2 14 2 2 17" xfId="28339"/>
    <cellStyle name="Good 2 14 2 2 18" xfId="27656"/>
    <cellStyle name="Good 2 14 2 2 19" xfId="27615"/>
    <cellStyle name="Good 2 14 2 2 2" xfId="24959"/>
    <cellStyle name="Good 2 14 2 2 20" xfId="27711"/>
    <cellStyle name="Good 2 14 2 2 21" xfId="27087"/>
    <cellStyle name="Good 2 14 2 2 22" xfId="27329"/>
    <cellStyle name="Good 2 14 2 2 23" xfId="27237"/>
    <cellStyle name="Good 2 14 2 2 24" xfId="26592"/>
    <cellStyle name="Good 2 14 2 2 25" xfId="27863"/>
    <cellStyle name="Good 2 14 2 2 26" xfId="28462"/>
    <cellStyle name="Good 2 14 2 2 27" xfId="29726"/>
    <cellStyle name="Good 2 14 2 2 28" xfId="29342"/>
    <cellStyle name="Good 2 14 2 2 29" xfId="29322"/>
    <cellStyle name="Good 2 14 2 2 3" xfId="24091"/>
    <cellStyle name="Good 2 14 2 2 30" xfId="29372"/>
    <cellStyle name="Good 2 14 2 2 31" xfId="29126"/>
    <cellStyle name="Good 2 14 2 2 4" xfId="24036"/>
    <cellStyle name="Good 2 14 2 2 5" xfId="24152"/>
    <cellStyle name="Good 2 14 2 2 6" xfId="23324"/>
    <cellStyle name="Good 2 14 2 2 7" xfId="23655"/>
    <cellStyle name="Good 2 14 2 2 8" xfId="25316"/>
    <cellStyle name="Good 2 14 2 2 9" xfId="23699"/>
    <cellStyle name="Good 2 14 2 20" xfId="26906"/>
    <cellStyle name="Good 2 14 2 21" xfId="26894"/>
    <cellStyle name="Good 2 14 2 22" xfId="27117"/>
    <cellStyle name="Good 2 14 2 23" xfId="26951"/>
    <cellStyle name="Good 2 14 2 24" xfId="27386"/>
    <cellStyle name="Good 2 14 2 25" xfId="27335"/>
    <cellStyle name="Good 2 14 2 26" xfId="26598"/>
    <cellStyle name="Good 2 14 2 27" xfId="29792"/>
    <cellStyle name="Good 2 14 2 28" xfId="29526"/>
    <cellStyle name="Good 2 14 2 29" xfId="29429"/>
    <cellStyle name="Good 2 14 2 3" xfId="24570"/>
    <cellStyle name="Good 2 14 2 30" xfId="29048"/>
    <cellStyle name="Good 2 14 2 31" xfId="29045"/>
    <cellStyle name="Good 2 14 2 4" xfId="24324"/>
    <cellStyle name="Good 2 14 2 5" xfId="23080"/>
    <cellStyle name="Good 2 14 2 6" xfId="23065"/>
    <cellStyle name="Good 2 14 2 7" xfId="23368"/>
    <cellStyle name="Good 2 14 2 8" xfId="24599"/>
    <cellStyle name="Good 2 14 2 9" xfId="24837"/>
    <cellStyle name="Good 2 14 20" xfId="27501"/>
    <cellStyle name="Good 2 14 21" xfId="28012"/>
    <cellStyle name="Good 2 14 22" xfId="28497"/>
    <cellStyle name="Good 2 14 23" xfId="27732"/>
    <cellStyle name="Good 2 14 24" xfId="27385"/>
    <cellStyle name="Good 2 14 25" xfId="28769"/>
    <cellStyle name="Good 2 14 26" xfId="28059"/>
    <cellStyle name="Good 2 14 27" xfId="27409"/>
    <cellStyle name="Good 2 14 28" xfId="28920"/>
    <cellStyle name="Good 2 14 29" xfId="29078"/>
    <cellStyle name="Good 2 14 3" xfId="22747"/>
    <cellStyle name="Good 2 14 30" xfId="29278"/>
    <cellStyle name="Good 2 14 31" xfId="29522"/>
    <cellStyle name="Good 2 14 32" xfId="29861"/>
    <cellStyle name="Good 2 14 4" xfId="23152"/>
    <cellStyle name="Good 2 14 5" xfId="23889"/>
    <cellStyle name="Good 2 14 6" xfId="24562"/>
    <cellStyle name="Good 2 14 7" xfId="25133"/>
    <cellStyle name="Good 2 14 8" xfId="24183"/>
    <cellStyle name="Good 2 14 9" xfId="23336"/>
    <cellStyle name="Good 2 15" xfId="14103"/>
    <cellStyle name="Good 2 16" xfId="14120"/>
    <cellStyle name="Good 2 17" xfId="14101"/>
    <cellStyle name="Good 2 18" xfId="14165"/>
    <cellStyle name="Good 2 19" xfId="14176"/>
    <cellStyle name="Good 2 2" xfId="75"/>
    <cellStyle name="Good 2 2 10" xfId="17037"/>
    <cellStyle name="Good 2 2 11" xfId="15755"/>
    <cellStyle name="Good 2 2 12" xfId="15773"/>
    <cellStyle name="Good 2 2 13" xfId="15467"/>
    <cellStyle name="Good 2 2 14" xfId="14604"/>
    <cellStyle name="Good 2 2 15" xfId="15194"/>
    <cellStyle name="Good 2 2 16" xfId="18043"/>
    <cellStyle name="Good 2 2 17" xfId="17515"/>
    <cellStyle name="Good 2 2 18" xfId="14528"/>
    <cellStyle name="Good 2 2 19" xfId="16396"/>
    <cellStyle name="Good 2 2 2" xfId="8333"/>
    <cellStyle name="Good 2 2 2 10" xfId="16272"/>
    <cellStyle name="Good 2 2 2 11" xfId="16467"/>
    <cellStyle name="Good 2 2 2 12" xfId="14509"/>
    <cellStyle name="Good 2 2 2 13" xfId="14386"/>
    <cellStyle name="Good 2 2 2 14" xfId="15087"/>
    <cellStyle name="Good 2 2 2 15" xfId="15683"/>
    <cellStyle name="Good 2 2 2 16" xfId="17007"/>
    <cellStyle name="Good 2 2 2 17" xfId="16054"/>
    <cellStyle name="Good 2 2 2 18" xfId="16240"/>
    <cellStyle name="Good 2 2 2 19" xfId="15018"/>
    <cellStyle name="Good 2 2 2 2" xfId="6065"/>
    <cellStyle name="Good 2 2 2 2 10" xfId="22455"/>
    <cellStyle name="Good 2 2 2 2 11" xfId="22547"/>
    <cellStyle name="Good 2 2 2 2 12" xfId="22562"/>
    <cellStyle name="Good 2 2 2 2 13" xfId="22576"/>
    <cellStyle name="Good 2 2 2 2 14" xfId="26422"/>
    <cellStyle name="Good 2 2 2 2 15" xfId="26369"/>
    <cellStyle name="Good 2 2 2 2 2" xfId="13645"/>
    <cellStyle name="Good 2 2 2 2 2 10" xfId="21205"/>
    <cellStyle name="Good 2 2 2 2 2 11" xfId="20208"/>
    <cellStyle name="Good 2 2 2 2 2 12" xfId="20390"/>
    <cellStyle name="Good 2 2 2 2 2 13" xfId="21787"/>
    <cellStyle name="Good 2 2 2 2 2 14" xfId="26436"/>
    <cellStyle name="Good 2 2 2 2 2 15" xfId="26358"/>
    <cellStyle name="Good 2 2 2 2 2 2" xfId="13659"/>
    <cellStyle name="Good 2 2 2 2 2 3" xfId="21882"/>
    <cellStyle name="Good 2 2 2 2 2 4" xfId="21402"/>
    <cellStyle name="Good 2 2 2 2 2 5" xfId="21309"/>
    <cellStyle name="Good 2 2 2 2 2 6" xfId="20646"/>
    <cellStyle name="Good 2 2 2 2 2 7" xfId="21468"/>
    <cellStyle name="Good 2 2 2 2 2 8" xfId="21515"/>
    <cellStyle name="Good 2 2 2 2 2 9" xfId="20231"/>
    <cellStyle name="Good 2 2 2 2 3" xfId="21868"/>
    <cellStyle name="Good 2 2 2 2 4" xfId="21421"/>
    <cellStyle name="Good 2 2 2 2 5" xfId="21583"/>
    <cellStyle name="Good 2 2 2 2 6" xfId="22485"/>
    <cellStyle name="Good 2 2 2 2 7" xfId="20723"/>
    <cellStyle name="Good 2 2 2 2 8" xfId="21420"/>
    <cellStyle name="Good 2 2 2 2 9" xfId="21607"/>
    <cellStyle name="Good 2 2 2 20" xfId="15882"/>
    <cellStyle name="Good 2 2 2 21" xfId="14826"/>
    <cellStyle name="Good 2 2 2 22" xfId="15838"/>
    <cellStyle name="Good 2 2 2 23" xfId="16787"/>
    <cellStyle name="Good 2 2 2 24" xfId="15441"/>
    <cellStyle name="Good 2 2 2 25" xfId="18024"/>
    <cellStyle name="Good 2 2 2 26" xfId="17773"/>
    <cellStyle name="Good 2 2 2 27" xfId="14355"/>
    <cellStyle name="Good 2 2 2 28" xfId="15208"/>
    <cellStyle name="Good 2 2 2 29" xfId="14347"/>
    <cellStyle name="Good 2 2 2 3" xfId="13152"/>
    <cellStyle name="Good 2 2 2 30" xfId="16304"/>
    <cellStyle name="Good 2 2 2 31" xfId="17559"/>
    <cellStyle name="Good 2 2 2 32" xfId="17877"/>
    <cellStyle name="Good 2 2 2 33" xfId="14631"/>
    <cellStyle name="Good 2 2 2 34" xfId="17210"/>
    <cellStyle name="Good 2 2 2 35" xfId="16813"/>
    <cellStyle name="Good 2 2 2 36" xfId="15029"/>
    <cellStyle name="Good 2 2 2 37" xfId="17107"/>
    <cellStyle name="Good 2 2 2 38" xfId="15130"/>
    <cellStyle name="Good 2 2 2 39" xfId="17891"/>
    <cellStyle name="Good 2 2 2 4" xfId="13100"/>
    <cellStyle name="Good 2 2 2 40" xfId="14679"/>
    <cellStyle name="Good 2 2 2 41" xfId="16763"/>
    <cellStyle name="Good 2 2 2 42" xfId="17341"/>
    <cellStyle name="Good 2 2 2 43" xfId="18307"/>
    <cellStyle name="Good 2 2 2 44" xfId="16339"/>
    <cellStyle name="Good 2 2 2 45" xfId="18937"/>
    <cellStyle name="Good 2 2 2 46" xfId="14572"/>
    <cellStyle name="Good 2 2 2 47" xfId="16582"/>
    <cellStyle name="Good 2 2 2 48" xfId="20918"/>
    <cellStyle name="Good 2 2 2 49" xfId="20277"/>
    <cellStyle name="Good 2 2 2 5" xfId="13519"/>
    <cellStyle name="Good 2 2 2 50" xfId="21187"/>
    <cellStyle name="Good 2 2 2 51" xfId="20297"/>
    <cellStyle name="Good 2 2 2 52" xfId="21005"/>
    <cellStyle name="Good 2 2 2 53" xfId="22186"/>
    <cellStyle name="Good 2 2 2 54" xfId="20526"/>
    <cellStyle name="Good 2 2 2 55" xfId="20635"/>
    <cellStyle name="Good 2 2 2 56" xfId="21195"/>
    <cellStyle name="Good 2 2 2 57" xfId="20464"/>
    <cellStyle name="Good 2 2 2 58" xfId="22262"/>
    <cellStyle name="Good 2 2 2 59" xfId="26259"/>
    <cellStyle name="Good 2 2 2 6" xfId="13953"/>
    <cellStyle name="Good 2 2 2 60" xfId="26137"/>
    <cellStyle name="Good 2 2 2 7" xfId="13243"/>
    <cellStyle name="Good 2 2 2 8" xfId="14035"/>
    <cellStyle name="Good 2 2 2 9" xfId="13052"/>
    <cellStyle name="Good 2 2 20" xfId="18254"/>
    <cellStyle name="Good 2 2 21" xfId="18305"/>
    <cellStyle name="Good 2 2 22" xfId="16109"/>
    <cellStyle name="Good 2 2 23" xfId="15606"/>
    <cellStyle name="Good 2 2 24" xfId="16055"/>
    <cellStyle name="Good 2 2 25" xfId="17932"/>
    <cellStyle name="Good 2 2 26" xfId="19064"/>
    <cellStyle name="Good 2 2 27" xfId="19119"/>
    <cellStyle name="Good 2 2 28" xfId="19172"/>
    <cellStyle name="Good 2 2 29" xfId="19223"/>
    <cellStyle name="Good 2 2 3" xfId="13766"/>
    <cellStyle name="Good 2 2 3 10" xfId="25129"/>
    <cellStyle name="Good 2 2 3 11" xfId="23844"/>
    <cellStyle name="Good 2 2 3 12" xfId="23500"/>
    <cellStyle name="Good 2 2 3 13" xfId="23778"/>
    <cellStyle name="Good 2 2 3 14" xfId="25222"/>
    <cellStyle name="Good 2 2 3 15" xfId="23663"/>
    <cellStyle name="Good 2 2 3 16" xfId="25745"/>
    <cellStyle name="Good 2 2 3 17" xfId="26535"/>
    <cellStyle name="Good 2 2 3 18" xfId="26576"/>
    <cellStyle name="Good 2 2 3 19" xfId="27681"/>
    <cellStyle name="Good 2 2 3 2" xfId="13000"/>
    <cellStyle name="Good 2 2 3 2 10" xfId="25303"/>
    <cellStyle name="Good 2 2 3 2 11" xfId="23374"/>
    <cellStyle name="Good 2 2 3 2 12" xfId="23467"/>
    <cellStyle name="Good 2 2 3 2 13" xfId="24622"/>
    <cellStyle name="Good 2 2 3 2 14" xfId="23462"/>
    <cellStyle name="Good 2 2 3 2 15" xfId="25747"/>
    <cellStyle name="Good 2 2 3 2 16" xfId="25699"/>
    <cellStyle name="Good 2 2 3 2 17" xfId="28426"/>
    <cellStyle name="Good 2 2 3 2 18" xfId="28224"/>
    <cellStyle name="Good 2 2 3 2 19" xfId="28665"/>
    <cellStyle name="Good 2 2 3 2 2" xfId="25055"/>
    <cellStyle name="Good 2 2 3 2 2 10" xfId="25180"/>
    <cellStyle name="Good 2 2 3 2 2 11" xfId="23615"/>
    <cellStyle name="Good 2 2 3 2 2 12" xfId="23543"/>
    <cellStyle name="Good 2 2 3 2 2 13" xfId="22932"/>
    <cellStyle name="Good 2 2 3 2 2 14" xfId="23626"/>
    <cellStyle name="Good 2 2 3 2 2 15" xfId="25786"/>
    <cellStyle name="Good 2 2 3 2 2 16" xfId="25995"/>
    <cellStyle name="Good 2 2 3 2 2 17" xfId="28321"/>
    <cellStyle name="Good 2 2 3 2 2 18" xfId="28491"/>
    <cellStyle name="Good 2 2 3 2 2 19" xfId="27651"/>
    <cellStyle name="Good 2 2 3 2 2 2" xfId="24941"/>
    <cellStyle name="Good 2 2 3 2 2 20" xfId="26950"/>
    <cellStyle name="Good 2 2 3 2 2 21" xfId="27020"/>
    <cellStyle name="Good 2 2 3 2 2 22" xfId="27814"/>
    <cellStyle name="Good 2 2 3 2 2 23" xfId="27567"/>
    <cellStyle name="Good 2 2 3 2 2 24" xfId="27987"/>
    <cellStyle name="Good 2 2 3 2 2 25" xfId="27832"/>
    <cellStyle name="Good 2 2 3 2 2 26" xfId="27012"/>
    <cellStyle name="Good 2 2 3 2 2 27" xfId="29708"/>
    <cellStyle name="Good 2 2 3 2 2 28" xfId="29857"/>
    <cellStyle name="Good 2 2 3 2 2 29" xfId="29340"/>
    <cellStyle name="Good 2 2 3 2 2 3" xfId="25124"/>
    <cellStyle name="Good 2 2 3 2 2 30" xfId="29073"/>
    <cellStyle name="Good 2 2 3 2 2 31" xfId="29103"/>
    <cellStyle name="Good 2 2 3 2 2 4" xfId="24087"/>
    <cellStyle name="Good 2 2 3 2 2 5" xfId="23138"/>
    <cellStyle name="Good 2 2 3 2 2 6" xfId="23225"/>
    <cellStyle name="Good 2 2 3 2 2 7" xfId="24300"/>
    <cellStyle name="Good 2 2 3 2 2 8" xfId="24093"/>
    <cellStyle name="Good 2 2 3 2 2 9" xfId="22931"/>
    <cellStyle name="Good 2 2 3 2 20" xfId="27912"/>
    <cellStyle name="Good 2 2 3 2 21" xfId="27925"/>
    <cellStyle name="Good 2 2 3 2 22" xfId="28050"/>
    <cellStyle name="Good 2 2 3 2 23" xfId="26596"/>
    <cellStyle name="Good 2 2 3 2 24" xfId="27251"/>
    <cellStyle name="Good 2 2 3 2 25" xfId="28193"/>
    <cellStyle name="Good 2 2 3 2 26" xfId="27822"/>
    <cellStyle name="Good 2 2 3 2 27" xfId="29810"/>
    <cellStyle name="Good 2 2 3 2 28" xfId="29639"/>
    <cellStyle name="Good 2 2 3 2 29" xfId="29946"/>
    <cellStyle name="Good 2 2 3 2 3" xfId="24819"/>
    <cellStyle name="Good 2 2 3 2 30" xfId="29467"/>
    <cellStyle name="Good 2 2 3 2 31" xfId="29475"/>
    <cellStyle name="Good 2 2 3 2 4" xfId="25338"/>
    <cellStyle name="Good 2 2 3 2 5" xfId="24427"/>
    <cellStyle name="Good 2 2 3 2 6" xfId="24442"/>
    <cellStyle name="Good 2 2 3 2 7" xfId="24600"/>
    <cellStyle name="Good 2 2 3 2 8" xfId="24760"/>
    <cellStyle name="Good 2 2 3 2 9" xfId="23617"/>
    <cellStyle name="Good 2 2 3 20" xfId="26841"/>
    <cellStyle name="Good 2 2 3 21" xfId="28119"/>
    <cellStyle name="Good 2 2 3 22" xfId="28004"/>
    <cellStyle name="Good 2 2 3 23" xfId="27653"/>
    <cellStyle name="Good 2 2 3 24" xfId="27433"/>
    <cellStyle name="Good 2 2 3 25" xfId="28825"/>
    <cellStyle name="Good 2 2 3 26" xfId="27115"/>
    <cellStyle name="Good 2 2 3 27" xfId="27120"/>
    <cellStyle name="Good 2 2 3 28" xfId="28883"/>
    <cellStyle name="Good 2 2 3 29" xfId="29356"/>
    <cellStyle name="Good 2 2 3 3" xfId="22657"/>
    <cellStyle name="Good 2 2 3 30" xfId="29021"/>
    <cellStyle name="Good 2 2 3 31" xfId="29580"/>
    <cellStyle name="Good 2 2 3 32" xfId="29517"/>
    <cellStyle name="Good 2 2 3 4" xfId="24119"/>
    <cellStyle name="Good 2 2 3 5" xfId="22986"/>
    <cellStyle name="Good 2 2 3 6" xfId="24688"/>
    <cellStyle name="Good 2 2 3 7" xfId="24545"/>
    <cellStyle name="Good 2 2 3 8" xfId="24089"/>
    <cellStyle name="Good 2 2 3 9" xfId="22620"/>
    <cellStyle name="Good 2 2 30" xfId="19274"/>
    <cellStyle name="Good 2 2 31" xfId="19324"/>
    <cellStyle name="Good 2 2 32" xfId="19372"/>
    <cellStyle name="Good 2 2 33" xfId="19420"/>
    <cellStyle name="Good 2 2 34" xfId="19467"/>
    <cellStyle name="Good 2 2 35" xfId="19514"/>
    <cellStyle name="Good 2 2 36" xfId="19561"/>
    <cellStyle name="Good 2 2 37" xfId="19605"/>
    <cellStyle name="Good 2 2 38" xfId="19647"/>
    <cellStyle name="Good 2 2 39" xfId="19688"/>
    <cellStyle name="Good 2 2 4" xfId="13257"/>
    <cellStyle name="Good 2 2 40" xfId="19727"/>
    <cellStyle name="Good 2 2 41" xfId="19765"/>
    <cellStyle name="Good 2 2 42" xfId="19799"/>
    <cellStyle name="Good 2 2 43" xfId="19832"/>
    <cellStyle name="Good 2 2 44" xfId="19864"/>
    <cellStyle name="Good 2 2 45" xfId="19895"/>
    <cellStyle name="Good 2 2 46" xfId="19924"/>
    <cellStyle name="Good 2 2 47" xfId="19951"/>
    <cellStyle name="Good 2 2 48" xfId="21219"/>
    <cellStyle name="Good 2 2 49" xfId="20557"/>
    <cellStyle name="Good 2 2 5" xfId="13251"/>
    <cellStyle name="Good 2 2 50" xfId="20354"/>
    <cellStyle name="Good 2 2 51" xfId="21502"/>
    <cellStyle name="Good 2 2 52" xfId="20470"/>
    <cellStyle name="Good 2 2 53" xfId="21138"/>
    <cellStyle name="Good 2 2 54" xfId="22443"/>
    <cellStyle name="Good 2 2 55" xfId="22278"/>
    <cellStyle name="Good 2 2 56" xfId="22514"/>
    <cellStyle name="Good 2 2 57" xfId="22038"/>
    <cellStyle name="Good 2 2 58" xfId="21418"/>
    <cellStyle name="Good 2 2 59" xfId="26301"/>
    <cellStyle name="Good 2 2 6" xfId="13868"/>
    <cellStyle name="Good 2 2 60" xfId="26464"/>
    <cellStyle name="Good 2 2 7" xfId="14033"/>
    <cellStyle name="Good 2 2 8" xfId="13287"/>
    <cellStyle name="Good 2 2 9" xfId="13006"/>
    <cellStyle name="Good 2 20" xfId="14186"/>
    <cellStyle name="Good 2 21" xfId="14224"/>
    <cellStyle name="Good 2 22" xfId="18612"/>
    <cellStyle name="Good 2 23" xfId="18677"/>
    <cellStyle name="Good 2 24" xfId="18739"/>
    <cellStyle name="Good 2 25" xfId="18793"/>
    <cellStyle name="Good 2 26" xfId="18855"/>
    <cellStyle name="Good 2 27" xfId="18907"/>
    <cellStyle name="Good 2 28" xfId="18963"/>
    <cellStyle name="Good 2 29" xfId="17421"/>
    <cellStyle name="Good 2 3" xfId="12050"/>
    <cellStyle name="Good 2 30" xfId="19073"/>
    <cellStyle name="Good 2 31" xfId="19126"/>
    <cellStyle name="Good 2 32" xfId="19179"/>
    <cellStyle name="Good 2 33" xfId="19230"/>
    <cellStyle name="Good 2 34" xfId="19280"/>
    <cellStyle name="Good 2 35" xfId="19330"/>
    <cellStyle name="Good 2 36" xfId="19378"/>
    <cellStyle name="Good 2 37" xfId="19426"/>
    <cellStyle name="Good 2 38" xfId="19473"/>
    <cellStyle name="Good 2 39" xfId="19520"/>
    <cellStyle name="Good 2 4" xfId="12429"/>
    <cellStyle name="Good 2 40" xfId="19566"/>
    <cellStyle name="Good 2 41" xfId="19610"/>
    <cellStyle name="Good 2 42" xfId="19652"/>
    <cellStyle name="Good 2 43" xfId="19693"/>
    <cellStyle name="Good 2 44" xfId="19732"/>
    <cellStyle name="Good 2 45" xfId="19770"/>
    <cellStyle name="Good 2 46" xfId="19803"/>
    <cellStyle name="Good 2 47" xfId="19836"/>
    <cellStyle name="Good 2 48" xfId="19868"/>
    <cellStyle name="Good 2 49" xfId="19898"/>
    <cellStyle name="Good 2 5" xfId="12606"/>
    <cellStyle name="Good 2 50" xfId="19927"/>
    <cellStyle name="Good 2 51" xfId="19954"/>
    <cellStyle name="Good 2 52" xfId="19978"/>
    <cellStyle name="Good 2 53" xfId="20001"/>
    <cellStyle name="Good 2 54" xfId="20020"/>
    <cellStyle name="Good 2 55" xfId="20039"/>
    <cellStyle name="Good 2 56" xfId="20055"/>
    <cellStyle name="Good 2 57" xfId="20066"/>
    <cellStyle name="Good 2 58" xfId="20076"/>
    <cellStyle name="Good 2 59" xfId="20141"/>
    <cellStyle name="Good 2 6" xfId="12179"/>
    <cellStyle name="Good 2 60" xfId="21734"/>
    <cellStyle name="Good 2 61" xfId="20951"/>
    <cellStyle name="Good 2 62" xfId="22390"/>
    <cellStyle name="Good 2 63" xfId="20981"/>
    <cellStyle name="Good 2 64" xfId="20949"/>
    <cellStyle name="Good 2 65" xfId="20631"/>
    <cellStyle name="Good 2 66" xfId="21519"/>
    <cellStyle name="Good 2 67" xfId="21805"/>
    <cellStyle name="Good 2 68" xfId="22247"/>
    <cellStyle name="Good 2 69" xfId="22282"/>
    <cellStyle name="Good 2 7" xfId="12248"/>
    <cellStyle name="Good 2 70" xfId="26105"/>
    <cellStyle name="Good 2 71" xfId="26523"/>
    <cellStyle name="Good 2 8" xfId="12107"/>
    <cellStyle name="Good 2 9" xfId="12476"/>
    <cellStyle name="Good 20" xfId="14014"/>
    <cellStyle name="Good 21" xfId="14024"/>
    <cellStyle name="Good 22" xfId="13142"/>
    <cellStyle name="Good 23" xfId="14140"/>
    <cellStyle name="Good 24" xfId="13821"/>
    <cellStyle name="Good 25" xfId="13103"/>
    <cellStyle name="Good 26" xfId="14963"/>
    <cellStyle name="Good 27" xfId="18391"/>
    <cellStyle name="Good 28" xfId="18414"/>
    <cellStyle name="Good 29" xfId="18480"/>
    <cellStyle name="Good 3" xfId="116"/>
    <cellStyle name="Good 3 2" xfId="6106"/>
    <cellStyle name="Good 30" xfId="18394"/>
    <cellStyle name="Good 31" xfId="14306"/>
    <cellStyle name="Good 32" xfId="16610"/>
    <cellStyle name="Good 33" xfId="16537"/>
    <cellStyle name="Good 34" xfId="14837"/>
    <cellStyle name="Good 35" xfId="17095"/>
    <cellStyle name="Good 36" xfId="18955"/>
    <cellStyle name="Good 37" xfId="19000"/>
    <cellStyle name="Good 38" xfId="18443"/>
    <cellStyle name="Good 39" xfId="14957"/>
    <cellStyle name="Good 4" xfId="157"/>
    <cellStyle name="Good 4 2" xfId="6147"/>
    <cellStyle name="Good 40" xfId="18220"/>
    <cellStyle name="Good 41" xfId="17263"/>
    <cellStyle name="Good 42" xfId="18841"/>
    <cellStyle name="Good 43" xfId="19004"/>
    <cellStyle name="Good 44" xfId="19012"/>
    <cellStyle name="Good 45" xfId="19075"/>
    <cellStyle name="Good 46" xfId="19128"/>
    <cellStyle name="Good 47" xfId="19180"/>
    <cellStyle name="Good 48" xfId="19231"/>
    <cellStyle name="Good 49" xfId="19281"/>
    <cellStyle name="Good 5" xfId="198"/>
    <cellStyle name="Good 5 2" xfId="6188"/>
    <cellStyle name="Good 50" xfId="19331"/>
    <cellStyle name="Good 51" xfId="19379"/>
    <cellStyle name="Good 52" xfId="19427"/>
    <cellStyle name="Good 53" xfId="19474"/>
    <cellStyle name="Good 54" xfId="19521"/>
    <cellStyle name="Good 55" xfId="19567"/>
    <cellStyle name="Good 56" xfId="19611"/>
    <cellStyle name="Good 57" xfId="19653"/>
    <cellStyle name="Good 58" xfId="19694"/>
    <cellStyle name="Good 59" xfId="19733"/>
    <cellStyle name="Good 6" xfId="239"/>
    <cellStyle name="Good 6 2" xfId="6229"/>
    <cellStyle name="Good 60" xfId="19771"/>
    <cellStyle name="Good 61" xfId="19804"/>
    <cellStyle name="Good 62" xfId="19837"/>
    <cellStyle name="Good 63" xfId="19869"/>
    <cellStyle name="Good 64" xfId="20412"/>
    <cellStyle name="Good 65" xfId="22339"/>
    <cellStyle name="Good 66" xfId="22364"/>
    <cellStyle name="Good 67" xfId="20797"/>
    <cellStyle name="Good 68" xfId="20566"/>
    <cellStyle name="Good 69" xfId="20680"/>
    <cellStyle name="Good 7" xfId="280"/>
    <cellStyle name="Good 7 2" xfId="6270"/>
    <cellStyle name="Good 70" xfId="20652"/>
    <cellStyle name="Good 71" xfId="20386"/>
    <cellStyle name="Good 72" xfId="22000"/>
    <cellStyle name="Good 73" xfId="21799"/>
    <cellStyle name="Good 74" xfId="22428"/>
    <cellStyle name="Good 75" xfId="26156"/>
    <cellStyle name="Good 76" xfId="26527"/>
    <cellStyle name="Good 8" xfId="12339"/>
    <cellStyle name="Good 9" xfId="12189"/>
    <cellStyle name="Heading 1" xfId="5" builtinId="16" customBuiltin="1"/>
    <cellStyle name="Heading 1 10" xfId="12129"/>
    <cellStyle name="Heading 1 11" xfId="12135"/>
    <cellStyle name="Heading 1 12" xfId="12444"/>
    <cellStyle name="Heading 1 13" xfId="12287"/>
    <cellStyle name="Heading 1 14" xfId="12554"/>
    <cellStyle name="Heading 1 15" xfId="12272"/>
    <cellStyle name="Heading 1 16" xfId="12333"/>
    <cellStyle name="Heading 1 17" xfId="12262"/>
    <cellStyle name="Heading 1 18" xfId="12618"/>
    <cellStyle name="Heading 1 19" xfId="13441"/>
    <cellStyle name="Heading 1 2" xfId="2337"/>
    <cellStyle name="Heading 1 2 10" xfId="12329"/>
    <cellStyle name="Heading 1 2 11" xfId="12385"/>
    <cellStyle name="Heading 1 2 12" xfId="12515"/>
    <cellStyle name="Heading 1 2 13" xfId="12482"/>
    <cellStyle name="Heading 1 2 14" xfId="13726"/>
    <cellStyle name="Heading 1 2 14 10" xfId="24659"/>
    <cellStyle name="Heading 1 2 14 11" xfId="24322"/>
    <cellStyle name="Heading 1 2 14 12" xfId="24686"/>
    <cellStyle name="Heading 1 2 14 13" xfId="24037"/>
    <cellStyle name="Heading 1 2 14 14" xfId="23169"/>
    <cellStyle name="Heading 1 2 14 15" xfId="24449"/>
    <cellStyle name="Heading 1 2 14 16" xfId="25964"/>
    <cellStyle name="Heading 1 2 14 17" xfId="26010"/>
    <cellStyle name="Heading 1 2 14 18" xfId="26644"/>
    <cellStyle name="Heading 1 2 14 19" xfId="27402"/>
    <cellStyle name="Heading 1 2 14 2" xfId="13590"/>
    <cellStyle name="Heading 1 2 14 2 10" xfId="22946"/>
    <cellStyle name="Heading 1 2 14 2 11" xfId="23806"/>
    <cellStyle name="Heading 1 2 14 2 12" xfId="23113"/>
    <cellStyle name="Heading 1 2 14 2 13" xfId="23385"/>
    <cellStyle name="Heading 1 2 14 2 14" xfId="24063"/>
    <cellStyle name="Heading 1 2 14 2 15" xfId="25707"/>
    <cellStyle name="Heading 1 2 14 2 16" xfId="25627"/>
    <cellStyle name="Heading 1 2 14 2 17" xfId="28411"/>
    <cellStyle name="Heading 1 2 14 2 18" xfId="28032"/>
    <cellStyle name="Heading 1 2 14 2 19" xfId="27666"/>
    <cellStyle name="Heading 1 2 14 2 2" xfId="25037"/>
    <cellStyle name="Heading 1 2 14 2 2 10" xfId="24208"/>
    <cellStyle name="Heading 1 2 14 2 2 11" xfId="22904"/>
    <cellStyle name="Heading 1 2 14 2 2 12" xfId="24121"/>
    <cellStyle name="Heading 1 2 14 2 2 13" xfId="24691"/>
    <cellStyle name="Heading 1 2 14 2 2 14" xfId="22626"/>
    <cellStyle name="Heading 1 2 14 2 2 15" xfId="25628"/>
    <cellStyle name="Heading 1 2 14 2 2 16" xfId="25825"/>
    <cellStyle name="Heading 1 2 14 2 2 17" xfId="28338"/>
    <cellStyle name="Heading 1 2 14 2 2 18" xfId="27194"/>
    <cellStyle name="Heading 1 2 14 2 2 19" xfId="26725"/>
    <cellStyle name="Heading 1 2 14 2 2 2" xfId="24958"/>
    <cellStyle name="Heading 1 2 14 2 2 20" xfId="26759"/>
    <cellStyle name="Heading 1 2 14 2 2 21" xfId="26800"/>
    <cellStyle name="Heading 1 2 14 2 2 22" xfId="27310"/>
    <cellStyle name="Heading 1 2 14 2 2 23" xfId="27172"/>
    <cellStyle name="Heading 1 2 14 2 2 24" xfId="28575"/>
    <cellStyle name="Heading 1 2 14 2 2 25" xfId="27826"/>
    <cellStyle name="Heading 1 2 14 2 2 26" xfId="27055"/>
    <cellStyle name="Heading 1 2 14 2 2 27" xfId="29725"/>
    <cellStyle name="Heading 1 2 14 2 2 28" xfId="29160"/>
    <cellStyle name="Heading 1 2 14 2 2 29" xfId="28974"/>
    <cellStyle name="Heading 1 2 14 2 2 3" xfId="23469"/>
    <cellStyle name="Heading 1 2 14 2 2 30" xfId="28995"/>
    <cellStyle name="Heading 1 2 14 2 2 31" xfId="29011"/>
    <cellStyle name="Heading 1 2 14 2 2 4" xfId="22848"/>
    <cellStyle name="Heading 1 2 14 2 2 5" xfId="22891"/>
    <cellStyle name="Heading 1 2 14 2 2 6" xfId="22938"/>
    <cellStyle name="Heading 1 2 14 2 2 7" xfId="23631"/>
    <cellStyle name="Heading 1 2 14 2 2 8" xfId="23533"/>
    <cellStyle name="Heading 1 2 14 2 2 9" xfId="22724"/>
    <cellStyle name="Heading 1 2 14 2 20" xfId="27068"/>
    <cellStyle name="Heading 1 2 14 2 21" xfId="27147"/>
    <cellStyle name="Heading 1 2 14 2 22" xfId="27002"/>
    <cellStyle name="Heading 1 2 14 2 23" xfId="27602"/>
    <cellStyle name="Heading 1 2 14 2 24" xfId="28661"/>
    <cellStyle name="Heading 1 2 14 2 25" xfId="28548"/>
    <cellStyle name="Heading 1 2 14 2 26" xfId="27057"/>
    <cellStyle name="Heading 1 2 14 2 27" xfId="29796"/>
    <cellStyle name="Heading 1 2 14 2 28" xfId="29534"/>
    <cellStyle name="Heading 1 2 14 2 29" xfId="29348"/>
    <cellStyle name="Heading 1 2 14 2 3" xfId="24582"/>
    <cellStyle name="Heading 1 2 14 2 30" xfId="29120"/>
    <cellStyle name="Heading 1 2 14 2 31" xfId="29142"/>
    <cellStyle name="Heading 1 2 14 2 4" xfId="24102"/>
    <cellStyle name="Heading 1 2 14 2 5" xfId="23286"/>
    <cellStyle name="Heading 1 2 14 2 6" xfId="23401"/>
    <cellStyle name="Heading 1 2 14 2 7" xfId="23196"/>
    <cellStyle name="Heading 1 2 14 2 8" xfId="24134"/>
    <cellStyle name="Heading 1 2 14 2 9" xfId="22720"/>
    <cellStyle name="Heading 1 2 14 20" xfId="26888"/>
    <cellStyle name="Heading 1 2 14 21" xfId="27079"/>
    <cellStyle name="Heading 1 2 14 22" xfId="27209"/>
    <cellStyle name="Heading 1 2 14 23" xfId="27362"/>
    <cellStyle name="Heading 1 2 14 24" xfId="26858"/>
    <cellStyle name="Heading 1 2 14 25" xfId="27807"/>
    <cellStyle name="Heading 1 2 14 26" xfId="27475"/>
    <cellStyle name="Heading 1 2 14 27" xfId="26617"/>
    <cellStyle name="Heading 1 2 14 28" xfId="28919"/>
    <cellStyle name="Heading 1 2 14 29" xfId="29236"/>
    <cellStyle name="Heading 1 2 14 3" xfId="22746"/>
    <cellStyle name="Heading 1 2 14 30" xfId="29043"/>
    <cellStyle name="Heading 1 2 14 31" xfId="29123"/>
    <cellStyle name="Heading 1 2 14 32" xfId="29169"/>
    <cellStyle name="Heading 1 2 14 4" xfId="23746"/>
    <cellStyle name="Heading 1 2 14 5" xfId="23060"/>
    <cellStyle name="Heading 1 2 14 6" xfId="23305"/>
    <cellStyle name="Heading 1 2 14 7" xfId="23488"/>
    <cellStyle name="Heading 1 2 14 8" xfId="23694"/>
    <cellStyle name="Heading 1 2 14 9" xfId="23726"/>
    <cellStyle name="Heading 1 2 15" xfId="14005"/>
    <cellStyle name="Heading 1 2 16" xfId="13133"/>
    <cellStyle name="Heading 1 2 17" xfId="13990"/>
    <cellStyle name="Heading 1 2 18" xfId="13936"/>
    <cellStyle name="Heading 1 2 19" xfId="13220"/>
    <cellStyle name="Heading 1 2 2" xfId="76"/>
    <cellStyle name="Heading 1 2 2 10" xfId="17033"/>
    <cellStyle name="Heading 1 2 2 11" xfId="15654"/>
    <cellStyle name="Heading 1 2 2 12" xfId="15120"/>
    <cellStyle name="Heading 1 2 2 13" xfId="17129"/>
    <cellStyle name="Heading 1 2 2 14" xfId="14546"/>
    <cellStyle name="Heading 1 2 2 15" xfId="18155"/>
    <cellStyle name="Heading 1 2 2 16" xfId="15754"/>
    <cellStyle name="Heading 1 2 2 17" xfId="15774"/>
    <cellStyle name="Heading 1 2 2 18" xfId="16420"/>
    <cellStyle name="Heading 1 2 2 19" xfId="17769"/>
    <cellStyle name="Heading 1 2 2 2" xfId="8329"/>
    <cellStyle name="Heading 1 2 2 2 10" xfId="16273"/>
    <cellStyle name="Heading 1 2 2 2 11" xfId="14419"/>
    <cellStyle name="Heading 1 2 2 2 12" xfId="16680"/>
    <cellStyle name="Heading 1 2 2 2 13" xfId="18428"/>
    <cellStyle name="Heading 1 2 2 2 14" xfId="16288"/>
    <cellStyle name="Heading 1 2 2 2 15" xfId="17371"/>
    <cellStyle name="Heading 1 2 2 2 16" xfId="16623"/>
    <cellStyle name="Heading 1 2 2 2 17" xfId="18117"/>
    <cellStyle name="Heading 1 2 2 2 18" xfId="18710"/>
    <cellStyle name="Heading 1 2 2 2 19" xfId="17163"/>
    <cellStyle name="Heading 1 2 2 2 2" xfId="6066"/>
    <cellStyle name="Heading 1 2 2 2 2 10" xfId="21340"/>
    <cellStyle name="Heading 1 2 2 2 2 11" xfId="20619"/>
    <cellStyle name="Heading 1 2 2 2 2 12" xfId="21140"/>
    <cellStyle name="Heading 1 2 2 2 2 13" xfId="22356"/>
    <cellStyle name="Heading 1 2 2 2 2 14" xfId="26426"/>
    <cellStyle name="Heading 1 2 2 2 2 15" xfId="26350"/>
    <cellStyle name="Heading 1 2 2 2 2 2" xfId="13649"/>
    <cellStyle name="Heading 1 2 2 2 2 2 10" xfId="21589"/>
    <cellStyle name="Heading 1 2 2 2 2 2 11" xfId="22074"/>
    <cellStyle name="Heading 1 2 2 2 2 2 12" xfId="21096"/>
    <cellStyle name="Heading 1 2 2 2 2 2 13" xfId="20869"/>
    <cellStyle name="Heading 1 2 2 2 2 2 14" xfId="26435"/>
    <cellStyle name="Heading 1 2 2 2 2 2 15" xfId="26212"/>
    <cellStyle name="Heading 1 2 2 2 2 2 2" xfId="13658"/>
    <cellStyle name="Heading 1 2 2 2 2 2 3" xfId="21881"/>
    <cellStyle name="Heading 1 2 2 2 2 2 4" xfId="20193"/>
    <cellStyle name="Heading 1 2 2 2 2 2 5" xfId="20499"/>
    <cellStyle name="Heading 1 2 2 2 2 2 6" xfId="20715"/>
    <cellStyle name="Heading 1 2 2 2 2 2 7" xfId="20367"/>
    <cellStyle name="Heading 1 2 2 2 2 2 8" xfId="21268"/>
    <cellStyle name="Heading 1 2 2 2 2 2 9" xfId="20287"/>
    <cellStyle name="Heading 1 2 2 2 2 3" xfId="21872"/>
    <cellStyle name="Heading 1 2 2 2 2 4" xfId="21424"/>
    <cellStyle name="Heading 1 2 2 2 2 5" xfId="21091"/>
    <cellStyle name="Heading 1 2 2 2 2 6" xfId="21753"/>
    <cellStyle name="Heading 1 2 2 2 2 7" xfId="21398"/>
    <cellStyle name="Heading 1 2 2 2 2 8" xfId="21592"/>
    <cellStyle name="Heading 1 2 2 2 2 9" xfId="20332"/>
    <cellStyle name="Heading 1 2 2 2 20" xfId="17994"/>
    <cellStyle name="Heading 1 2 2 2 21" xfId="15622"/>
    <cellStyle name="Heading 1 2 2 2 22" xfId="16035"/>
    <cellStyle name="Heading 1 2 2 2 23" xfId="17806"/>
    <cellStyle name="Heading 1 2 2 2 24" xfId="15125"/>
    <cellStyle name="Heading 1 2 2 2 25" xfId="14917"/>
    <cellStyle name="Heading 1 2 2 2 26" xfId="17628"/>
    <cellStyle name="Heading 1 2 2 2 27" xfId="16173"/>
    <cellStyle name="Heading 1 2 2 2 28" xfId="15770"/>
    <cellStyle name="Heading 1 2 2 2 29" xfId="17545"/>
    <cellStyle name="Heading 1 2 2 2 3" xfId="13151"/>
    <cellStyle name="Heading 1 2 2 2 30" xfId="15991"/>
    <cellStyle name="Heading 1 2 2 2 31" xfId="17996"/>
    <cellStyle name="Heading 1 2 2 2 32" xfId="14332"/>
    <cellStyle name="Heading 1 2 2 2 33" xfId="15750"/>
    <cellStyle name="Heading 1 2 2 2 34" xfId="18137"/>
    <cellStyle name="Heading 1 2 2 2 35" xfId="18284"/>
    <cellStyle name="Heading 1 2 2 2 36" xfId="16494"/>
    <cellStyle name="Heading 1 2 2 2 37" xfId="18486"/>
    <cellStyle name="Heading 1 2 2 2 38" xfId="17237"/>
    <cellStyle name="Heading 1 2 2 2 39" xfId="18380"/>
    <cellStyle name="Heading 1 2 2 2 4" xfId="13533"/>
    <cellStyle name="Heading 1 2 2 2 40" xfId="16791"/>
    <cellStyle name="Heading 1 2 2 2 41" xfId="17276"/>
    <cellStyle name="Heading 1 2 2 2 42" xfId="15842"/>
    <cellStyle name="Heading 1 2 2 2 43" xfId="18482"/>
    <cellStyle name="Heading 1 2 2 2 44" xfId="14331"/>
    <cellStyle name="Heading 1 2 2 2 45" xfId="17438"/>
    <cellStyle name="Heading 1 2 2 2 46" xfId="17998"/>
    <cellStyle name="Heading 1 2 2 2 47" xfId="15224"/>
    <cellStyle name="Heading 1 2 2 2 48" xfId="20919"/>
    <cellStyle name="Heading 1 2 2 2 49" xfId="22536"/>
    <cellStyle name="Heading 1 2 2 2 5" xfId="13065"/>
    <cellStyle name="Heading 1 2 2 2 50" xfId="21147"/>
    <cellStyle name="Heading 1 2 2 2 51" xfId="22099"/>
    <cellStyle name="Heading 1 2 2 2 52" xfId="20342"/>
    <cellStyle name="Heading 1 2 2 2 53" xfId="21596"/>
    <cellStyle name="Heading 1 2 2 2 54" xfId="21828"/>
    <cellStyle name="Heading 1 2 2 2 55" xfId="20944"/>
    <cellStyle name="Heading 1 2 2 2 56" xfId="22032"/>
    <cellStyle name="Heading 1 2 2 2 57" xfId="20398"/>
    <cellStyle name="Heading 1 2 2 2 58" xfId="21126"/>
    <cellStyle name="Heading 1 2 2 2 59" xfId="26260"/>
    <cellStyle name="Heading 1 2 2 2 6" xfId="13228"/>
    <cellStyle name="Heading 1 2 2 2 60" xfId="26274"/>
    <cellStyle name="Heading 1 2 2 2 7" xfId="13901"/>
    <cellStyle name="Heading 1 2 2 2 8" xfId="13054"/>
    <cellStyle name="Heading 1 2 2 2 9" xfId="14125"/>
    <cellStyle name="Heading 1 2 2 20" xfId="15526"/>
    <cellStyle name="Heading 1 2 2 21" xfId="18064"/>
    <cellStyle name="Heading 1 2 2 22" xfId="16751"/>
    <cellStyle name="Heading 1 2 2 23" xfId="17262"/>
    <cellStyle name="Heading 1 2 2 24" xfId="18498"/>
    <cellStyle name="Heading 1 2 2 25" xfId="18903"/>
    <cellStyle name="Heading 1 2 2 26" xfId="18129"/>
    <cellStyle name="Heading 1 2 2 27" xfId="17187"/>
    <cellStyle name="Heading 1 2 2 28" xfId="17085"/>
    <cellStyle name="Heading 1 2 2 29" xfId="17168"/>
    <cellStyle name="Heading 1 2 2 3" xfId="13765"/>
    <cellStyle name="Heading 1 2 2 3 10" xfId="25545"/>
    <cellStyle name="Heading 1 2 2 3 11" xfId="25563"/>
    <cellStyle name="Heading 1 2 2 3 12" xfId="25582"/>
    <cellStyle name="Heading 1 2 2 3 13" xfId="23838"/>
    <cellStyle name="Heading 1 2 2 3 14" xfId="24857"/>
    <cellStyle name="Heading 1 2 2 3 15" xfId="25536"/>
    <cellStyle name="Heading 1 2 2 3 16" xfId="25969"/>
    <cellStyle name="Heading 1 2 2 3 17" xfId="25731"/>
    <cellStyle name="Heading 1 2 2 3 18" xfId="26580"/>
    <cellStyle name="Heading 1 2 2 3 19" xfId="26684"/>
    <cellStyle name="Heading 1 2 2 3 2" xfId="13004"/>
    <cellStyle name="Heading 1 2 2 3 2 10" xfId="23679"/>
    <cellStyle name="Heading 1 2 2 3 2 11" xfId="24564"/>
    <cellStyle name="Heading 1 2 2 3 2 12" xfId="23765"/>
    <cellStyle name="Heading 1 2 2 3 2 13" xfId="23443"/>
    <cellStyle name="Heading 1 2 2 3 2 14" xfId="23612"/>
    <cellStyle name="Heading 1 2 2 3 2 15" xfId="25831"/>
    <cellStyle name="Heading 1 2 2 3 2 16" xfId="25948"/>
    <cellStyle name="Heading 1 2 2 3 2 17" xfId="28425"/>
    <cellStyle name="Heading 1 2 2 3 2 18" xfId="28232"/>
    <cellStyle name="Heading 1 2 2 3 2 19" xfId="27483"/>
    <cellStyle name="Heading 1 2 2 3 2 2" xfId="25054"/>
    <cellStyle name="Heading 1 2 2 3 2 2 10" xfId="25454"/>
    <cellStyle name="Heading 1 2 2 3 2 2 11" xfId="24088"/>
    <cellStyle name="Heading 1 2 2 3 2 2 12" xfId="23979"/>
    <cellStyle name="Heading 1 2 2 3 2 2 13" xfId="23392"/>
    <cellStyle name="Heading 1 2 2 3 2 2 14" xfId="25271"/>
    <cellStyle name="Heading 1 2 2 3 2 2 15" xfId="26039"/>
    <cellStyle name="Heading 1 2 2 3 2 2 16" xfId="26017"/>
    <cellStyle name="Heading 1 2 2 3 2 2 17" xfId="28325"/>
    <cellStyle name="Heading 1 2 2 3 2 2 18" xfId="28259"/>
    <cellStyle name="Heading 1 2 2 3 2 2 19" xfId="28481"/>
    <cellStyle name="Heading 1 2 2 3 2 2 2" xfId="24945"/>
    <cellStyle name="Heading 1 2 2 3 2 2 20" xfId="27824"/>
    <cellStyle name="Heading 1 2 2 3 2 2 21" xfId="26787"/>
    <cellStyle name="Heading 1 2 2 3 2 2 22" xfId="27543"/>
    <cellStyle name="Heading 1 2 2 3 2 2 23" xfId="28091"/>
    <cellStyle name="Heading 1 2 2 3 2 2 24" xfId="28093"/>
    <cellStyle name="Heading 1 2 2 3 2 2 25" xfId="27302"/>
    <cellStyle name="Heading 1 2 2 3 2 2 26" xfId="27399"/>
    <cellStyle name="Heading 1 2 2 3 2 2 27" xfId="29712"/>
    <cellStyle name="Heading 1 2 2 3 2 2 28" xfId="29664"/>
    <cellStyle name="Heading 1 2 2 3 2 2 29" xfId="29849"/>
    <cellStyle name="Heading 1 2 2 3 2 2 3" xfId="24871"/>
    <cellStyle name="Heading 1 2 2 3 2 2 30" xfId="29426"/>
    <cellStyle name="Heading 1 2 2 3 2 2 31" xfId="29008"/>
    <cellStyle name="Heading 1 2 2 3 2 2 4" xfId="25108"/>
    <cellStyle name="Heading 1 2 2 3 2 2 5" xfId="24312"/>
    <cellStyle name="Heading 1 2 2 3 2 2 6" xfId="22922"/>
    <cellStyle name="Heading 1 2 2 3 2 2 7" xfId="23948"/>
    <cellStyle name="Heading 1 2 2 3 2 2 8" xfId="24007"/>
    <cellStyle name="Heading 1 2 2 3 2 2 9" xfId="25362"/>
    <cellStyle name="Heading 1 2 2 3 2 20" xfId="27848"/>
    <cellStyle name="Heading 1 2 2 3 2 21" xfId="28202"/>
    <cellStyle name="Heading 1 2 2 3 2 22" xfId="27777"/>
    <cellStyle name="Heading 1 2 2 3 2 23" xfId="27050"/>
    <cellStyle name="Heading 1 2 2 3 2 24" xfId="27072"/>
    <cellStyle name="Heading 1 2 2 3 2 25" xfId="27719"/>
    <cellStyle name="Heading 1 2 2 3 2 26" xfId="26879"/>
    <cellStyle name="Heading 1 2 2 3 2 27" xfId="29809"/>
    <cellStyle name="Heading 1 2 2 3 2 28" xfId="29644"/>
    <cellStyle name="Heading 1 2 2 3 2 29" xfId="29270"/>
    <cellStyle name="Heading 1 2 2 3 2 3" xfId="24827"/>
    <cellStyle name="Heading 1 2 2 3 2 30" xfId="29440"/>
    <cellStyle name="Heading 1 2 2 3 2 31" xfId="29624"/>
    <cellStyle name="Heading 1 2 2 3 2 4" xfId="23869"/>
    <cellStyle name="Heading 1 2 2 3 2 5" xfId="24345"/>
    <cellStyle name="Heading 1 2 2 3 2 6" xfId="24789"/>
    <cellStyle name="Heading 1 2 2 3 2 7" xfId="24243"/>
    <cellStyle name="Heading 1 2 2 3 2 8" xfId="22681"/>
    <cellStyle name="Heading 1 2 2 3 2 9" xfId="25045"/>
    <cellStyle name="Heading 1 2 2 3 20" xfId="27266"/>
    <cellStyle name="Heading 1 2 2 3 21" xfId="27191"/>
    <cellStyle name="Heading 1 2 2 3 22" xfId="27817"/>
    <cellStyle name="Heading 1 2 2 3 23" xfId="28178"/>
    <cellStyle name="Heading 1 2 2 3 24" xfId="27924"/>
    <cellStyle name="Heading 1 2 2 3 25" xfId="28818"/>
    <cellStyle name="Heading 1 2 2 3 26" xfId="27990"/>
    <cellStyle name="Heading 1 2 2 3 27" xfId="27379"/>
    <cellStyle name="Heading 1 2 2 3 28" xfId="28887"/>
    <cellStyle name="Heading 1 2 2 3 29" xfId="28948"/>
    <cellStyle name="Heading 1 2 2 3 3" xfId="22661"/>
    <cellStyle name="Heading 1 2 2 3 30" xfId="29187"/>
    <cellStyle name="Heading 1 2 2 3 31" xfId="29158"/>
    <cellStyle name="Heading 1 2 2 3 32" xfId="29423"/>
    <cellStyle name="Heading 1 2 2 3 4" xfId="22795"/>
    <cellStyle name="Heading 1 2 2 3 5" xfId="23566"/>
    <cellStyle name="Heading 1 2 2 3 6" xfId="23463"/>
    <cellStyle name="Heading 1 2 2 3 7" xfId="24303"/>
    <cellStyle name="Heading 1 2 2 3 8" xfId="24758"/>
    <cellStyle name="Heading 1 2 2 3 9" xfId="25519"/>
    <cellStyle name="Heading 1 2 2 30" xfId="16565"/>
    <cellStyle name="Heading 1 2 2 31" xfId="16323"/>
    <cellStyle name="Heading 1 2 2 32" xfId="17951"/>
    <cellStyle name="Heading 1 2 2 33" xfId="16753"/>
    <cellStyle name="Heading 1 2 2 34" xfId="17247"/>
    <cellStyle name="Heading 1 2 2 35" xfId="15860"/>
    <cellStyle name="Heading 1 2 2 36" xfId="14775"/>
    <cellStyle name="Heading 1 2 2 37" xfId="16854"/>
    <cellStyle name="Heading 1 2 2 38" xfId="15427"/>
    <cellStyle name="Heading 1 2 2 39" xfId="15243"/>
    <cellStyle name="Heading 1 2 2 4" xfId="13274"/>
    <cellStyle name="Heading 1 2 2 40" xfId="14614"/>
    <cellStyle name="Heading 1 2 2 41" xfId="18107"/>
    <cellStyle name="Heading 1 2 2 42" xfId="18583"/>
    <cellStyle name="Heading 1 2 2 43" xfId="14956"/>
    <cellStyle name="Heading 1 2 2 44" xfId="18494"/>
    <cellStyle name="Heading 1 2 2 45" xfId="16944"/>
    <cellStyle name="Heading 1 2 2 46" xfId="15955"/>
    <cellStyle name="Heading 1 2 2 47" xfId="15449"/>
    <cellStyle name="Heading 1 2 2 48" xfId="21215"/>
    <cellStyle name="Heading 1 2 2 49" xfId="20558"/>
    <cellStyle name="Heading 1 2 2 5" xfId="13380"/>
    <cellStyle name="Heading 1 2 2 50" xfId="21924"/>
    <cellStyle name="Heading 1 2 2 51" xfId="22491"/>
    <cellStyle name="Heading 1 2 2 52" xfId="22149"/>
    <cellStyle name="Heading 1 2 2 53" xfId="20487"/>
    <cellStyle name="Heading 1 2 2 54" xfId="21001"/>
    <cellStyle name="Heading 1 2 2 55" xfId="21124"/>
    <cellStyle name="Heading 1 2 2 56" xfId="20380"/>
    <cellStyle name="Heading 1 2 2 57" xfId="21946"/>
    <cellStyle name="Heading 1 2 2 58" xfId="20826"/>
    <cellStyle name="Heading 1 2 2 59" xfId="26297"/>
    <cellStyle name="Heading 1 2 2 6" xfId="13321"/>
    <cellStyle name="Heading 1 2 2 60" xfId="26483"/>
    <cellStyle name="Heading 1 2 2 7" xfId="13266"/>
    <cellStyle name="Heading 1 2 2 8" xfId="13225"/>
    <cellStyle name="Heading 1 2 2 9" xfId="13293"/>
    <cellStyle name="Heading 1 2 20" xfId="13307"/>
    <cellStyle name="Heading 1 2 21" xfId="14225"/>
    <cellStyle name="Heading 1 2 22" xfId="18365"/>
    <cellStyle name="Heading 1 2 23" xfId="16317"/>
    <cellStyle name="Heading 1 2 24" xfId="14820"/>
    <cellStyle name="Heading 1 2 25" xfId="15385"/>
    <cellStyle name="Heading 1 2 26" xfId="15252"/>
    <cellStyle name="Heading 1 2 27" xfId="17366"/>
    <cellStyle name="Heading 1 2 28" xfId="14598"/>
    <cellStyle name="Heading 1 2 29" xfId="18893"/>
    <cellStyle name="Heading 1 2 3" xfId="12051"/>
    <cellStyle name="Heading 1 2 30" xfId="15227"/>
    <cellStyle name="Heading 1 2 31" xfId="15739"/>
    <cellStyle name="Heading 1 2 32" xfId="14769"/>
    <cellStyle name="Heading 1 2 33" xfId="16634"/>
    <cellStyle name="Heading 1 2 34" xfId="16792"/>
    <cellStyle name="Heading 1 2 35" xfId="17425"/>
    <cellStyle name="Heading 1 2 36" xfId="16727"/>
    <cellStyle name="Heading 1 2 37" xfId="14761"/>
    <cellStyle name="Heading 1 2 38" xfId="15745"/>
    <cellStyle name="Heading 1 2 39" xfId="17972"/>
    <cellStyle name="Heading 1 2 4" xfId="12378"/>
    <cellStyle name="Heading 1 2 40" xfId="15681"/>
    <cellStyle name="Heading 1 2 41" xfId="16827"/>
    <cellStyle name="Heading 1 2 42" xfId="14763"/>
    <cellStyle name="Heading 1 2 43" xfId="15242"/>
    <cellStyle name="Heading 1 2 44" xfId="14920"/>
    <cellStyle name="Heading 1 2 45" xfId="15513"/>
    <cellStyle name="Heading 1 2 46" xfId="18415"/>
    <cellStyle name="Heading 1 2 47" xfId="18337"/>
    <cellStyle name="Heading 1 2 48" xfId="16199"/>
    <cellStyle name="Heading 1 2 49" xfId="17022"/>
    <cellStyle name="Heading 1 2 5" xfId="12754"/>
    <cellStyle name="Heading 1 2 50" xfId="18551"/>
    <cellStyle name="Heading 1 2 51" xfId="18229"/>
    <cellStyle name="Heading 1 2 52" xfId="18566"/>
    <cellStyle name="Heading 1 2 53" xfId="17309"/>
    <cellStyle name="Heading 1 2 54" xfId="15472"/>
    <cellStyle name="Heading 1 2 55" xfId="15421"/>
    <cellStyle name="Heading 1 2 56" xfId="16136"/>
    <cellStyle name="Heading 1 2 57" xfId="17989"/>
    <cellStyle name="Heading 1 2 58" xfId="18173"/>
    <cellStyle name="Heading 1 2 59" xfId="20142"/>
    <cellStyle name="Heading 1 2 6" xfId="12100"/>
    <cellStyle name="Heading 1 2 60" xfId="21752"/>
    <cellStyle name="Heading 1 2 61" xfId="21554"/>
    <cellStyle name="Heading 1 2 62" xfId="20931"/>
    <cellStyle name="Heading 1 2 63" xfId="21737"/>
    <cellStyle name="Heading 1 2 64" xfId="22235"/>
    <cellStyle name="Heading 1 2 65" xfId="22386"/>
    <cellStyle name="Heading 1 2 66" xfId="21571"/>
    <cellStyle name="Heading 1 2 67" xfId="22479"/>
    <cellStyle name="Heading 1 2 68" xfId="21212"/>
    <cellStyle name="Heading 1 2 69" xfId="21549"/>
    <cellStyle name="Heading 1 2 7" xfId="12586"/>
    <cellStyle name="Heading 1 2 70" xfId="26106"/>
    <cellStyle name="Heading 1 2 71" xfId="26269"/>
    <cellStyle name="Heading 1 2 8" xfId="12382"/>
    <cellStyle name="Heading 1 2 9" xfId="12589"/>
    <cellStyle name="Heading 1 20" xfId="14008"/>
    <cellStyle name="Heading 1 21" xfId="14085"/>
    <cellStyle name="Heading 1 22" xfId="14048"/>
    <cellStyle name="Heading 1 23" xfId="14157"/>
    <cellStyle name="Heading 1 24" xfId="13515"/>
    <cellStyle name="Heading 1 25" xfId="13467"/>
    <cellStyle name="Heading 1 26" xfId="14959"/>
    <cellStyle name="Heading 1 27" xfId="18372"/>
    <cellStyle name="Heading 1 28" xfId="18563"/>
    <cellStyle name="Heading 1 29" xfId="14255"/>
    <cellStyle name="Heading 1 3" xfId="117"/>
    <cellStyle name="Heading 1 3 2" xfId="6107"/>
    <cellStyle name="Heading 1 30" xfId="15138"/>
    <cellStyle name="Heading 1 31" xfId="16898"/>
    <cellStyle name="Heading 1 32" xfId="16135"/>
    <cellStyle name="Heading 1 33" xfId="16498"/>
    <cellStyle name="Heading 1 34" xfId="18873"/>
    <cellStyle name="Heading 1 35" xfId="19050"/>
    <cellStyle name="Heading 1 36" xfId="17667"/>
    <cellStyle name="Heading 1 37" xfId="17015"/>
    <cellStyle name="Heading 1 38" xfId="14485"/>
    <cellStyle name="Heading 1 39" xfId="17321"/>
    <cellStyle name="Heading 1 4" xfId="158"/>
    <cellStyle name="Heading 1 4 2" xfId="6148"/>
    <cellStyle name="Heading 1 40" xfId="16744"/>
    <cellStyle name="Heading 1 41" xfId="15638"/>
    <cellStyle name="Heading 1 42" xfId="15065"/>
    <cellStyle name="Heading 1 43" xfId="16962"/>
    <cellStyle name="Heading 1 44" xfId="15123"/>
    <cellStyle name="Heading 1 45" xfId="18255"/>
    <cellStyle name="Heading 1 46" xfId="16606"/>
    <cellStyle name="Heading 1 47" xfId="15241"/>
    <cellStyle name="Heading 1 48" xfId="14789"/>
    <cellStyle name="Heading 1 49" xfId="14790"/>
    <cellStyle name="Heading 1 5" xfId="199"/>
    <cellStyle name="Heading 1 5 2" xfId="6189"/>
    <cellStyle name="Heading 1 50" xfId="16978"/>
    <cellStyle name="Heading 1 51" xfId="17948"/>
    <cellStyle name="Heading 1 52" xfId="16493"/>
    <cellStyle name="Heading 1 53" xfId="15983"/>
    <cellStyle name="Heading 1 54" xfId="18046"/>
    <cellStyle name="Heading 1 55" xfId="15856"/>
    <cellStyle name="Heading 1 56" xfId="16519"/>
    <cellStyle name="Heading 1 57" xfId="16211"/>
    <cellStyle name="Heading 1 58" xfId="15291"/>
    <cellStyle name="Heading 1 59" xfId="15343"/>
    <cellStyle name="Heading 1 6" xfId="240"/>
    <cellStyle name="Heading 1 6 2" xfId="6230"/>
    <cellStyle name="Heading 1 60" xfId="14788"/>
    <cellStyle name="Heading 1 61" xfId="17641"/>
    <cellStyle name="Heading 1 62" xfId="16295"/>
    <cellStyle name="Heading 1 63" xfId="16979"/>
    <cellStyle name="Heading 1 64" xfId="20408"/>
    <cellStyle name="Heading 1 65" xfId="20250"/>
    <cellStyle name="Heading 1 66" xfId="21832"/>
    <cellStyle name="Heading 1 67" xfId="21719"/>
    <cellStyle name="Heading 1 68" xfId="20807"/>
    <cellStyle name="Heading 1 69" xfId="20378"/>
    <cellStyle name="Heading 1 7" xfId="281"/>
    <cellStyle name="Heading 1 7 2" xfId="6271"/>
    <cellStyle name="Heading 1 70" xfId="20272"/>
    <cellStyle name="Heading 1 71" xfId="21427"/>
    <cellStyle name="Heading 1 72" xfId="21356"/>
    <cellStyle name="Heading 1 73" xfId="21411"/>
    <cellStyle name="Heading 1 74" xfId="21449"/>
    <cellStyle name="Heading 1 75" xfId="26152"/>
    <cellStyle name="Heading 1 76" xfId="26529"/>
    <cellStyle name="Heading 1 8" xfId="12335"/>
    <cellStyle name="Heading 1 9" xfId="12208"/>
    <cellStyle name="Heading 2" xfId="6" builtinId="17" customBuiltin="1"/>
    <cellStyle name="Heading 2 10" xfId="12296"/>
    <cellStyle name="Heading 2 11" xfId="12159"/>
    <cellStyle name="Heading 2 12" xfId="12433"/>
    <cellStyle name="Heading 2 13" xfId="12556"/>
    <cellStyle name="Heading 2 14" xfId="12228"/>
    <cellStyle name="Heading 2 15" xfId="12418"/>
    <cellStyle name="Heading 2 16" xfId="12202"/>
    <cellStyle name="Heading 2 17" xfId="12138"/>
    <cellStyle name="Heading 2 18" xfId="12225"/>
    <cellStyle name="Heading 2 19" xfId="13440"/>
    <cellStyle name="Heading 2 2" xfId="2338"/>
    <cellStyle name="Heading 2 2 10" xfId="12101"/>
    <cellStyle name="Heading 2 2 11" xfId="12128"/>
    <cellStyle name="Heading 2 2 12" xfId="12583"/>
    <cellStyle name="Heading 2 2 13" xfId="12541"/>
    <cellStyle name="Heading 2 2 14" xfId="13725"/>
    <cellStyle name="Heading 2 2 14 10" xfId="25357"/>
    <cellStyle name="Heading 2 2 14 11" xfId="23281"/>
    <cellStyle name="Heading 2 2 14 12" xfId="24985"/>
    <cellStyle name="Heading 2 2 14 13" xfId="23793"/>
    <cellStyle name="Heading 2 2 14 14" xfId="23705"/>
    <cellStyle name="Heading 2 2 14 15" xfId="25328"/>
    <cellStyle name="Heading 2 2 14 16" xfId="25923"/>
    <cellStyle name="Heading 2 2 14 17" xfId="25873"/>
    <cellStyle name="Heading 2 2 14 18" xfId="26643"/>
    <cellStyle name="Heading 2 2 14 19" xfId="26958"/>
    <cellStyle name="Heading 2 2 14 2" xfId="13589"/>
    <cellStyle name="Heading 2 2 14 2 10" xfId="24519"/>
    <cellStyle name="Heading 2 2 14 2 11" xfId="23863"/>
    <cellStyle name="Heading 2 2 14 2 12" xfId="23073"/>
    <cellStyle name="Heading 2 2 14 2 13" xfId="24695"/>
    <cellStyle name="Heading 2 2 14 2 14" xfId="24907"/>
    <cellStyle name="Heading 2 2 14 2 15" xfId="25857"/>
    <cellStyle name="Heading 2 2 14 2 16" xfId="25718"/>
    <cellStyle name="Heading 2 2 14 2 17" xfId="28410"/>
    <cellStyle name="Heading 2 2 14 2 18" xfId="27887"/>
    <cellStyle name="Heading 2 2 14 2 19" xfId="27795"/>
    <cellStyle name="Heading 2 2 14 2 2" xfId="25036"/>
    <cellStyle name="Heading 2 2 14 2 2 10" xfId="23373"/>
    <cellStyle name="Heading 2 2 14 2 2 11" xfId="24083"/>
    <cellStyle name="Heading 2 2 14 2 2 12" xfId="25449"/>
    <cellStyle name="Heading 2 2 14 2 2 13" xfId="23399"/>
    <cellStyle name="Heading 2 2 14 2 2 14" xfId="24471"/>
    <cellStyle name="Heading 2 2 14 2 2 15" xfId="25821"/>
    <cellStyle name="Heading 2 2 14 2 2 16" xfId="25801"/>
    <cellStyle name="Heading 2 2 14 2 2 17" xfId="28337"/>
    <cellStyle name="Heading 2 2 14 2 2 18" xfId="28205"/>
    <cellStyle name="Heading 2 2 14 2 2 19" xfId="27879"/>
    <cellStyle name="Heading 2 2 14 2 2 2" xfId="24957"/>
    <cellStyle name="Heading 2 2 14 2 2 20" xfId="28544"/>
    <cellStyle name="Heading 2 2 14 2 2 21" xfId="28155"/>
    <cellStyle name="Heading 2 2 14 2 2 22" xfId="28506"/>
    <cellStyle name="Heading 2 2 14 2 2 23" xfId="28551"/>
    <cellStyle name="Heading 2 2 14 2 2 24" xfId="27015"/>
    <cellStyle name="Heading 2 2 14 2 2 25" xfId="27133"/>
    <cellStyle name="Heading 2 2 14 2 2 26" xfId="27273"/>
    <cellStyle name="Heading 2 2 14 2 2 27" xfId="29724"/>
    <cellStyle name="Heading 2 2 14 2 2 28" xfId="29626"/>
    <cellStyle name="Heading 2 2 14 2 2 29" xfId="29450"/>
    <cellStyle name="Heading 2 2 14 2 2 3" xfId="24791"/>
    <cellStyle name="Heading 2 2 14 2 2 30" xfId="29887"/>
    <cellStyle name="Heading 2 2 14 2 2 31" xfId="29598"/>
    <cellStyle name="Heading 2 2 14 2 2 4" xfId="24387"/>
    <cellStyle name="Heading 2 2 14 2 2 5" xfId="25193"/>
    <cellStyle name="Heading 2 2 14 2 2 6" xfId="24733"/>
    <cellStyle name="Heading 2 2 14 2 2 7" xfId="25146"/>
    <cellStyle name="Heading 2 2 14 2 2 8" xfId="23440"/>
    <cellStyle name="Heading 2 2 14 2 2 9" xfId="23158"/>
    <cellStyle name="Heading 2 2 14 2 20" xfId="26848"/>
    <cellStyle name="Heading 2 2 14 2 21" xfId="27923"/>
    <cellStyle name="Heading 2 2 14 2 22" xfId="26726"/>
    <cellStyle name="Heading 2 2 14 2 23" xfId="27234"/>
    <cellStyle name="Heading 2 2 14 2 24" xfId="26995"/>
    <cellStyle name="Heading 2 2 14 2 25" xfId="28749"/>
    <cellStyle name="Heading 2 2 14 2 26" xfId="28079"/>
    <cellStyle name="Heading 2 2 14 2 27" xfId="29795"/>
    <cellStyle name="Heading 2 2 14 2 28" xfId="29454"/>
    <cellStyle name="Heading 2 2 14 2 29" xfId="29414"/>
    <cellStyle name="Heading 2 2 14 2 3" xfId="24395"/>
    <cellStyle name="Heading 2 2 14 2 30" xfId="29026"/>
    <cellStyle name="Heading 2 2 14 2 31" xfId="29474"/>
    <cellStyle name="Heading 2 2 14 2 4" xfId="24268"/>
    <cellStyle name="Heading 2 2 14 2 5" xfId="22995"/>
    <cellStyle name="Heading 2 2 14 2 6" xfId="24439"/>
    <cellStyle name="Heading 2 2 14 2 7" xfId="22850"/>
    <cellStyle name="Heading 2 2 14 2 8" xfId="24014"/>
    <cellStyle name="Heading 2 2 14 2 9" xfId="24465"/>
    <cellStyle name="Heading 2 2 14 20" xfId="27040"/>
    <cellStyle name="Heading 2 2 14 21" xfId="27416"/>
    <cellStyle name="Heading 2 2 14 22" xfId="27557"/>
    <cellStyle name="Heading 2 2 14 23" xfId="28542"/>
    <cellStyle name="Heading 2 2 14 24" xfId="28535"/>
    <cellStyle name="Heading 2 2 14 25" xfId="26903"/>
    <cellStyle name="Heading 2 2 14 26" xfId="26795"/>
    <cellStyle name="Heading 2 2 14 27" xfId="27220"/>
    <cellStyle name="Heading 2 2 14 28" xfId="28918"/>
    <cellStyle name="Heading 2 2 14 29" xfId="29076"/>
    <cellStyle name="Heading 2 2 14 3" xfId="22745"/>
    <cellStyle name="Heading 2 2 14 30" xfId="29112"/>
    <cellStyle name="Heading 2 2 14 31" xfId="29246"/>
    <cellStyle name="Heading 2 2 14 32" xfId="29300"/>
    <cellStyle name="Heading 2 2 14 4" xfId="23147"/>
    <cellStyle name="Heading 2 2 14 5" xfId="23260"/>
    <cellStyle name="Heading 2 2 14 6" xfId="23771"/>
    <cellStyle name="Heading 2 2 14 7" xfId="23968"/>
    <cellStyle name="Heading 2 2 14 8" xfId="25191"/>
    <cellStyle name="Heading 2 2 14 9" xfId="23006"/>
    <cellStyle name="Heading 2 2 15" xfId="14036"/>
    <cellStyle name="Heading 2 2 16" xfId="14062"/>
    <cellStyle name="Heading 2 2 17" xfId="12954"/>
    <cellStyle name="Heading 2 2 18" xfId="13462"/>
    <cellStyle name="Heading 2 2 19" xfId="14122"/>
    <cellStyle name="Heading 2 2 2" xfId="77"/>
    <cellStyle name="Heading 2 2 2 10" xfId="17034"/>
    <cellStyle name="Heading 2 2 2 11" xfId="17807"/>
    <cellStyle name="Heading 2 2 2 12" xfId="17264"/>
    <cellStyle name="Heading 2 2 2 13" xfId="16567"/>
    <cellStyle name="Heading 2 2 2 14" xfId="16785"/>
    <cellStyle name="Heading 2 2 2 15" xfId="17629"/>
    <cellStyle name="Heading 2 2 2 16" xfId="18196"/>
    <cellStyle name="Heading 2 2 2 17" xfId="15179"/>
    <cellStyle name="Heading 2 2 2 18" xfId="16305"/>
    <cellStyle name="Heading 2 2 2 19" xfId="15788"/>
    <cellStyle name="Heading 2 2 2 2" xfId="8330"/>
    <cellStyle name="Heading 2 2 2 2 10" xfId="16274"/>
    <cellStyle name="Heading 2 2 2 2 11" xfId="14272"/>
    <cellStyle name="Heading 2 2 2 2 12" xfId="14431"/>
    <cellStyle name="Heading 2 2 2 2 13" xfId="18075"/>
    <cellStyle name="Heading 2 2 2 2 14" xfId="14955"/>
    <cellStyle name="Heading 2 2 2 2 15" xfId="18364"/>
    <cellStyle name="Heading 2 2 2 2 16" xfId="18448"/>
    <cellStyle name="Heading 2 2 2 2 17" xfId="18646"/>
    <cellStyle name="Heading 2 2 2 2 18" xfId="17382"/>
    <cellStyle name="Heading 2 2 2 2 19" xfId="14560"/>
    <cellStyle name="Heading 2 2 2 2 2" xfId="6067"/>
    <cellStyle name="Heading 2 2 2 2 2 10" xfId="20166"/>
    <cellStyle name="Heading 2 2 2 2 2 11" xfId="21165"/>
    <cellStyle name="Heading 2 2 2 2 2 12" xfId="21697"/>
    <cellStyle name="Heading 2 2 2 2 2 13" xfId="22368"/>
    <cellStyle name="Heading 2 2 2 2 2 14" xfId="26425"/>
    <cellStyle name="Heading 2 2 2 2 2 15" xfId="26214"/>
    <cellStyle name="Heading 2 2 2 2 2 2" xfId="13648"/>
    <cellStyle name="Heading 2 2 2 2 2 2 10" xfId="21594"/>
    <cellStyle name="Heading 2 2 2 2 2 2 11" xfId="20211"/>
    <cellStyle name="Heading 2 2 2 2 2 2 12" xfId="21400"/>
    <cellStyle name="Heading 2 2 2 2 2 2 13" xfId="21469"/>
    <cellStyle name="Heading 2 2 2 2 2 2 14" xfId="26434"/>
    <cellStyle name="Heading 2 2 2 2 2 2 15" xfId="26352"/>
    <cellStyle name="Heading 2 2 2 2 2 2 2" xfId="13657"/>
    <cellStyle name="Heading 2 2 2 2 2 2 3" xfId="21880"/>
    <cellStyle name="Heading 2 2 2 2 2 2 4" xfId="20959"/>
    <cellStyle name="Heading 2 2 2 2 2 2 5" xfId="21076"/>
    <cellStyle name="Heading 2 2 2 2 2 2 6" xfId="21037"/>
    <cellStyle name="Heading 2 2 2 2 2 2 7" xfId="21033"/>
    <cellStyle name="Heading 2 2 2 2 2 2 8" xfId="21084"/>
    <cellStyle name="Heading 2 2 2 2 2 2 9" xfId="22384"/>
    <cellStyle name="Heading 2 2 2 2 2 3" xfId="21871"/>
    <cellStyle name="Heading 2 2 2 2 2 4" xfId="20624"/>
    <cellStyle name="Heading 2 2 2 2 2 5" xfId="20842"/>
    <cellStyle name="Heading 2 2 2 2 2 6" xfId="20814"/>
    <cellStyle name="Heading 2 2 2 2 2 7" xfId="20672"/>
    <cellStyle name="Heading 2 2 2 2 2 8" xfId="20405"/>
    <cellStyle name="Heading 2 2 2 2 2 9" xfId="21575"/>
    <cellStyle name="Heading 2 2 2 2 20" xfId="18081"/>
    <cellStyle name="Heading 2 2 2 2 21" xfId="17590"/>
    <cellStyle name="Heading 2 2 2 2 22" xfId="18806"/>
    <cellStyle name="Heading 2 2 2 2 23" xfId="16044"/>
    <cellStyle name="Heading 2 2 2 2 24" xfId="19045"/>
    <cellStyle name="Heading 2 2 2 2 25" xfId="19105"/>
    <cellStyle name="Heading 2 2 2 2 26" xfId="19158"/>
    <cellStyle name="Heading 2 2 2 2 27" xfId="19209"/>
    <cellStyle name="Heading 2 2 2 2 28" xfId="19260"/>
    <cellStyle name="Heading 2 2 2 2 29" xfId="19310"/>
    <cellStyle name="Heading 2 2 2 2 3" xfId="13150"/>
    <cellStyle name="Heading 2 2 2 2 30" xfId="19359"/>
    <cellStyle name="Heading 2 2 2 2 31" xfId="19407"/>
    <cellStyle name="Heading 2 2 2 2 32" xfId="19454"/>
    <cellStyle name="Heading 2 2 2 2 33" xfId="19501"/>
    <cellStyle name="Heading 2 2 2 2 34" xfId="19548"/>
    <cellStyle name="Heading 2 2 2 2 35" xfId="19592"/>
    <cellStyle name="Heading 2 2 2 2 36" xfId="19635"/>
    <cellStyle name="Heading 2 2 2 2 37" xfId="19676"/>
    <cellStyle name="Heading 2 2 2 2 38" xfId="19716"/>
    <cellStyle name="Heading 2 2 2 2 39" xfId="19755"/>
    <cellStyle name="Heading 2 2 2 2 4" xfId="13568"/>
    <cellStyle name="Heading 2 2 2 2 40" xfId="19791"/>
    <cellStyle name="Heading 2 2 2 2 41" xfId="19824"/>
    <cellStyle name="Heading 2 2 2 2 42" xfId="19856"/>
    <cellStyle name="Heading 2 2 2 2 43" xfId="19888"/>
    <cellStyle name="Heading 2 2 2 2 44" xfId="19917"/>
    <cellStyle name="Heading 2 2 2 2 45" xfId="19945"/>
    <cellStyle name="Heading 2 2 2 2 46" xfId="19970"/>
    <cellStyle name="Heading 2 2 2 2 47" xfId="19993"/>
    <cellStyle name="Heading 2 2 2 2 48" xfId="20920"/>
    <cellStyle name="Heading 2 2 2 2 49" xfId="21917"/>
    <cellStyle name="Heading 2 2 2 2 5" xfId="13531"/>
    <cellStyle name="Heading 2 2 2 2 50" xfId="21654"/>
    <cellStyle name="Heading 2 2 2 2 51" xfId="21655"/>
    <cellStyle name="Heading 2 2 2 2 52" xfId="20833"/>
    <cellStyle name="Heading 2 2 2 2 53" xfId="21319"/>
    <cellStyle name="Heading 2 2 2 2 54" xfId="21471"/>
    <cellStyle name="Heading 2 2 2 2 55" xfId="20871"/>
    <cellStyle name="Heading 2 2 2 2 56" xfId="20724"/>
    <cellStyle name="Heading 2 2 2 2 57" xfId="20682"/>
    <cellStyle name="Heading 2 2 2 2 58" xfId="22535"/>
    <cellStyle name="Heading 2 2 2 2 59" xfId="26261"/>
    <cellStyle name="Heading 2 2 2 2 6" xfId="13083"/>
    <cellStyle name="Heading 2 2 2 2 60" xfId="26125"/>
    <cellStyle name="Heading 2 2 2 2 7" xfId="13993"/>
    <cellStyle name="Heading 2 2 2 2 8" xfId="13506"/>
    <cellStyle name="Heading 2 2 2 2 9" xfId="14025"/>
    <cellStyle name="Heading 2 2 2 20" xfId="14496"/>
    <cellStyle name="Heading 2 2 2 21" xfId="17756"/>
    <cellStyle name="Heading 2 2 2 22" xfId="18039"/>
    <cellStyle name="Heading 2 2 2 23" xfId="18023"/>
    <cellStyle name="Heading 2 2 2 24" xfId="14600"/>
    <cellStyle name="Heading 2 2 2 25" xfId="14495"/>
    <cellStyle name="Heading 2 2 2 26" xfId="17224"/>
    <cellStyle name="Heading 2 2 2 27" xfId="15273"/>
    <cellStyle name="Heading 2 2 2 28" xfId="16397"/>
    <cellStyle name="Heading 2 2 2 29" xfId="15545"/>
    <cellStyle name="Heading 2 2 2 3" xfId="13764"/>
    <cellStyle name="Heading 2 2 2 3 10" xfId="25546"/>
    <cellStyle name="Heading 2 2 2 3 11" xfId="24030"/>
    <cellStyle name="Heading 2 2 2 3 12" xfId="25583"/>
    <cellStyle name="Heading 2 2 2 3 13" xfId="24398"/>
    <cellStyle name="Heading 2 2 2 3 14" xfId="24689"/>
    <cellStyle name="Heading 2 2 2 3 15" xfId="23069"/>
    <cellStyle name="Heading 2 2 2 3 16" xfId="25673"/>
    <cellStyle name="Heading 2 2 2 3 17" xfId="26011"/>
    <cellStyle name="Heading 2 2 2 3 18" xfId="26579"/>
    <cellStyle name="Heading 2 2 2 3 19" xfId="26698"/>
    <cellStyle name="Heading 2 2 2 3 2" xfId="13003"/>
    <cellStyle name="Heading 2 2 2 3 2 10" xfId="25273"/>
    <cellStyle name="Heading 2 2 2 3 2 11" xfId="24058"/>
    <cellStyle name="Heading 2 2 2 3 2 12" xfId="24231"/>
    <cellStyle name="Heading 2 2 2 3 2 13" xfId="23562"/>
    <cellStyle name="Heading 2 2 2 3 2 14" xfId="25226"/>
    <cellStyle name="Heading 2 2 2 3 2 15" xfId="25931"/>
    <cellStyle name="Heading 2 2 2 3 2 16" xfId="25630"/>
    <cellStyle name="Heading 2 2 2 3 2 17" xfId="28424"/>
    <cellStyle name="Heading 2 2 2 3 2 18" xfId="26597"/>
    <cellStyle name="Heading 2 2 2 3 2 19" xfId="28589"/>
    <cellStyle name="Heading 2 2 2 3 2 2" xfId="25053"/>
    <cellStyle name="Heading 2 2 2 3 2 2 10" xfId="23454"/>
    <cellStyle name="Heading 2 2 2 3 2 2 11" xfId="25304"/>
    <cellStyle name="Heading 2 2 2 3 2 2 12" xfId="24702"/>
    <cellStyle name="Heading 2 2 2 3 2 2 13" xfId="22919"/>
    <cellStyle name="Heading 2 2 2 3 2 2 14" xfId="22955"/>
    <cellStyle name="Heading 2 2 2 3 2 2 15" xfId="25942"/>
    <cellStyle name="Heading 2 2 2 3 2 2 16" xfId="25814"/>
    <cellStyle name="Heading 2 2 2 3 2 2 17" xfId="28324"/>
    <cellStyle name="Heading 2 2 2 3 2 2 18" xfId="28262"/>
    <cellStyle name="Heading 2 2 2 3 2 2 19" xfId="28010"/>
    <cellStyle name="Heading 2 2 2 3 2 2 2" xfId="24944"/>
    <cellStyle name="Heading 2 2 2 3 2 2 20" xfId="28114"/>
    <cellStyle name="Heading 2 2 2 3 2 2 21" xfId="27695"/>
    <cellStyle name="Heading 2 2 2 3 2 2 22" xfId="28211"/>
    <cellStyle name="Heading 2 2 2 3 2 2 23" xfId="27759"/>
    <cellStyle name="Heading 2 2 2 3 2 2 24" xfId="26745"/>
    <cellStyle name="Heading 2 2 2 3 2 2 25" xfId="28649"/>
    <cellStyle name="Heading 2 2 2 3 2 2 26" xfId="26912"/>
    <cellStyle name="Heading 2 2 2 3 2 2 27" xfId="29711"/>
    <cellStyle name="Heading 2 2 2 3 2 2 28" xfId="29667"/>
    <cellStyle name="Heading 2 2 2 3 2 2 29" xfId="29520"/>
    <cellStyle name="Heading 2 2 2 3 2 2 3" xfId="24875"/>
    <cellStyle name="Heading 2 2 2 3 2 2 30" xfId="29575"/>
    <cellStyle name="Heading 2 2 2 3 2 2 31" xfId="29364"/>
    <cellStyle name="Heading 2 2 2 3 2 2 4" xfId="24558"/>
    <cellStyle name="Heading 2 2 2 3 2 2 5" xfId="24679"/>
    <cellStyle name="Heading 2 2 2 3 2 2 6" xfId="24135"/>
    <cellStyle name="Heading 2 2 2 3 2 2 7" xfId="24800"/>
    <cellStyle name="Heading 2 2 2 3 2 2 8" xfId="24649"/>
    <cellStyle name="Heading 2 2 2 3 2 2 9" xfId="23934"/>
    <cellStyle name="Heading 2 2 2 3 2 20" xfId="26691"/>
    <cellStyle name="Heading 2 2 2 3 2 21" xfId="26844"/>
    <cellStyle name="Heading 2 2 2 3 2 22" xfId="27948"/>
    <cellStyle name="Heading 2 2 2 3 2 23" xfId="28638"/>
    <cellStyle name="Heading 2 2 2 3 2 24" xfId="28270"/>
    <cellStyle name="Heading 2 2 2 3 2 25" xfId="27680"/>
    <cellStyle name="Heading 2 2 2 3 2 26" xfId="27628"/>
    <cellStyle name="Heading 2 2 2 3 2 27" xfId="29808"/>
    <cellStyle name="Heading 2 2 2 3 2 28" xfId="28895"/>
    <cellStyle name="Heading 2 2 2 3 2 29" xfId="29906"/>
    <cellStyle name="Heading 2 2 2 3 2 3" xfId="22682"/>
    <cellStyle name="Heading 2 2 2 3 2 30" xfId="28953"/>
    <cellStyle name="Heading 2 2 2 3 2 31" xfId="29022"/>
    <cellStyle name="Heading 2 2 2 3 2 4" xfId="25247"/>
    <cellStyle name="Heading 2 2 2 3 2 5" xfId="22805"/>
    <cellStyle name="Heading 2 2 2 3 2 6" xfId="22990"/>
    <cellStyle name="Heading 2 2 2 3 2 7" xfId="24473"/>
    <cellStyle name="Heading 2 2 2 3 2 8" xfId="23267"/>
    <cellStyle name="Heading 2 2 2 3 2 9" xfId="25246"/>
    <cellStyle name="Heading 2 2 2 3 20" xfId="27393"/>
    <cellStyle name="Heading 2 2 2 3 21" xfId="27305"/>
    <cellStyle name="Heading 2 2 2 3 22" xfId="27326"/>
    <cellStyle name="Heading 2 2 2 3 23" xfId="27175"/>
    <cellStyle name="Heading 2 2 2 3 24" xfId="26970"/>
    <cellStyle name="Heading 2 2 2 3 25" xfId="28820"/>
    <cellStyle name="Heading 2 2 2 3 26" xfId="27280"/>
    <cellStyle name="Heading 2 2 2 3 27" xfId="28771"/>
    <cellStyle name="Heading 2 2 2 3 28" xfId="28886"/>
    <cellStyle name="Heading 2 2 2 3 29" xfId="28959"/>
    <cellStyle name="Heading 2 2 2 3 3" xfId="22660"/>
    <cellStyle name="Heading 2 2 2 3 30" xfId="29231"/>
    <cellStyle name="Heading 2 2 2 3 31" xfId="29200"/>
    <cellStyle name="Heading 2 2 2 3 32" xfId="29209"/>
    <cellStyle name="Heading 2 2 2 3 4" xfId="22818"/>
    <cellStyle name="Heading 2 2 2 3 5" xfId="23736"/>
    <cellStyle name="Heading 2 2 2 3 6" xfId="23622"/>
    <cellStyle name="Heading 2 2 2 3 7" xfId="23652"/>
    <cellStyle name="Heading 2 2 2 3 8" xfId="23447"/>
    <cellStyle name="Heading 2 2 2 3 9" xfId="24440"/>
    <cellStyle name="Heading 2 2 2 30" xfId="14672"/>
    <cellStyle name="Heading 2 2 2 31" xfId="16620"/>
    <cellStyle name="Heading 2 2 2 32" xfId="18518"/>
    <cellStyle name="Heading 2 2 2 33" xfId="14573"/>
    <cellStyle name="Heading 2 2 2 34" xfId="18798"/>
    <cellStyle name="Heading 2 2 2 35" xfId="15630"/>
    <cellStyle name="Heading 2 2 2 36" xfId="15299"/>
    <cellStyle name="Heading 2 2 2 37" xfId="15965"/>
    <cellStyle name="Heading 2 2 2 38" xfId="17333"/>
    <cellStyle name="Heading 2 2 2 39" xfId="18933"/>
    <cellStyle name="Heading 2 2 2 4" xfId="13911"/>
    <cellStyle name="Heading 2 2 2 40" xfId="17831"/>
    <cellStyle name="Heading 2 2 2 41" xfId="15282"/>
    <cellStyle name="Heading 2 2 2 42" xfId="17926"/>
    <cellStyle name="Heading 2 2 2 43" xfId="15666"/>
    <cellStyle name="Heading 2 2 2 44" xfId="16394"/>
    <cellStyle name="Heading 2 2 2 45" xfId="14284"/>
    <cellStyle name="Heading 2 2 2 46" xfId="18490"/>
    <cellStyle name="Heading 2 2 2 47" xfId="16505"/>
    <cellStyle name="Heading 2 2 2 48" xfId="21216"/>
    <cellStyle name="Heading 2 2 2 49" xfId="21330"/>
    <cellStyle name="Heading 2 2 2 5" xfId="13800"/>
    <cellStyle name="Heading 2 2 2 50" xfId="22015"/>
    <cellStyle name="Heading 2 2 2 51" xfId="22533"/>
    <cellStyle name="Heading 2 2 2 52" xfId="21976"/>
    <cellStyle name="Heading 2 2 2 53" xfId="21130"/>
    <cellStyle name="Heading 2 2 2 54" xfId="21942"/>
    <cellStyle name="Heading 2 2 2 55" xfId="22349"/>
    <cellStyle name="Heading 2 2 2 56" xfId="21320"/>
    <cellStyle name="Heading 2 2 2 57" xfId="20230"/>
    <cellStyle name="Heading 2 2 2 58" xfId="22144"/>
    <cellStyle name="Heading 2 2 2 59" xfId="26298"/>
    <cellStyle name="Heading 2 2 2 6" xfId="13517"/>
    <cellStyle name="Heading 2 2 2 60" xfId="26505"/>
    <cellStyle name="Heading 2 2 2 7" xfId="13858"/>
    <cellStyle name="Heading 2 2 2 8" xfId="13502"/>
    <cellStyle name="Heading 2 2 2 9" xfId="13966"/>
    <cellStyle name="Heading 2 2 20" xfId="14163"/>
    <cellStyle name="Heading 2 2 21" xfId="14226"/>
    <cellStyle name="Heading 2 2 22" xfId="18446"/>
    <cellStyle name="Heading 2 2 23" xfId="18506"/>
    <cellStyle name="Heading 2 2 24" xfId="18597"/>
    <cellStyle name="Heading 2 2 25" xfId="18660"/>
    <cellStyle name="Heading 2 2 26" xfId="18724"/>
    <cellStyle name="Heading 2 2 27" xfId="18780"/>
    <cellStyle name="Heading 2 2 28" xfId="18840"/>
    <cellStyle name="Heading 2 2 29" xfId="16981"/>
    <cellStyle name="Heading 2 2 3" xfId="12052"/>
    <cellStyle name="Heading 2 2 30" xfId="15524"/>
    <cellStyle name="Heading 2 2 31" xfId="18614"/>
    <cellStyle name="Heading 2 2 32" xfId="19061"/>
    <cellStyle name="Heading 2 2 33" xfId="19116"/>
    <cellStyle name="Heading 2 2 34" xfId="19169"/>
    <cellStyle name="Heading 2 2 35" xfId="19220"/>
    <cellStyle name="Heading 2 2 36" xfId="19271"/>
    <cellStyle name="Heading 2 2 37" xfId="19321"/>
    <cellStyle name="Heading 2 2 38" xfId="19369"/>
    <cellStyle name="Heading 2 2 39" xfId="19417"/>
    <cellStyle name="Heading 2 2 4" xfId="12427"/>
    <cellStyle name="Heading 2 2 40" xfId="19464"/>
    <cellStyle name="Heading 2 2 41" xfId="19511"/>
    <cellStyle name="Heading 2 2 42" xfId="19558"/>
    <cellStyle name="Heading 2 2 43" xfId="19602"/>
    <cellStyle name="Heading 2 2 44" xfId="19644"/>
    <cellStyle name="Heading 2 2 45" xfId="19685"/>
    <cellStyle name="Heading 2 2 46" xfId="19724"/>
    <cellStyle name="Heading 2 2 47" xfId="19762"/>
    <cellStyle name="Heading 2 2 48" xfId="19797"/>
    <cellStyle name="Heading 2 2 49" xfId="19830"/>
    <cellStyle name="Heading 2 2 5" xfId="12656"/>
    <cellStyle name="Heading 2 2 50" xfId="19862"/>
    <cellStyle name="Heading 2 2 51" xfId="19893"/>
    <cellStyle name="Heading 2 2 52" xfId="19922"/>
    <cellStyle name="Heading 2 2 53" xfId="19949"/>
    <cellStyle name="Heading 2 2 54" xfId="19974"/>
    <cellStyle name="Heading 2 2 55" xfId="19997"/>
    <cellStyle name="Heading 2 2 56" xfId="20017"/>
    <cellStyle name="Heading 2 2 57" xfId="20036"/>
    <cellStyle name="Heading 2 2 58" xfId="20053"/>
    <cellStyle name="Heading 2 2 59" xfId="20143"/>
    <cellStyle name="Heading 2 2 6" xfId="12826"/>
    <cellStyle name="Heading 2 2 60" xfId="21699"/>
    <cellStyle name="Heading 2 2 61" xfId="21808"/>
    <cellStyle name="Heading 2 2 62" xfId="22007"/>
    <cellStyle name="Heading 2 2 63" xfId="20170"/>
    <cellStyle name="Heading 2 2 64" xfId="21312"/>
    <cellStyle name="Heading 2 2 65" xfId="21573"/>
    <cellStyle name="Heading 2 2 66" xfId="21696"/>
    <cellStyle name="Heading 2 2 67" xfId="20857"/>
    <cellStyle name="Heading 2 2 68" xfId="21155"/>
    <cellStyle name="Heading 2 2 69" xfId="20530"/>
    <cellStyle name="Heading 2 2 7" xfId="12078"/>
    <cellStyle name="Heading 2 2 70" xfId="26107"/>
    <cellStyle name="Heading 2 2 71" xfId="26118"/>
    <cellStyle name="Heading 2 2 8" xfId="12698"/>
    <cellStyle name="Heading 2 2 9" xfId="12619"/>
    <cellStyle name="Heading 2 20" xfId="14023"/>
    <cellStyle name="Heading 2 21" xfId="14056"/>
    <cellStyle name="Heading 2 22" xfId="13393"/>
    <cellStyle name="Heading 2 23" xfId="14154"/>
    <cellStyle name="Heading 2 24" xfId="13115"/>
    <cellStyle name="Heading 2 25" xfId="14148"/>
    <cellStyle name="Heading 2 26" xfId="14960"/>
    <cellStyle name="Heading 2 27" xfId="18410"/>
    <cellStyle name="Heading 2 28" xfId="18493"/>
    <cellStyle name="Heading 2 29" xfId="18375"/>
    <cellStyle name="Heading 2 3" xfId="118"/>
    <cellStyle name="Heading 2 3 2" xfId="6108"/>
    <cellStyle name="Heading 2 30" xfId="18637"/>
    <cellStyle name="Heading 2 31" xfId="18699"/>
    <cellStyle name="Heading 2 32" xfId="18761"/>
    <cellStyle name="Heading 2 33" xfId="18816"/>
    <cellStyle name="Heading 2 34" xfId="18721"/>
    <cellStyle name="Heading 2 35" xfId="18384"/>
    <cellStyle name="Heading 2 36" xfId="18112"/>
    <cellStyle name="Heading 2 37" xfId="19033"/>
    <cellStyle name="Heading 2 38" xfId="19094"/>
    <cellStyle name="Heading 2 39" xfId="19147"/>
    <cellStyle name="Heading 2 4" xfId="159"/>
    <cellStyle name="Heading 2 4 2" xfId="6149"/>
    <cellStyle name="Heading 2 40" xfId="19199"/>
    <cellStyle name="Heading 2 41" xfId="19250"/>
    <cellStyle name="Heading 2 42" xfId="19300"/>
    <cellStyle name="Heading 2 43" xfId="19350"/>
    <cellStyle name="Heading 2 44" xfId="19398"/>
    <cellStyle name="Heading 2 45" xfId="19445"/>
    <cellStyle name="Heading 2 46" xfId="19492"/>
    <cellStyle name="Heading 2 47" xfId="19539"/>
    <cellStyle name="Heading 2 48" xfId="19583"/>
    <cellStyle name="Heading 2 49" xfId="19626"/>
    <cellStyle name="Heading 2 5" xfId="200"/>
    <cellStyle name="Heading 2 5 2" xfId="6190"/>
    <cellStyle name="Heading 2 50" xfId="19667"/>
    <cellStyle name="Heading 2 51" xfId="19707"/>
    <cellStyle name="Heading 2 52" xfId="19746"/>
    <cellStyle name="Heading 2 53" xfId="19782"/>
    <cellStyle name="Heading 2 54" xfId="19815"/>
    <cellStyle name="Heading 2 55" xfId="19848"/>
    <cellStyle name="Heading 2 56" xfId="19880"/>
    <cellStyle name="Heading 2 57" xfId="19909"/>
    <cellStyle name="Heading 2 58" xfId="19938"/>
    <cellStyle name="Heading 2 59" xfId="19964"/>
    <cellStyle name="Heading 2 6" xfId="241"/>
    <cellStyle name="Heading 2 6 2" xfId="6231"/>
    <cellStyle name="Heading 2 60" xfId="19987"/>
    <cellStyle name="Heading 2 61" xfId="20009"/>
    <cellStyle name="Heading 2 62" xfId="20028"/>
    <cellStyle name="Heading 2 63" xfId="20046"/>
    <cellStyle name="Heading 2 64" xfId="20409"/>
    <cellStyle name="Heading 2 65" xfId="22182"/>
    <cellStyle name="Heading 2 66" xfId="20291"/>
    <cellStyle name="Heading 2 67" xfId="21364"/>
    <cellStyle name="Heading 2 68" xfId="20765"/>
    <cellStyle name="Heading 2 69" xfId="21144"/>
    <cellStyle name="Heading 2 7" xfId="282"/>
    <cellStyle name="Heading 2 7 2" xfId="6272"/>
    <cellStyle name="Heading 2 70" xfId="22046"/>
    <cellStyle name="Heading 2 71" xfId="21705"/>
    <cellStyle name="Heading 2 72" xfId="22126"/>
    <cellStyle name="Heading 2 73" xfId="20381"/>
    <cellStyle name="Heading 2 74" xfId="21038"/>
    <cellStyle name="Heading 2 75" xfId="26153"/>
    <cellStyle name="Heading 2 76" xfId="26275"/>
    <cellStyle name="Heading 2 8" xfId="12336"/>
    <cellStyle name="Heading 2 9" xfId="12204"/>
    <cellStyle name="Heading 3" xfId="7" builtinId="18" customBuiltin="1"/>
    <cellStyle name="Heading 3 10" xfId="12496"/>
    <cellStyle name="Heading 3 11" xfId="12153"/>
    <cellStyle name="Heading 3 12" xfId="12547"/>
    <cellStyle name="Heading 3 13" xfId="12432"/>
    <cellStyle name="Heading 3 14" xfId="12562"/>
    <cellStyle name="Heading 3 15" xfId="12759"/>
    <cellStyle name="Heading 3 16" xfId="12703"/>
    <cellStyle name="Heading 3 17" xfId="12532"/>
    <cellStyle name="Heading 3 18" xfId="12163"/>
    <cellStyle name="Heading 3 19" xfId="13439"/>
    <cellStyle name="Heading 3 2" xfId="2339"/>
    <cellStyle name="Heading 3 2 10" xfId="12437"/>
    <cellStyle name="Heading 3 2 11" xfId="12459"/>
    <cellStyle name="Heading 3 2 12" xfId="12632"/>
    <cellStyle name="Heading 3 2 13" xfId="12406"/>
    <cellStyle name="Heading 3 2 14" xfId="13724"/>
    <cellStyle name="Heading 3 2 14 10" xfId="23397"/>
    <cellStyle name="Heading 3 2 14 11" xfId="24253"/>
    <cellStyle name="Heading 3 2 14 12" xfId="23701"/>
    <cellStyle name="Heading 3 2 14 13" xfId="23041"/>
    <cellStyle name="Heading 3 2 14 14" xfId="24861"/>
    <cellStyle name="Heading 3 2 14 15" xfId="23389"/>
    <cellStyle name="Heading 3 2 14 16" xfId="26000"/>
    <cellStyle name="Heading 3 2 14 17" xfId="25642"/>
    <cellStyle name="Heading 3 2 14 18" xfId="26642"/>
    <cellStyle name="Heading 3 2 14 19" xfId="27396"/>
    <cellStyle name="Heading 3 2 14 2" xfId="13588"/>
    <cellStyle name="Heading 3 2 14 2 10" xfId="23603"/>
    <cellStyle name="Heading 3 2 14 2 11" xfId="25223"/>
    <cellStyle name="Heading 3 2 14 2 12" xfId="24359"/>
    <cellStyle name="Heading 3 2 14 2 13" xfId="23763"/>
    <cellStyle name="Heading 3 2 14 2 14" xfId="23366"/>
    <cellStyle name="Heading 3 2 14 2 15" xfId="25998"/>
    <cellStyle name="Heading 3 2 14 2 16" xfId="25900"/>
    <cellStyle name="Heading 3 2 14 2 17" xfId="28409"/>
    <cellStyle name="Heading 3 2 14 2 18" xfId="27861"/>
    <cellStyle name="Heading 3 2 14 2 19" xfId="27915"/>
    <cellStyle name="Heading 3 2 14 2 2" xfId="25035"/>
    <cellStyle name="Heading 3 2 14 2 2 10" xfId="23048"/>
    <cellStyle name="Heading 3 2 14 2 2 11" xfId="23180"/>
    <cellStyle name="Heading 3 2 14 2 2 12" xfId="23524"/>
    <cellStyle name="Heading 3 2 14 2 2 13" xfId="23270"/>
    <cellStyle name="Heading 3 2 14 2 2 14" xfId="24547"/>
    <cellStyle name="Heading 3 2 14 2 2 15" xfId="25919"/>
    <cellStyle name="Heading 3 2 14 2 2 16" xfId="25729"/>
    <cellStyle name="Heading 3 2 14 2 2 17" xfId="28336"/>
    <cellStyle name="Heading 3 2 14 2 2 18" xfId="28210"/>
    <cellStyle name="Heading 3 2 14 2 2 19" xfId="26720"/>
    <cellStyle name="Heading 3 2 14 2 2 2" xfId="24956"/>
    <cellStyle name="Heading 3 2 14 2 2 20" xfId="27089"/>
    <cellStyle name="Heading 3 2 14 2 2 21" xfId="27357"/>
    <cellStyle name="Heading 3 2 14 2 2 22" xfId="26776"/>
    <cellStyle name="Heading 3 2 14 2 2 23" xfId="27382"/>
    <cellStyle name="Heading 3 2 14 2 2 24" xfId="27844"/>
    <cellStyle name="Heading 3 2 14 2 2 25" xfId="28618"/>
    <cellStyle name="Heading 3 2 14 2 2 26" xfId="27186"/>
    <cellStyle name="Heading 3 2 14 2 2 27" xfId="29723"/>
    <cellStyle name="Heading 3 2 14 2 2 28" xfId="29629"/>
    <cellStyle name="Heading 3 2 14 2 2 29" xfId="28971"/>
    <cellStyle name="Heading 3 2 14 2 2 3" xfId="24799"/>
    <cellStyle name="Heading 3 2 14 2 2 30" xfId="29128"/>
    <cellStyle name="Heading 3 2 14 2 2 31" xfId="29215"/>
    <cellStyle name="Heading 3 2 14 2 2 4" xfId="22841"/>
    <cellStyle name="Heading 3 2 14 2 2 5" xfId="23329"/>
    <cellStyle name="Heading 3 2 14 2 2 6" xfId="23686"/>
    <cellStyle name="Heading 3 2 14 2 2 7" xfId="22907"/>
    <cellStyle name="Heading 3 2 14 2 2 8" xfId="25200"/>
    <cellStyle name="Heading 3 2 14 2 2 9" xfId="24334"/>
    <cellStyle name="Heading 3 2 14 2 20" xfId="27727"/>
    <cellStyle name="Heading 3 2 14 2 21" xfId="26907"/>
    <cellStyle name="Heading 3 2 14 2 22" xfId="26901"/>
    <cellStyle name="Heading 3 2 14 2 23" xfId="27282"/>
    <cellStyle name="Heading 3 2 14 2 24" xfId="27665"/>
    <cellStyle name="Heading 3 2 14 2 25" xfId="27128"/>
    <cellStyle name="Heading 3 2 14 2 26" xfId="27344"/>
    <cellStyle name="Heading 3 2 14 2 27" xfId="29794"/>
    <cellStyle name="Heading 3 2 14 2 28" xfId="29447"/>
    <cellStyle name="Heading 3 2 14 2 29" xfId="29469"/>
    <cellStyle name="Heading 3 2 14 2 3" xfId="24366"/>
    <cellStyle name="Heading 3 2 14 2 30" xfId="29377"/>
    <cellStyle name="Heading 3 2 14 2 31" xfId="29049"/>
    <cellStyle name="Heading 3 2 14 2 4" xfId="24430"/>
    <cellStyle name="Heading 3 2 14 2 5" xfId="24177"/>
    <cellStyle name="Heading 3 2 14 2 6" xfId="23082"/>
    <cellStyle name="Heading 3 2 14 2 7" xfId="23076"/>
    <cellStyle name="Heading 3 2 14 2 8" xfId="23527"/>
    <cellStyle name="Heading 3 2 14 2 9" xfId="23273"/>
    <cellStyle name="Heading 3 2 14 20" xfId="26869"/>
    <cellStyle name="Heading 3 2 14 21" xfId="27160"/>
    <cellStyle name="Heading 3 2 14 22" xfId="26816"/>
    <cellStyle name="Heading 3 2 14 23" xfId="27111"/>
    <cellStyle name="Heading 3 2 14 24" xfId="27223"/>
    <cellStyle name="Heading 3 2 14 25" xfId="28288"/>
    <cellStyle name="Heading 3 2 14 26" xfId="27352"/>
    <cellStyle name="Heading 3 2 14 27" xfId="26739"/>
    <cellStyle name="Heading 3 2 14 28" xfId="28917"/>
    <cellStyle name="Heading 3 2 14 29" xfId="29233"/>
    <cellStyle name="Heading 3 2 14 3" xfId="22744"/>
    <cellStyle name="Heading 3 2 14 30" xfId="29034"/>
    <cellStyle name="Heading 3 2 14 31" xfId="29146"/>
    <cellStyle name="Heading 3 2 14 32" xfId="29013"/>
    <cellStyle name="Heading 3 2 14 4" xfId="23742"/>
    <cellStyle name="Heading 3 2 14 5" xfId="23032"/>
    <cellStyle name="Heading 3 2 14 6" xfId="23423"/>
    <cellStyle name="Heading 3 2 14 7" xfId="22953"/>
    <cellStyle name="Heading 3 2 14 8" xfId="23354"/>
    <cellStyle name="Heading 3 2 14 9" xfId="25184"/>
    <cellStyle name="Heading 3 2 15" xfId="13829"/>
    <cellStyle name="Heading 3 2 16" xfId="13247"/>
    <cellStyle name="Heading 3 2 17" xfId="13039"/>
    <cellStyle name="Heading 3 2 18" xfId="12951"/>
    <cellStyle name="Heading 3 2 19" xfId="14057"/>
    <cellStyle name="Heading 3 2 2" xfId="78"/>
    <cellStyle name="Heading 3 2 2 10" xfId="17035"/>
    <cellStyle name="Heading 3 2 2 11" xfId="15761"/>
    <cellStyle name="Heading 3 2 2 12" xfId="17790"/>
    <cellStyle name="Heading 3 2 2 13" xfId="15451"/>
    <cellStyle name="Heading 3 2 2 14" xfId="14354"/>
    <cellStyle name="Heading 3 2 2 15" xfId="15527"/>
    <cellStyle name="Heading 3 2 2 16" xfId="17512"/>
    <cellStyle name="Heading 3 2 2 17" xfId="18382"/>
    <cellStyle name="Heading 3 2 2 18" xfId="17196"/>
    <cellStyle name="Heading 3 2 2 19" xfId="18181"/>
    <cellStyle name="Heading 3 2 2 2" xfId="8331"/>
    <cellStyle name="Heading 3 2 2 2 10" xfId="16275"/>
    <cellStyle name="Heading 3 2 2 2 11" xfId="17437"/>
    <cellStyle name="Heading 3 2 2 2 12" xfId="15611"/>
    <cellStyle name="Heading 3 2 2 2 13" xfId="15939"/>
    <cellStyle name="Heading 3 2 2 2 14" xfId="16922"/>
    <cellStyle name="Heading 3 2 2 2 15" xfId="17786"/>
    <cellStyle name="Heading 3 2 2 2 16" xfId="15465"/>
    <cellStyle name="Heading 3 2 2 2 17" xfId="16029"/>
    <cellStyle name="Heading 3 2 2 2 18" xfId="17547"/>
    <cellStyle name="Heading 3 2 2 2 19" xfId="15440"/>
    <cellStyle name="Heading 3 2 2 2 2" xfId="6068"/>
    <cellStyle name="Heading 3 2 2 2 2 10" xfId="22342"/>
    <cellStyle name="Heading 3 2 2 2 2 11" xfId="21827"/>
    <cellStyle name="Heading 3 2 2 2 2 12" xfId="22072"/>
    <cellStyle name="Heading 3 2 2 2 2 13" xfId="22059"/>
    <cellStyle name="Heading 3 2 2 2 2 14" xfId="26424"/>
    <cellStyle name="Heading 3 2 2 2 2 15" xfId="26354"/>
    <cellStyle name="Heading 3 2 2 2 2 2" xfId="13647"/>
    <cellStyle name="Heading 3 2 2 2 2 2 10" xfId="20588"/>
    <cellStyle name="Heading 3 2 2 2 2 2 11" xfId="21496"/>
    <cellStyle name="Heading 3 2 2 2 2 2 12" xfId="21222"/>
    <cellStyle name="Heading 3 2 2 2 2 2 13" xfId="20315"/>
    <cellStyle name="Heading 3 2 2 2 2 2 14" xfId="26433"/>
    <cellStyle name="Heading 3 2 2 2 2 2 15" xfId="26230"/>
    <cellStyle name="Heading 3 2 2 2 2 2 2" xfId="13656"/>
    <cellStyle name="Heading 3 2 2 2 2 2 3" xfId="21879"/>
    <cellStyle name="Heading 3 2 2 2 2 2 4" xfId="20611"/>
    <cellStyle name="Heading 3 2 2 2 2 2 5" xfId="20812"/>
    <cellStyle name="Heading 3 2 2 2 2 2 6" xfId="20482"/>
    <cellStyle name="Heading 3 2 2 2 2 2 7" xfId="20698"/>
    <cellStyle name="Heading 3 2 2 2 2 2 8" xfId="20246"/>
    <cellStyle name="Heading 3 2 2 2 2 2 9" xfId="20313"/>
    <cellStyle name="Heading 3 2 2 2 2 3" xfId="21870"/>
    <cellStyle name="Heading 3 2 2 2 2 4" xfId="21425"/>
    <cellStyle name="Heading 3 2 2 2 2 5" xfId="21530"/>
    <cellStyle name="Heading 3 2 2 2 2 6" xfId="22397"/>
    <cellStyle name="Heading 3 2 2 2 2 7" xfId="22009"/>
    <cellStyle name="Heading 3 2 2 2 2 8" xfId="22073"/>
    <cellStyle name="Heading 3 2 2 2 2 9" xfId="22407"/>
    <cellStyle name="Heading 3 2 2 2 20" xfId="17810"/>
    <cellStyle name="Heading 3 2 2 2 21" xfId="16642"/>
    <cellStyle name="Heading 3 2 2 2 22" xfId="15316"/>
    <cellStyle name="Heading 3 2 2 2 23" xfId="16873"/>
    <cellStyle name="Heading 3 2 2 2 24" xfId="16935"/>
    <cellStyle name="Heading 3 2 2 2 25" xfId="16481"/>
    <cellStyle name="Heading 3 2 2 2 26" xfId="15873"/>
    <cellStyle name="Heading 3 2 2 2 27" xfId="17103"/>
    <cellStyle name="Heading 3 2 2 2 28" xfId="17964"/>
    <cellStyle name="Heading 3 2 2 2 29" xfId="18695"/>
    <cellStyle name="Heading 3 2 2 2 3" xfId="13149"/>
    <cellStyle name="Heading 3 2 2 2 30" xfId="17706"/>
    <cellStyle name="Heading 3 2 2 2 31" xfId="14250"/>
    <cellStyle name="Heading 3 2 2 2 32" xfId="15593"/>
    <cellStyle name="Heading 3 2 2 2 33" xfId="16954"/>
    <cellStyle name="Heading 3 2 2 2 34" xfId="15283"/>
    <cellStyle name="Heading 3 2 2 2 35" xfId="16046"/>
    <cellStyle name="Heading 3 2 2 2 36" xfId="17560"/>
    <cellStyle name="Heading 3 2 2 2 37" xfId="15919"/>
    <cellStyle name="Heading 3 2 2 2 38" xfId="15971"/>
    <cellStyle name="Heading 3 2 2 2 39" xfId="16300"/>
    <cellStyle name="Heading 3 2 2 2 4" xfId="13832"/>
    <cellStyle name="Heading 3 2 2 2 40" xfId="14768"/>
    <cellStyle name="Heading 3 2 2 2 41" xfId="14617"/>
    <cellStyle name="Heading 3 2 2 2 42" xfId="18810"/>
    <cellStyle name="Heading 3 2 2 2 43" xfId="18631"/>
    <cellStyle name="Heading 3 2 2 2 44" xfId="15367"/>
    <cellStyle name="Heading 3 2 2 2 45" xfId="18813"/>
    <cellStyle name="Heading 3 2 2 2 46" xfId="16308"/>
    <cellStyle name="Heading 3 2 2 2 47" xfId="14649"/>
    <cellStyle name="Heading 3 2 2 2 48" xfId="20921"/>
    <cellStyle name="Heading 3 2 2 2 49" xfId="20938"/>
    <cellStyle name="Heading 3 2 2 2 5" xfId="13282"/>
    <cellStyle name="Heading 3 2 2 2 50" xfId="21437"/>
    <cellStyle name="Heading 3 2 2 2 51" xfId="21518"/>
    <cellStyle name="Heading 3 2 2 2 52" xfId="22395"/>
    <cellStyle name="Heading 3 2 2 2 53" xfId="22504"/>
    <cellStyle name="Heading 3 2 2 2 54" xfId="21167"/>
    <cellStyle name="Heading 3 2 2 2 55" xfId="22412"/>
    <cellStyle name="Heading 3 2 2 2 56" xfId="21170"/>
    <cellStyle name="Heading 3 2 2 2 57" xfId="22301"/>
    <cellStyle name="Heading 3 2 2 2 58" xfId="22346"/>
    <cellStyle name="Heading 3 2 2 2 59" xfId="26262"/>
    <cellStyle name="Heading 3 2 2 2 6" xfId="13807"/>
    <cellStyle name="Heading 3 2 2 2 60" xfId="26283"/>
    <cellStyle name="Heading 3 2 2 2 7" xfId="13874"/>
    <cellStyle name="Heading 3 2 2 2 8" xfId="13979"/>
    <cellStyle name="Heading 3 2 2 2 9" xfId="13050"/>
    <cellStyle name="Heading 3 2 2 20" xfId="16534"/>
    <cellStyle name="Heading 3 2 2 21" xfId="15767"/>
    <cellStyle name="Heading 3 2 2 22" xfId="17597"/>
    <cellStyle name="Heading 3 2 2 23" xfId="18041"/>
    <cellStyle name="Heading 3 2 2 24" xfId="18888"/>
    <cellStyle name="Heading 3 2 2 25" xfId="15121"/>
    <cellStyle name="Heading 3 2 2 26" xfId="14343"/>
    <cellStyle name="Heading 3 2 2 27" xfId="14860"/>
    <cellStyle name="Heading 3 2 2 28" xfId="15073"/>
    <cellStyle name="Heading 3 2 2 29" xfId="17835"/>
    <cellStyle name="Heading 3 2 2 3" xfId="13763"/>
    <cellStyle name="Heading 3 2 2 3 10" xfId="23234"/>
    <cellStyle name="Heading 3 2 2 3 11" xfId="23078"/>
    <cellStyle name="Heading 3 2 2 3 12" xfId="24238"/>
    <cellStyle name="Heading 3 2 2 3 13" xfId="24286"/>
    <cellStyle name="Heading 3 2 2 3 14" xfId="25502"/>
    <cellStyle name="Heading 3 2 2 3 15" xfId="23387"/>
    <cellStyle name="Heading 3 2 2 3 16" xfId="25670"/>
    <cellStyle name="Heading 3 2 2 3 17" xfId="26059"/>
    <cellStyle name="Heading 3 2 2 3 18" xfId="26578"/>
    <cellStyle name="Heading 3 2 2 3 19" xfId="26685"/>
    <cellStyle name="Heading 3 2 2 3 2" xfId="13002"/>
    <cellStyle name="Heading 3 2 2 3 2 10" xfId="23171"/>
    <cellStyle name="Heading 3 2 2 3 2 11" xfId="25461"/>
    <cellStyle name="Heading 3 2 2 3 2 12" xfId="24201"/>
    <cellStyle name="Heading 3 2 2 3 2 13" xfId="24797"/>
    <cellStyle name="Heading 3 2 2 3 2 14" xfId="23901"/>
    <cellStyle name="Heading 3 2 2 3 2 15" xfId="26537"/>
    <cellStyle name="Heading 3 2 2 3 2 16" xfId="25930"/>
    <cellStyle name="Heading 3 2 2 3 2 17" xfId="28423"/>
    <cellStyle name="Heading 3 2 2 3 2 18" xfId="28237"/>
    <cellStyle name="Heading 3 2 2 3 2 19" xfId="27780"/>
    <cellStyle name="Heading 3 2 2 3 2 2" xfId="25052"/>
    <cellStyle name="Heading 3 2 2 3 2 2 10" xfId="23424"/>
    <cellStyle name="Heading 3 2 2 3 2 2 11" xfId="25342"/>
    <cellStyle name="Heading 3 2 2 3 2 2 12" xfId="25230"/>
    <cellStyle name="Heading 3 2 2 3 2 2 13" xfId="23348"/>
    <cellStyle name="Heading 3 2 2 3 2 2 14" xfId="24481"/>
    <cellStyle name="Heading 3 2 2 3 2 2 15" xfId="25920"/>
    <cellStyle name="Heading 3 2 2 3 2 2 16" xfId="25949"/>
    <cellStyle name="Heading 3 2 2 3 2 2 17" xfId="28323"/>
    <cellStyle name="Heading 3 2 2 3 2 2 18" xfId="28266"/>
    <cellStyle name="Heading 3 2 2 3 2 2 19" xfId="28651"/>
    <cellStyle name="Heading 3 2 2 3 2 2 2" xfId="24943"/>
    <cellStyle name="Heading 3 2 2 3 2 2 20" xfId="27783"/>
    <cellStyle name="Heading 3 2 2 3 2 2 21" xfId="27541"/>
    <cellStyle name="Heading 3 2 2 3 2 2 22" xfId="27845"/>
    <cellStyle name="Heading 3 2 2 3 2 2 23" xfId="28284"/>
    <cellStyle name="Heading 3 2 2 3 2 2 24" xfId="28604"/>
    <cellStyle name="Heading 3 2 2 3 2 2 25" xfId="26972"/>
    <cellStyle name="Heading 3 2 2 3 2 2 26" xfId="27703"/>
    <cellStyle name="Heading 3 2 2 3 2 2 27" xfId="29710"/>
    <cellStyle name="Heading 3 2 2 3 2 2 28" xfId="29668"/>
    <cellStyle name="Heading 3 2 2 3 2 2 29" xfId="29939"/>
    <cellStyle name="Heading 3 2 2 3 2 2 3" xfId="24878"/>
    <cellStyle name="Heading 3 2 2 3 2 2 30" xfId="29405"/>
    <cellStyle name="Heading 3 2 2 3 2 2 31" xfId="29294"/>
    <cellStyle name="Heading 3 2 2 3 2 2 4" xfId="25322"/>
    <cellStyle name="Heading 3 2 2 3 2 2 5" xfId="24255"/>
    <cellStyle name="Heading 3 2 2 3 2 2 6" xfId="23943"/>
    <cellStyle name="Heading 3 2 2 3 2 2 7" xfId="24341"/>
    <cellStyle name="Heading 3 2 2 3 2 2 8" xfId="24217"/>
    <cellStyle name="Heading 3 2 2 3 2 2 9" xfId="24552"/>
    <cellStyle name="Heading 3 2 2 3 2 20" xfId="27521"/>
    <cellStyle name="Heading 3 2 2 3 2 21" xfId="27789"/>
    <cellStyle name="Heading 3 2 2 3 2 22" xfId="27261"/>
    <cellStyle name="Heading 3 2 2 3 2 23" xfId="28494"/>
    <cellStyle name="Heading 3 2 2 3 2 24" xfId="28778"/>
    <cellStyle name="Heading 3 2 2 3 2 25" xfId="27121"/>
    <cellStyle name="Heading 3 2 2 3 2 26" xfId="27320"/>
    <cellStyle name="Heading 3 2 2 3 2 27" xfId="29807"/>
    <cellStyle name="Heading 3 2 2 3 2 28" xfId="29648"/>
    <cellStyle name="Heading 3 2 2 3 2 29" xfId="29403"/>
    <cellStyle name="Heading 3 2 2 3 2 3" xfId="24835"/>
    <cellStyle name="Heading 3 2 2 3 2 30" xfId="29287"/>
    <cellStyle name="Heading 3 2 2 3 2 31" xfId="29409"/>
    <cellStyle name="Heading 3 2 2 3 2 4" xfId="24249"/>
    <cellStyle name="Heading 3 2 2 3 2 5" xfId="23912"/>
    <cellStyle name="Heading 3 2 2 3 2 6" xfId="24262"/>
    <cellStyle name="Heading 3 2 2 3 2 7" xfId="23563"/>
    <cellStyle name="Heading 3 2 2 3 2 8" xfId="25308"/>
    <cellStyle name="Heading 3 2 2 3 2 9" xfId="25462"/>
    <cellStyle name="Heading 3 2 2 3 20" xfId="27600"/>
    <cellStyle name="Heading 3 2 2 3 21" xfId="27647"/>
    <cellStyle name="Heading 3 2 2 3 22" xfId="27401"/>
    <cellStyle name="Heading 3 2 2 3 23" xfId="27323"/>
    <cellStyle name="Heading 3 2 2 3 24" xfId="28417"/>
    <cellStyle name="Heading 3 2 2 3 25" xfId="28822"/>
    <cellStyle name="Heading 3 2 2 3 26" xfId="26985"/>
    <cellStyle name="Heading 3 2 2 3 27" xfId="27414"/>
    <cellStyle name="Heading 3 2 2 3 28" xfId="28885"/>
    <cellStyle name="Heading 3 2 2 3 29" xfId="28949"/>
    <cellStyle name="Heading 3 2 2 3 3" xfId="22659"/>
    <cellStyle name="Heading 3 2 2 3 30" xfId="29314"/>
    <cellStyle name="Heading 3 2 2 3 31" xfId="29337"/>
    <cellStyle name="Heading 3 2 2 3 32" xfId="29235"/>
    <cellStyle name="Heading 3 2 2 3 4" xfId="22796"/>
    <cellStyle name="Heading 3 2 2 3 5" xfId="24012"/>
    <cellStyle name="Heading 3 2 2 3 6" xfId="24084"/>
    <cellStyle name="Heading 3 2 2 3 7" xfId="23745"/>
    <cellStyle name="Heading 3 2 2 3 8" xfId="23648"/>
    <cellStyle name="Heading 3 2 2 3 9" xfId="23168"/>
    <cellStyle name="Heading 3 2 2 30" xfId="14512"/>
    <cellStyle name="Heading 3 2 2 31" xfId="17970"/>
    <cellStyle name="Heading 3 2 2 32" xfId="18698"/>
    <cellStyle name="Heading 3 2 2 33" xfId="15769"/>
    <cellStyle name="Heading 3 2 2 34" xfId="16461"/>
    <cellStyle name="Heading 3 2 2 35" xfId="17555"/>
    <cellStyle name="Heading 3 2 2 36" xfId="15412"/>
    <cellStyle name="Heading 3 2 2 37" xfId="14937"/>
    <cellStyle name="Heading 3 2 2 38" xfId="18905"/>
    <cellStyle name="Heading 3 2 2 39" xfId="18373"/>
    <cellStyle name="Heading 3 2 2 4" xfId="13255"/>
    <cellStyle name="Heading 3 2 2 40" xfId="16810"/>
    <cellStyle name="Heading 3 2 2 41" xfId="17229"/>
    <cellStyle name="Heading 3 2 2 42" xfId="16198"/>
    <cellStyle name="Heading 3 2 2 43" xfId="14650"/>
    <cellStyle name="Heading 3 2 2 44" xfId="18350"/>
    <cellStyle name="Heading 3 2 2 45" xfId="17815"/>
    <cellStyle name="Heading 3 2 2 46" xfId="18757"/>
    <cellStyle name="Heading 3 2 2 47" xfId="18639"/>
    <cellStyle name="Heading 3 2 2 48" xfId="21217"/>
    <cellStyle name="Heading 3 2 2 49" xfId="20533"/>
    <cellStyle name="Heading 3 2 2 5" xfId="13906"/>
    <cellStyle name="Heading 3 2 2 50" xfId="20577"/>
    <cellStyle name="Heading 3 2 2 51" xfId="20992"/>
    <cellStyle name="Heading 3 2 2 52" xfId="20634"/>
    <cellStyle name="Heading 3 2 2 53" xfId="22170"/>
    <cellStyle name="Heading 3 2 2 54" xfId="20543"/>
    <cellStyle name="Heading 3 2 2 55" xfId="21473"/>
    <cellStyle name="Heading 3 2 2 56" xfId="22049"/>
    <cellStyle name="Heading 3 2 2 57" xfId="20265"/>
    <cellStyle name="Heading 3 2 2 58" xfId="20524"/>
    <cellStyle name="Heading 3 2 2 59" xfId="26299"/>
    <cellStyle name="Heading 3 2 2 6" xfId="13317"/>
    <cellStyle name="Heading 3 2 2 60" xfId="26465"/>
    <cellStyle name="Heading 3 2 2 7" xfId="12957"/>
    <cellStyle name="Heading 3 2 2 8" xfId="13865"/>
    <cellStyle name="Heading 3 2 2 9" xfId="13546"/>
    <cellStyle name="Heading 3 2 20" xfId="13272"/>
    <cellStyle name="Heading 3 2 21" xfId="14227"/>
    <cellStyle name="Heading 3 2 22" xfId="17422"/>
    <cellStyle name="Heading 3 2 23" xfId="15837"/>
    <cellStyle name="Heading 3 2 24" xfId="18304"/>
    <cellStyle name="Heading 3 2 25" xfId="14281"/>
    <cellStyle name="Heading 3 2 26" xfId="16858"/>
    <cellStyle name="Heading 3 2 27" xfId="16513"/>
    <cellStyle name="Heading 3 2 28" xfId="17827"/>
    <cellStyle name="Heading 3 2 29" xfId="18495"/>
    <cellStyle name="Heading 3 2 3" xfId="12053"/>
    <cellStyle name="Heading 3 2 30" xfId="18040"/>
    <cellStyle name="Heading 3 2 31" xfId="18161"/>
    <cellStyle name="Heading 3 2 32" xfId="15874"/>
    <cellStyle name="Heading 3 2 33" xfId="15108"/>
    <cellStyle name="Heading 3 2 34" xfId="16677"/>
    <cellStyle name="Heading 3 2 35" xfId="15639"/>
    <cellStyle name="Heading 3 2 36" xfId="16630"/>
    <cellStyle name="Heading 3 2 37" xfId="17448"/>
    <cellStyle name="Heading 3 2 38" xfId="16188"/>
    <cellStyle name="Heading 3 2 39" xfId="15054"/>
    <cellStyle name="Heading 3 2 4" xfId="12394"/>
    <cellStyle name="Heading 3 2 40" xfId="17415"/>
    <cellStyle name="Heading 3 2 41" xfId="15137"/>
    <cellStyle name="Heading 3 2 42" xfId="15798"/>
    <cellStyle name="Heading 3 2 43" xfId="18536"/>
    <cellStyle name="Heading 3 2 44" xfId="17931"/>
    <cellStyle name="Heading 3 2 45" xfId="17680"/>
    <cellStyle name="Heading 3 2 46" xfId="16407"/>
    <cellStyle name="Heading 3 2 47" xfId="15009"/>
    <cellStyle name="Heading 3 2 48" xfId="18473"/>
    <cellStyle name="Heading 3 2 49" xfId="17381"/>
    <cellStyle name="Heading 3 2 5" xfId="12171"/>
    <cellStyle name="Heading 3 2 50" xfId="17661"/>
    <cellStyle name="Heading 3 2 51" xfId="17398"/>
    <cellStyle name="Heading 3 2 52" xfId="14802"/>
    <cellStyle name="Heading 3 2 53" xfId="16897"/>
    <cellStyle name="Heading 3 2 54" xfId="18856"/>
    <cellStyle name="Heading 3 2 55" xfId="18050"/>
    <cellStyle name="Heading 3 2 56" xfId="16896"/>
    <cellStyle name="Heading 3 2 57" xfId="17285"/>
    <cellStyle name="Heading 3 2 58" xfId="14562"/>
    <cellStyle name="Heading 3 2 59" xfId="20144"/>
    <cellStyle name="Heading 3 2 6" xfId="12720"/>
    <cellStyle name="Heading 3 2 60" xfId="22460"/>
    <cellStyle name="Heading 3 2 61" xfId="22037"/>
    <cellStyle name="Heading 3 2 62" xfId="21404"/>
    <cellStyle name="Heading 3 2 63" xfId="21171"/>
    <cellStyle name="Heading 3 2 64" xfId="20640"/>
    <cellStyle name="Heading 3 2 65" xfId="20758"/>
    <cellStyle name="Heading 3 2 66" xfId="20719"/>
    <cellStyle name="Heading 3 2 67" xfId="20200"/>
    <cellStyle name="Heading 3 2 68" xfId="20247"/>
    <cellStyle name="Heading 3 2 69" xfId="20301"/>
    <cellStyle name="Heading 3 2 7" xfId="12555"/>
    <cellStyle name="Heading 3 2 70" xfId="26108"/>
    <cellStyle name="Heading 3 2 71" xfId="26492"/>
    <cellStyle name="Heading 3 2 8" xfId="12245"/>
    <cellStyle name="Heading 3 2 9" xfId="12516"/>
    <cellStyle name="Heading 3 20" xfId="14097"/>
    <cellStyle name="Heading 3 21" xfId="14000"/>
    <cellStyle name="Heading 3 22" xfId="14051"/>
    <cellStyle name="Heading 3 23" xfId="14161"/>
    <cellStyle name="Heading 3 24" xfId="12940"/>
    <cellStyle name="Heading 3 25" xfId="14137"/>
    <cellStyle name="Heading 3 26" xfId="14961"/>
    <cellStyle name="Heading 3 27" xfId="18586"/>
    <cellStyle name="Heading 3 28" xfId="18345"/>
    <cellStyle name="Heading 3 29" xfId="18470"/>
    <cellStyle name="Heading 3 3" xfId="119"/>
    <cellStyle name="Heading 3 3 2" xfId="6109"/>
    <cellStyle name="Heading 3 30" xfId="18474"/>
    <cellStyle name="Heading 3 31" xfId="18560"/>
    <cellStyle name="Heading 3 32" xfId="18593"/>
    <cellStyle name="Heading 3 33" xfId="18656"/>
    <cellStyle name="Heading 3 34" xfId="16197"/>
    <cellStyle name="Heading 3 35" xfId="18894"/>
    <cellStyle name="Heading 3 36" xfId="18836"/>
    <cellStyle name="Heading 3 37" xfId="18613"/>
    <cellStyle name="Heading 3 38" xfId="19008"/>
    <cellStyle name="Heading 3 39" xfId="18980"/>
    <cellStyle name="Heading 3 4" xfId="160"/>
    <cellStyle name="Heading 3 4 2" xfId="6150"/>
    <cellStyle name="Heading 3 40" xfId="19058"/>
    <cellStyle name="Heading 3 41" xfId="19113"/>
    <cellStyle name="Heading 3 42" xfId="19166"/>
    <cellStyle name="Heading 3 43" xfId="19217"/>
    <cellStyle name="Heading 3 44" xfId="19268"/>
    <cellStyle name="Heading 3 45" xfId="19318"/>
    <cellStyle name="Heading 3 46" xfId="19367"/>
    <cellStyle name="Heading 3 47" xfId="19415"/>
    <cellStyle name="Heading 3 48" xfId="19462"/>
    <cellStyle name="Heading 3 49" xfId="19509"/>
    <cellStyle name="Heading 3 5" xfId="201"/>
    <cellStyle name="Heading 3 5 2" xfId="6191"/>
    <cellStyle name="Heading 3 50" xfId="19556"/>
    <cellStyle name="Heading 3 51" xfId="19600"/>
    <cellStyle name="Heading 3 52" xfId="19643"/>
    <cellStyle name="Heading 3 53" xfId="19684"/>
    <cellStyle name="Heading 3 54" xfId="19723"/>
    <cellStyle name="Heading 3 55" xfId="19761"/>
    <cellStyle name="Heading 3 56" xfId="19796"/>
    <cellStyle name="Heading 3 57" xfId="19829"/>
    <cellStyle name="Heading 3 58" xfId="19861"/>
    <cellStyle name="Heading 3 59" xfId="19892"/>
    <cellStyle name="Heading 3 6" xfId="242"/>
    <cellStyle name="Heading 3 6 2" xfId="6232"/>
    <cellStyle name="Heading 3 60" xfId="19921"/>
    <cellStyle name="Heading 3 61" xfId="19948"/>
    <cellStyle name="Heading 3 62" xfId="19973"/>
    <cellStyle name="Heading 3 63" xfId="19996"/>
    <cellStyle name="Heading 3 64" xfId="20410"/>
    <cellStyle name="Heading 3 65" xfId="22069"/>
    <cellStyle name="Heading 3 66" xfId="21522"/>
    <cellStyle name="Heading 3 67" xfId="22344"/>
    <cellStyle name="Heading 3 68" xfId="21939"/>
    <cellStyle name="Heading 3 69" xfId="22178"/>
    <cellStyle name="Heading 3 7" xfId="283"/>
    <cellStyle name="Heading 3 7 2" xfId="6273"/>
    <cellStyle name="Heading 3 70" xfId="22292"/>
    <cellStyle name="Heading 3 71" xfId="22034"/>
    <cellStyle name="Heading 3 72" xfId="21460"/>
    <cellStyle name="Heading 3 73" xfId="21725"/>
    <cellStyle name="Heading 3 74" xfId="21610"/>
    <cellStyle name="Heading 3 75" xfId="26154"/>
    <cellStyle name="Heading 3 76" xfId="26126"/>
    <cellStyle name="Heading 3 8" xfId="12337"/>
    <cellStyle name="Heading 3 9" xfId="12197"/>
    <cellStyle name="Heading 4" xfId="8" builtinId="19" customBuiltin="1"/>
    <cellStyle name="Heading 4 10" xfId="12569"/>
    <cellStyle name="Heading 4 11" xfId="12521"/>
    <cellStyle name="Heading 4 12" xfId="12380"/>
    <cellStyle name="Heading 4 13" xfId="12689"/>
    <cellStyle name="Heading 4 14" xfId="12734"/>
    <cellStyle name="Heading 4 15" xfId="12659"/>
    <cellStyle name="Heading 4 16" xfId="12804"/>
    <cellStyle name="Heading 4 17" xfId="12236"/>
    <cellStyle name="Heading 4 18" xfId="12761"/>
    <cellStyle name="Heading 4 19" xfId="13438"/>
    <cellStyle name="Heading 4 2" xfId="2340"/>
    <cellStyle name="Heading 4 2 10" xfId="12585"/>
    <cellStyle name="Heading 4 2 11" xfId="12528"/>
    <cellStyle name="Heading 4 2 12" xfId="12176"/>
    <cellStyle name="Heading 4 2 13" xfId="12395"/>
    <cellStyle name="Heading 4 2 14" xfId="13723"/>
    <cellStyle name="Heading 4 2 14 10" xfId="23584"/>
    <cellStyle name="Heading 4 2 14 11" xfId="24419"/>
    <cellStyle name="Heading 4 2 14 12" xfId="23791"/>
    <cellStyle name="Heading 4 2 14 13" xfId="24596"/>
    <cellStyle name="Heading 4 2 14 14" xfId="24532"/>
    <cellStyle name="Heading 4 2 14 15" xfId="24123"/>
    <cellStyle name="Heading 4 2 14 16" xfId="25762"/>
    <cellStyle name="Heading 4 2 14 17" xfId="25655"/>
    <cellStyle name="Heading 4 2 14 18" xfId="26641"/>
    <cellStyle name="Heading 4 2 14 19" xfId="26954"/>
    <cellStyle name="Heading 4 2 14 2" xfId="13587"/>
    <cellStyle name="Heading 4 2 14 2 10" xfId="24157"/>
    <cellStyle name="Heading 4 2 14 2 11" xfId="25423"/>
    <cellStyle name="Heading 4 2 14 2 12" xfId="24692"/>
    <cellStyle name="Heading 4 2 14 2 13" xfId="24210"/>
    <cellStyle name="Heading 4 2 14 2 14" xfId="24107"/>
    <cellStyle name="Heading 4 2 14 2 15" xfId="25838"/>
    <cellStyle name="Heading 4 2 14 2 16" xfId="25911"/>
    <cellStyle name="Heading 4 2 14 2 17" xfId="28408"/>
    <cellStyle name="Heading 4 2 14 2 18" xfId="27755"/>
    <cellStyle name="Heading 4 2 14 2 19" xfId="27575"/>
    <cellStyle name="Heading 4 2 14 2 2" xfId="25034"/>
    <cellStyle name="Heading 4 2 14 2 2 10" xfId="23924"/>
    <cellStyle name="Heading 4 2 14 2 2 11" xfId="23842"/>
    <cellStyle name="Heading 4 2 14 2 2 12" xfId="23670"/>
    <cellStyle name="Heading 4 2 14 2 2 13" xfId="23920"/>
    <cellStyle name="Heading 4 2 14 2 2 14" xfId="23198"/>
    <cellStyle name="Heading 4 2 14 2 2 15" xfId="25824"/>
    <cellStyle name="Heading 4 2 14 2 2 16" xfId="25977"/>
    <cellStyle name="Heading 4 2 14 2 2 17" xfId="28335"/>
    <cellStyle name="Heading 4 2 14 2 2 18" xfId="28216"/>
    <cellStyle name="Heading 4 2 14 2 2 19" xfId="27741"/>
    <cellStyle name="Heading 4 2 14 2 2 2" xfId="24955"/>
    <cellStyle name="Heading 4 2 14 2 2 20" xfId="27442"/>
    <cellStyle name="Heading 4 2 14 2 2 21" xfId="27467"/>
    <cellStyle name="Heading 4 2 14 2 2 22" xfId="28474"/>
    <cellStyle name="Heading 4 2 14 2 2 23" xfId="28062"/>
    <cellStyle name="Heading 4 2 14 2 2 24" xfId="28609"/>
    <cellStyle name="Heading 4 2 14 2 2 25" xfId="27587"/>
    <cellStyle name="Heading 4 2 14 2 2 26" xfId="27090"/>
    <cellStyle name="Heading 4 2 14 2 2 27" xfId="29722"/>
    <cellStyle name="Heading 4 2 14 2 2 28" xfId="29632"/>
    <cellStyle name="Heading 4 2 14 2 2 29" xfId="29386"/>
    <cellStyle name="Heading 4 2 14 2 2 3" xfId="24808"/>
    <cellStyle name="Heading 4 2 14 2 2 30" xfId="29257"/>
    <cellStyle name="Heading 4 2 14 2 2 31" xfId="29264"/>
    <cellStyle name="Heading 4 2 14 2 2 4" xfId="24195"/>
    <cellStyle name="Heading 4 2 14 2 2 5" xfId="23804"/>
    <cellStyle name="Heading 4 2 14 2 2 6" xfId="23847"/>
    <cellStyle name="Heading 4 2 14 2 2 7" xfId="25095"/>
    <cellStyle name="Heading 4 2 14 2 2 8" xfId="23721"/>
    <cellStyle name="Heading 4 2 14 2 2 9" xfId="23246"/>
    <cellStyle name="Heading 4 2 14 2 20" xfId="26737"/>
    <cellStyle name="Heading 4 2 14 2 21" xfId="27347"/>
    <cellStyle name="Heading 4 2 14 2 22" xfId="27453"/>
    <cellStyle name="Heading 4 2 14 2 23" xfId="28048"/>
    <cellStyle name="Heading 4 2 14 2 24" xfId="26830"/>
    <cellStyle name="Heading 4 2 14 2 25" xfId="26997"/>
    <cellStyle name="Heading 4 2 14 2 26" xfId="26904"/>
    <cellStyle name="Heading 4 2 14 2 27" xfId="29793"/>
    <cellStyle name="Heading 4 2 14 2 28" xfId="29391"/>
    <cellStyle name="Heading 4 2 14 2 29" xfId="29307"/>
    <cellStyle name="Heading 4 2 14 2 3" xfId="24206"/>
    <cellStyle name="Heading 4 2 14 2 30" xfId="28982"/>
    <cellStyle name="Heading 4 2 14 2 31" xfId="29212"/>
    <cellStyle name="Heading 4 2 14 2 4" xfId="23988"/>
    <cellStyle name="Heading 4 2 14 2 5" xfId="22864"/>
    <cellStyle name="Heading 4 2 14 2 6" xfId="23673"/>
    <cellStyle name="Heading 4 2 14 2 7" xfId="23823"/>
    <cellStyle name="Heading 4 2 14 2 8" xfId="23588"/>
    <cellStyle name="Heading 4 2 14 2 9" xfId="24235"/>
    <cellStyle name="Heading 4 2 14 20" xfId="26994"/>
    <cellStyle name="Heading 4 2 14 21" xfId="27252"/>
    <cellStyle name="Heading 4 2 14 22" xfId="28582"/>
    <cellStyle name="Heading 4 2 14 23" xfId="28541"/>
    <cellStyle name="Heading 4 2 14 24" xfId="26624"/>
    <cellStyle name="Heading 4 2 14 25" xfId="26956"/>
    <cellStyle name="Heading 4 2 14 26" xfId="26991"/>
    <cellStyle name="Heading 4 2 14 27" xfId="26896"/>
    <cellStyle name="Heading 4 2 14 28" xfId="28916"/>
    <cellStyle name="Heading 4 2 14 29" xfId="29075"/>
    <cellStyle name="Heading 4 2 14 3" xfId="22743"/>
    <cellStyle name="Heading 4 2 14 30" xfId="29091"/>
    <cellStyle name="Heading 4 2 14 31" xfId="29180"/>
    <cellStyle name="Heading 4 2 14 32" xfId="29904"/>
    <cellStyle name="Heading 4 2 14 4" xfId="23143"/>
    <cellStyle name="Heading 4 2 14 5" xfId="23187"/>
    <cellStyle name="Heading 4 2 14 6" xfId="23551"/>
    <cellStyle name="Heading 4 2 14 7" xfId="25244"/>
    <cellStyle name="Heading 4 2 14 8" xfId="25189"/>
    <cellStyle name="Heading 4 2 14 9" xfId="23508"/>
    <cellStyle name="Heading 4 2 15" xfId="13328"/>
    <cellStyle name="Heading 4 2 16" xfId="13869"/>
    <cellStyle name="Heading 4 2 17" xfId="13903"/>
    <cellStyle name="Heading 4 2 18" xfId="13989"/>
    <cellStyle name="Heading 4 2 19" xfId="13082"/>
    <cellStyle name="Heading 4 2 2" xfId="79"/>
    <cellStyle name="Heading 4 2 2 10" xfId="17036"/>
    <cellStyle name="Heading 4 2 2 11" xfId="17800"/>
    <cellStyle name="Heading 4 2 2 12" xfId="15306"/>
    <cellStyle name="Heading 4 2 2 13" xfId="14524"/>
    <cellStyle name="Heading 4 2 2 14" xfId="16942"/>
    <cellStyle name="Heading 4 2 2 15" xfId="17433"/>
    <cellStyle name="Heading 4 2 2 16" xfId="17833"/>
    <cellStyle name="Heading 4 2 2 17" xfId="14848"/>
    <cellStyle name="Heading 4 2 2 18" xfId="18599"/>
    <cellStyle name="Heading 4 2 2 19" xfId="15101"/>
    <cellStyle name="Heading 4 2 2 2" xfId="8332"/>
    <cellStyle name="Heading 4 2 2 2 10" xfId="16276"/>
    <cellStyle name="Heading 4 2 2 2 11" xfId="15388"/>
    <cellStyle name="Heading 4 2 2 2 12" xfId="17385"/>
    <cellStyle name="Heading 4 2 2 2 13" xfId="16561"/>
    <cellStyle name="Heading 4 2 2 2 14" xfId="14445"/>
    <cellStyle name="Heading 4 2 2 2 15" xfId="14465"/>
    <cellStyle name="Heading 4 2 2 2 16" xfId="15634"/>
    <cellStyle name="Heading 4 2 2 2 17" xfId="17662"/>
    <cellStyle name="Heading 4 2 2 2 18" xfId="15911"/>
    <cellStyle name="Heading 4 2 2 2 19" xfId="17644"/>
    <cellStyle name="Heading 4 2 2 2 2" xfId="6069"/>
    <cellStyle name="Heading 4 2 2 2 2 10" xfId="21727"/>
    <cellStyle name="Heading 4 2 2 2 2 11" xfId="22462"/>
    <cellStyle name="Heading 4 2 2 2 2 12" xfId="21175"/>
    <cellStyle name="Heading 4 2 2 2 2 13" xfId="22306"/>
    <cellStyle name="Heading 4 2 2 2 2 14" xfId="26423"/>
    <cellStyle name="Heading 4 2 2 2 2 15" xfId="26229"/>
    <cellStyle name="Heading 4 2 2 2 2 2" xfId="13646"/>
    <cellStyle name="Heading 4 2 2 2 2 2 10" xfId="22201"/>
    <cellStyle name="Heading 4 2 2 2 2 2 11" xfId="20783"/>
    <cellStyle name="Heading 4 2 2 2 2 2 12" xfId="20537"/>
    <cellStyle name="Heading 4 2 2 2 2 2 13" xfId="21072"/>
    <cellStyle name="Heading 4 2 2 2 2 2 14" xfId="26432"/>
    <cellStyle name="Heading 4 2 2 2 2 2 15" xfId="26370"/>
    <cellStyle name="Heading 4 2 2 2 2 2 2" xfId="13655"/>
    <cellStyle name="Heading 4 2 2 2 2 2 3" xfId="21878"/>
    <cellStyle name="Heading 4 2 2 2 2 2 4" xfId="21403"/>
    <cellStyle name="Heading 4 2 2 2 2 2 5" xfId="21569"/>
    <cellStyle name="Heading 4 2 2 2 2 2 6" xfId="22436"/>
    <cellStyle name="Heading 4 2 2 2 2 2 7" xfId="21213"/>
    <cellStyle name="Heading 4 2 2 2 2 2 8" xfId="21528"/>
    <cellStyle name="Heading 4 2 2 2 2 2 9" xfId="22442"/>
    <cellStyle name="Heading 4 2 2 2 2 3" xfId="21869"/>
    <cellStyle name="Heading 4 2 2 2 2 4" xfId="20622"/>
    <cellStyle name="Heading 4 2 2 2 2 5" xfId="20852"/>
    <cellStyle name="Heading 4 2 2 2 2 6" xfId="20707"/>
    <cellStyle name="Heading 4 2 2 2 2 7" xfId="21107"/>
    <cellStyle name="Heading 4 2 2 2 2 8" xfId="21458"/>
    <cellStyle name="Heading 4 2 2 2 2 9" xfId="22175"/>
    <cellStyle name="Heading 4 2 2 2 20" xfId="17643"/>
    <cellStyle name="Heading 4 2 2 2 21" xfId="15114"/>
    <cellStyle name="Heading 4 2 2 2 22" xfId="18313"/>
    <cellStyle name="Heading 4 2 2 2 23" xfId="17548"/>
    <cellStyle name="Heading 4 2 2 2 24" xfId="18774"/>
    <cellStyle name="Heading 4 2 2 2 25" xfId="18049"/>
    <cellStyle name="Heading 4 2 2 2 26" xfId="18949"/>
    <cellStyle name="Heading 4 2 2 2 27" xfId="17440"/>
    <cellStyle name="Heading 4 2 2 2 28" xfId="15701"/>
    <cellStyle name="Heading 4 2 2 2 29" xfId="17595"/>
    <cellStyle name="Heading 4 2 2 2 3" xfId="13148"/>
    <cellStyle name="Heading 4 2 2 2 30" xfId="18418"/>
    <cellStyle name="Heading 4 2 2 2 31" xfId="14366"/>
    <cellStyle name="Heading 4 2 2 2 32" xfId="15446"/>
    <cellStyle name="Heading 4 2 2 2 33" xfId="16614"/>
    <cellStyle name="Heading 4 2 2 2 34" xfId="17900"/>
    <cellStyle name="Heading 4 2 2 2 35" xfId="16049"/>
    <cellStyle name="Heading 4 2 2 2 36" xfId="17510"/>
    <cellStyle name="Heading 4 2 2 2 37" xfId="16973"/>
    <cellStyle name="Heading 4 2 2 2 38" xfId="17018"/>
    <cellStyle name="Heading 4 2 2 2 39" xfId="15830"/>
    <cellStyle name="Heading 4 2 2 2 4" xfId="13326"/>
    <cellStyle name="Heading 4 2 2 2 40" xfId="15652"/>
    <cellStyle name="Heading 4 2 2 2 41" xfId="18263"/>
    <cellStyle name="Heading 4 2 2 2 42" xfId="17789"/>
    <cellStyle name="Heading 4 2 2 2 43" xfId="15650"/>
    <cellStyle name="Heading 4 2 2 2 44" xfId="18878"/>
    <cellStyle name="Heading 4 2 2 2 45" xfId="19038"/>
    <cellStyle name="Heading 4 2 2 2 46" xfId="15915"/>
    <cellStyle name="Heading 4 2 2 2 47" xfId="16154"/>
    <cellStyle name="Heading 4 2 2 2 48" xfId="20922"/>
    <cellStyle name="Heading 4 2 2 2 49" xfId="21652"/>
    <cellStyle name="Heading 4 2 2 2 5" xfId="13819"/>
    <cellStyle name="Heading 4 2 2 2 50" xfId="21256"/>
    <cellStyle name="Heading 4 2 2 2 51" xfId="20796"/>
    <cellStyle name="Heading 4 2 2 2 52" xfId="21634"/>
    <cellStyle name="Heading 4 2 2 2 53" xfId="22507"/>
    <cellStyle name="Heading 4 2 2 2 54" xfId="22103"/>
    <cellStyle name="Heading 4 2 2 2 55" xfId="22105"/>
    <cellStyle name="Heading 4 2 2 2 56" xfId="22347"/>
    <cellStyle name="Heading 4 2 2 2 57" xfId="21823"/>
    <cellStyle name="Heading 4 2 2 2 58" xfId="21802"/>
    <cellStyle name="Heading 4 2 2 2 59" xfId="26263"/>
    <cellStyle name="Heading 4 2 2 2 6" xfId="14049"/>
    <cellStyle name="Heading 4 2 2 2 60" xfId="26136"/>
    <cellStyle name="Heading 4 2 2 2 7" xfId="13538"/>
    <cellStyle name="Heading 4 2 2 2 8" xfId="13914"/>
    <cellStyle name="Heading 4 2 2 2 9" xfId="13097"/>
    <cellStyle name="Heading 4 2 2 20" xfId="14289"/>
    <cellStyle name="Heading 4 2 2 21" xfId="14376"/>
    <cellStyle name="Heading 4 2 2 22" xfId="16380"/>
    <cellStyle name="Heading 4 2 2 23" xfId="15212"/>
    <cellStyle name="Heading 4 2 2 24" xfId="15603"/>
    <cellStyle name="Heading 4 2 2 25" xfId="16809"/>
    <cellStyle name="Heading 4 2 2 26" xfId="17099"/>
    <cellStyle name="Heading 4 2 2 27" xfId="14904"/>
    <cellStyle name="Heading 4 2 2 28" xfId="15591"/>
    <cellStyle name="Heading 4 2 2 29" xfId="14480"/>
    <cellStyle name="Heading 4 2 2 3" xfId="13762"/>
    <cellStyle name="Heading 4 2 2 3 10" xfId="23107"/>
    <cellStyle name="Heading 4 2 2 3 11" xfId="24194"/>
    <cellStyle name="Heading 4 2 2 3 12" xfId="23054"/>
    <cellStyle name="Heading 4 2 2 3 13" xfId="23572"/>
    <cellStyle name="Heading 4 2 2 3 14" xfId="23287"/>
    <cellStyle name="Heading 4 2 2 3 15" xfId="24149"/>
    <cellStyle name="Heading 4 2 2 3 16" xfId="26019"/>
    <cellStyle name="Heading 4 2 2 3 17" xfId="26005"/>
    <cellStyle name="Heading 4 2 2 3 18" xfId="26577"/>
    <cellStyle name="Heading 4 2 2 3 19" xfId="27674"/>
    <cellStyle name="Heading 4 2 2 3 2" xfId="13001"/>
    <cellStyle name="Heading 4 2 2 3 2 10" xfId="22785"/>
    <cellStyle name="Heading 4 2 2 3 2 11" xfId="24551"/>
    <cellStyle name="Heading 4 2 2 3 2 12" xfId="23723"/>
    <cellStyle name="Heading 4 2 2 3 2 13" xfId="24756"/>
    <cellStyle name="Heading 4 2 2 3 2 14" xfId="25265"/>
    <cellStyle name="Heading 4 2 2 3 2 15" xfId="25803"/>
    <cellStyle name="Heading 4 2 2 3 2 16" xfId="25885"/>
    <cellStyle name="Heading 4 2 2 3 2 17" xfId="28422"/>
    <cellStyle name="Heading 4 2 2 3 2 18" xfId="28242"/>
    <cellStyle name="Heading 4 2 2 3 2 19" xfId="28616"/>
    <cellStyle name="Heading 4 2 2 3 2 2" xfId="25051"/>
    <cellStyle name="Heading 4 2 2 3 2 2 10" xfId="25207"/>
    <cellStyle name="Heading 4 2 2 3 2 2 11" xfId="24260"/>
    <cellStyle name="Heading 4 2 2 3 2 2 12" xfId="24254"/>
    <cellStyle name="Heading 4 2 2 3 2 2 13" xfId="23442"/>
    <cellStyle name="Heading 4 2 2 3 2 2 14" xfId="24169"/>
    <cellStyle name="Heading 4 2 2 3 2 2 15" xfId="25772"/>
    <cellStyle name="Heading 4 2 2 3 2 2 16" xfId="25835"/>
    <cellStyle name="Heading 4 2 2 3 2 2 17" xfId="28322"/>
    <cellStyle name="Heading 4 2 2 3 2 2 18" xfId="28273"/>
    <cellStyle name="Heading 4 2 2 3 2 2 19" xfId="27984"/>
    <cellStyle name="Heading 4 2 2 3 2 2 2" xfId="24942"/>
    <cellStyle name="Heading 4 2 2 3 2 2 20" xfId="28230"/>
    <cellStyle name="Heading 4 2 2 3 2 2 21" xfId="27970"/>
    <cellStyle name="Heading 4 2 2 3 2 2 22" xfId="28593"/>
    <cellStyle name="Heading 4 2 2 3 2 2 23" xfId="27658"/>
    <cellStyle name="Heading 4 2 2 3 2 2 24" xfId="28169"/>
    <cellStyle name="Heading 4 2 2 3 2 2 25" xfId="27493"/>
    <cellStyle name="Heading 4 2 2 3 2 2 26" xfId="28286"/>
    <cellStyle name="Heading 4 2 2 3 2 2 27" xfId="29709"/>
    <cellStyle name="Heading 4 2 2 3 2 2 28" xfId="29671"/>
    <cellStyle name="Heading 4 2 2 3 2 2 29" xfId="29506"/>
    <cellStyle name="Heading 4 2 2 3 2 2 3" xfId="24885"/>
    <cellStyle name="Heading 4 2 2 3 2 2 30" xfId="29642"/>
    <cellStyle name="Heading 4 2 2 3 2 2 31" xfId="29497"/>
    <cellStyle name="Heading 4 2 2 3 2 2 4" xfId="24522"/>
    <cellStyle name="Heading 4 2 2 3 2 2 5" xfId="24824"/>
    <cellStyle name="Heading 4 2 2 3 2 2 6" xfId="24501"/>
    <cellStyle name="Heading 4 2 2 3 2 2 7" xfId="25252"/>
    <cellStyle name="Heading 4 2 2 3 2 2 8" xfId="24904"/>
    <cellStyle name="Heading 4 2 2 3 2 2 9" xfId="23982"/>
    <cellStyle name="Heading 4 2 2 3 2 20" xfId="26748"/>
    <cellStyle name="Heading 4 2 2 3 2 21" xfId="27505"/>
    <cellStyle name="Heading 4 2 2 3 2 22" xfId="28653"/>
    <cellStyle name="Heading 4 2 2 3 2 23" xfId="26541"/>
    <cellStyle name="Heading 4 2 2 3 2 24" xfId="26583"/>
    <cellStyle name="Heading 4 2 2 3 2 25" xfId="26836"/>
    <cellStyle name="Heading 4 2 2 3 2 26" xfId="28719"/>
    <cellStyle name="Heading 4 2 2 3 2 27" xfId="29806"/>
    <cellStyle name="Heading 4 2 2 3 2 28" xfId="29651"/>
    <cellStyle name="Heading 4 2 2 3 2 29" xfId="29921"/>
    <cellStyle name="Heading 4 2 2 3 2 3" xfId="24842"/>
    <cellStyle name="Heading 4 2 2 3 2 30" xfId="28989"/>
    <cellStyle name="Heading 4 2 2 3 2 31" xfId="29281"/>
    <cellStyle name="Heading 4 2 2 3 2 4" xfId="25283"/>
    <cellStyle name="Heading 4 2 2 3 2 5" xfId="22873"/>
    <cellStyle name="Heading 4 2 2 3 2 6" xfId="23893"/>
    <cellStyle name="Heading 4 2 2 3 2 7" xfId="25326"/>
    <cellStyle name="Heading 4 2 2 3 2 8" xfId="25128"/>
    <cellStyle name="Heading 4 2 2 3 2 9" xfId="24996"/>
    <cellStyle name="Heading 4 2 2 3 20" xfId="26760"/>
    <cellStyle name="Heading 4 2 2 3 21" xfId="26790"/>
    <cellStyle name="Heading 4 2 2 3 22" xfId="27603"/>
    <cellStyle name="Heading 4 2 2 3 23" xfId="27878"/>
    <cellStyle name="Heading 4 2 2 3 24" xfId="26539"/>
    <cellStyle name="Heading 4 2 2 3 25" xfId="28824"/>
    <cellStyle name="Heading 4 2 2 3 26" xfId="27437"/>
    <cellStyle name="Heading 4 2 2 3 27" xfId="28801"/>
    <cellStyle name="Heading 4 2 2 3 28" xfId="28884"/>
    <cellStyle name="Heading 4 2 2 3 29" xfId="29352"/>
    <cellStyle name="Heading 4 2 2 3 3" xfId="22658"/>
    <cellStyle name="Heading 4 2 2 3 30" xfId="28996"/>
    <cellStyle name="Heading 4 2 2 3 31" xfId="29010"/>
    <cellStyle name="Heading 4 2 2 3 32" xfId="29316"/>
    <cellStyle name="Heading 4 2 2 3 4" xfId="24111"/>
    <cellStyle name="Heading 4 2 2 3 5" xfId="22892"/>
    <cellStyle name="Heading 4 2 2 3 6" xfId="22928"/>
    <cellStyle name="Heading 4 2 2 3 7" xfId="24016"/>
    <cellStyle name="Heading 4 2 2 3 8" xfId="24386"/>
    <cellStyle name="Heading 4 2 2 3 9" xfId="25044"/>
    <cellStyle name="Heading 4 2 2 30" xfId="15499"/>
    <cellStyle name="Heading 4 2 2 31" xfId="18797"/>
    <cellStyle name="Heading 4 2 2 32" xfId="15445"/>
    <cellStyle name="Heading 4 2 2 33" xfId="16223"/>
    <cellStyle name="Heading 4 2 2 34" xfId="15640"/>
    <cellStyle name="Heading 4 2 2 35" xfId="16450"/>
    <cellStyle name="Heading 4 2 2 36" xfId="14455"/>
    <cellStyle name="Heading 4 2 2 37" xfId="17627"/>
    <cellStyle name="Heading 4 2 2 38" xfId="14827"/>
    <cellStyle name="Heading 4 2 2 39" xfId="14905"/>
    <cellStyle name="Heading 4 2 2 4" xfId="13910"/>
    <cellStyle name="Heading 4 2 2 40" xfId="18132"/>
    <cellStyle name="Heading 4 2 2 41" xfId="17682"/>
    <cellStyle name="Heading 4 2 2 42" xfId="15072"/>
    <cellStyle name="Heading 4 2 2 43" xfId="17940"/>
    <cellStyle name="Heading 4 2 2 44" xfId="16405"/>
    <cellStyle name="Heading 4 2 2 45" xfId="15437"/>
    <cellStyle name="Heading 4 2 2 46" xfId="15557"/>
    <cellStyle name="Heading 4 2 2 47" xfId="18950"/>
    <cellStyle name="Heading 4 2 2 48" xfId="21218"/>
    <cellStyle name="Heading 4 2 2 49" xfId="21351"/>
    <cellStyle name="Heading 4 2 2 5" xfId="13340"/>
    <cellStyle name="Heading 4 2 2 50" xfId="21656"/>
    <cellStyle name="Heading 4 2 2 51" xfId="20754"/>
    <cellStyle name="Heading 4 2 2 52" xfId="20862"/>
    <cellStyle name="Heading 4 2 2 53" xfId="20539"/>
    <cellStyle name="Heading 4 2 2 54" xfId="22538"/>
    <cellStyle name="Heading 4 2 2 55" xfId="20781"/>
    <cellStyle name="Heading 4 2 2 56" xfId="21173"/>
    <cellStyle name="Heading 4 2 2 57" xfId="22275"/>
    <cellStyle name="Heading 4 2 2 58" xfId="21941"/>
    <cellStyle name="Heading 4 2 2 59" xfId="26300"/>
    <cellStyle name="Heading 4 2 2 6" xfId="13022"/>
    <cellStyle name="Heading 4 2 2 60" xfId="26389"/>
    <cellStyle name="Heading 4 2 2 7" xfId="13283"/>
    <cellStyle name="Heading 4 2 2 8" xfId="13499"/>
    <cellStyle name="Heading 4 2 2 9" xfId="13271"/>
    <cellStyle name="Heading 4 2 20" xfId="13027"/>
    <cellStyle name="Heading 4 2 21" xfId="14228"/>
    <cellStyle name="Heading 4 2 22" xfId="15373"/>
    <cellStyle name="Heading 4 2 23" xfId="17573"/>
    <cellStyle name="Heading 4 2 24" xfId="17149"/>
    <cellStyle name="Heading 4 2 25" xfId="16583"/>
    <cellStyle name="Heading 4 2 26" xfId="16435"/>
    <cellStyle name="Heading 4 2 27" xfId="14753"/>
    <cellStyle name="Heading 4 2 28" xfId="16600"/>
    <cellStyle name="Heading 4 2 29" xfId="14327"/>
    <cellStyle name="Heading 4 2 3" xfId="12054"/>
    <cellStyle name="Heading 4 2 30" xfId="15961"/>
    <cellStyle name="Heading 4 2 31" xfId="16292"/>
    <cellStyle name="Heading 4 2 32" xfId="14411"/>
    <cellStyle name="Heading 4 2 33" xfId="15168"/>
    <cellStyle name="Heading 4 2 34" xfId="15602"/>
    <cellStyle name="Heading 4 2 35" xfId="18828"/>
    <cellStyle name="Heading 4 2 36" xfId="18992"/>
    <cellStyle name="Heading 4 2 37" xfId="17469"/>
    <cellStyle name="Heading 4 2 38" xfId="19039"/>
    <cellStyle name="Heading 4 2 39" xfId="19099"/>
    <cellStyle name="Heading 4 2 4" xfId="12423"/>
    <cellStyle name="Heading 4 2 40" xfId="19152"/>
    <cellStyle name="Heading 4 2 41" xfId="19203"/>
    <cellStyle name="Heading 4 2 42" xfId="19254"/>
    <cellStyle name="Heading 4 2 43" xfId="19304"/>
    <cellStyle name="Heading 4 2 44" xfId="19353"/>
    <cellStyle name="Heading 4 2 45" xfId="19401"/>
    <cellStyle name="Heading 4 2 46" xfId="19448"/>
    <cellStyle name="Heading 4 2 47" xfId="19495"/>
    <cellStyle name="Heading 4 2 48" xfId="19542"/>
    <cellStyle name="Heading 4 2 49" xfId="19586"/>
    <cellStyle name="Heading 4 2 5" xfId="12765"/>
    <cellStyle name="Heading 4 2 50" xfId="19629"/>
    <cellStyle name="Heading 4 2 51" xfId="19670"/>
    <cellStyle name="Heading 4 2 52" xfId="19710"/>
    <cellStyle name="Heading 4 2 53" xfId="19749"/>
    <cellStyle name="Heading 4 2 54" xfId="19785"/>
    <cellStyle name="Heading 4 2 55" xfId="19818"/>
    <cellStyle name="Heading 4 2 56" xfId="19851"/>
    <cellStyle name="Heading 4 2 57" xfId="19883"/>
    <cellStyle name="Heading 4 2 58" xfId="19912"/>
    <cellStyle name="Heading 4 2 59" xfId="20145"/>
    <cellStyle name="Heading 4 2 6" xfId="12121"/>
    <cellStyle name="Heading 4 2 60" xfId="22453"/>
    <cellStyle name="Heading 4 2 61" xfId="21803"/>
    <cellStyle name="Heading 4 2 62" xfId="22102"/>
    <cellStyle name="Heading 4 2 63" xfId="21997"/>
    <cellStyle name="Heading 4 2 64" xfId="22147"/>
    <cellStyle name="Heading 4 2 65" xfId="21111"/>
    <cellStyle name="Heading 4 2 66" xfId="20642"/>
    <cellStyle name="Heading 4 2 67" xfId="20370"/>
    <cellStyle name="Heading 4 2 68" xfId="21106"/>
    <cellStyle name="Heading 4 2 69" xfId="20776"/>
    <cellStyle name="Heading 4 2 7" xfId="12795"/>
    <cellStyle name="Heading 4 2 70" xfId="26109"/>
    <cellStyle name="Heading 4 2 71" xfId="26513"/>
    <cellStyle name="Heading 4 2 8" xfId="12156"/>
    <cellStyle name="Heading 4 2 9" xfId="12511"/>
    <cellStyle name="Heading 4 20" xfId="14058"/>
    <cellStyle name="Heading 4 21" xfId="13574"/>
    <cellStyle name="Heading 4 22" xfId="14079"/>
    <cellStyle name="Heading 4 23" xfId="13244"/>
    <cellStyle name="Heading 4 24" xfId="13068"/>
    <cellStyle name="Heading 4 25" xfId="13960"/>
    <cellStyle name="Heading 4 26" xfId="14962"/>
    <cellStyle name="Heading 4 27" xfId="18500"/>
    <cellStyle name="Heading 4 28" xfId="14257"/>
    <cellStyle name="Heading 4 29" xfId="15053"/>
    <cellStyle name="Heading 4 3" xfId="120"/>
    <cellStyle name="Heading 4 3 2" xfId="6110"/>
    <cellStyle name="Heading 4 30" xfId="14478"/>
    <cellStyle name="Heading 4 31" xfId="15420"/>
    <cellStyle name="Heading 4 32" xfId="17008"/>
    <cellStyle name="Heading 4 33" xfId="15968"/>
    <cellStyle name="Heading 4 34" xfId="18529"/>
    <cellStyle name="Heading 4 35" xfId="15239"/>
    <cellStyle name="Heading 4 36" xfId="16233"/>
    <cellStyle name="Heading 4 37" xfId="17653"/>
    <cellStyle name="Heading 4 38" xfId="15236"/>
    <cellStyle name="Heading 4 39" xfId="14674"/>
    <cellStyle name="Heading 4 4" xfId="161"/>
    <cellStyle name="Heading 4 4 2" xfId="6151"/>
    <cellStyle name="Heading 4 40" xfId="17215"/>
    <cellStyle name="Heading 4 41" xfId="14387"/>
    <cellStyle name="Heading 4 42" xfId="17837"/>
    <cellStyle name="Heading 4 43" xfId="17364"/>
    <cellStyle name="Heading 4 44" xfId="16919"/>
    <cellStyle name="Heading 4 45" xfId="15757"/>
    <cellStyle name="Heading 4 46" xfId="15592"/>
    <cellStyle name="Heading 4 47" xfId="17927"/>
    <cellStyle name="Heading 4 48" xfId="16413"/>
    <cellStyle name="Heading 4 49" xfId="16107"/>
    <cellStyle name="Heading 4 5" xfId="202"/>
    <cellStyle name="Heading 4 5 2" xfId="6192"/>
    <cellStyle name="Heading 4 50" xfId="17096"/>
    <cellStyle name="Heading 4 51" xfId="15599"/>
    <cellStyle name="Heading 4 52" xfId="14884"/>
    <cellStyle name="Heading 4 53" xfId="16076"/>
    <cellStyle name="Heading 4 54" xfId="18357"/>
    <cellStyle name="Heading 4 55" xfId="15970"/>
    <cellStyle name="Heading 4 56" xfId="16938"/>
    <cellStyle name="Heading 4 57" xfId="16921"/>
    <cellStyle name="Heading 4 58" xfId="15828"/>
    <cellStyle name="Heading 4 59" xfId="18128"/>
    <cellStyle name="Heading 4 6" xfId="243"/>
    <cellStyle name="Heading 4 6 2" xfId="6233"/>
    <cellStyle name="Heading 4 60" xfId="17166"/>
    <cellStyle name="Heading 4 61" xfId="16940"/>
    <cellStyle name="Heading 4 62" xfId="14839"/>
    <cellStyle name="Heading 4 63" xfId="16158"/>
    <cellStyle name="Heading 4 64" xfId="20411"/>
    <cellStyle name="Heading 4 65" xfId="22154"/>
    <cellStyle name="Heading 4 66" xfId="20943"/>
    <cellStyle name="Heading 4 67" xfId="21829"/>
    <cellStyle name="Heading 4 68" xfId="22158"/>
    <cellStyle name="Heading 4 69" xfId="22109"/>
    <cellStyle name="Heading 4 7" xfId="284"/>
    <cellStyle name="Heading 4 7 2" xfId="6274"/>
    <cellStyle name="Heading 4 70" xfId="20403"/>
    <cellStyle name="Heading 4 71" xfId="20241"/>
    <cellStyle name="Heading 4 72" xfId="21194"/>
    <cellStyle name="Heading 4 73" xfId="21824"/>
    <cellStyle name="Heading 4 74" xfId="22414"/>
    <cellStyle name="Heading 4 75" xfId="26155"/>
    <cellStyle name="Heading 4 76" xfId="26528"/>
    <cellStyle name="Heading 4 8" xfId="12338"/>
    <cellStyle name="Heading 4 9" xfId="12190"/>
    <cellStyle name="Input" xfId="12" builtinId="20" customBuiltin="1"/>
    <cellStyle name="Input 10" xfId="12631"/>
    <cellStyle name="Input 11" xfId="12502"/>
    <cellStyle name="Input 12" xfId="12791"/>
    <cellStyle name="Input 13" xfId="12653"/>
    <cellStyle name="Input 14" xfId="12119"/>
    <cellStyle name="Input 15" xfId="12212"/>
    <cellStyle name="Input 16" xfId="12844"/>
    <cellStyle name="Input 17" xfId="12858"/>
    <cellStyle name="Input 18" xfId="12872"/>
    <cellStyle name="Input 19" xfId="13434"/>
    <cellStyle name="Input 2" xfId="2344"/>
    <cellStyle name="Input 2 10" xfId="508"/>
    <cellStyle name="Input 2 10 2" xfId="6499"/>
    <cellStyle name="Input 2 100" xfId="3167"/>
    <cellStyle name="Input 2 100 2" xfId="9159"/>
    <cellStyle name="Input 2 101" xfId="3176"/>
    <cellStyle name="Input 2 101 2" xfId="9168"/>
    <cellStyle name="Input 2 102" xfId="3235"/>
    <cellStyle name="Input 2 102 2" xfId="9227"/>
    <cellStyle name="Input 2 103" xfId="3326"/>
    <cellStyle name="Input 2 103 2" xfId="9318"/>
    <cellStyle name="Input 2 104" xfId="2493"/>
    <cellStyle name="Input 2 104 2" xfId="8485"/>
    <cellStyle name="Input 2 105" xfId="3251"/>
    <cellStyle name="Input 2 105 2" xfId="9243"/>
    <cellStyle name="Input 2 106" xfId="3109"/>
    <cellStyle name="Input 2 106 2" xfId="9101"/>
    <cellStyle name="Input 2 107" xfId="3307"/>
    <cellStyle name="Input 2 107 2" xfId="9299"/>
    <cellStyle name="Input 2 108" xfId="2719"/>
    <cellStyle name="Input 2 108 2" xfId="8711"/>
    <cellStyle name="Input 2 109" xfId="2688"/>
    <cellStyle name="Input 2 109 2" xfId="8680"/>
    <cellStyle name="Input 2 11" xfId="553"/>
    <cellStyle name="Input 2 11 2" xfId="6545"/>
    <cellStyle name="Input 2 110" xfId="3035"/>
    <cellStyle name="Input 2 110 2" xfId="9027"/>
    <cellStyle name="Input 2 111" xfId="3711"/>
    <cellStyle name="Input 2 111 2" xfId="9703"/>
    <cellStyle name="Input 2 112" xfId="3743"/>
    <cellStyle name="Input 2 112 2" xfId="9735"/>
    <cellStyle name="Input 2 113" xfId="3873"/>
    <cellStyle name="Input 2 113 2" xfId="9865"/>
    <cellStyle name="Input 2 114" xfId="3883"/>
    <cellStyle name="Input 2 114 2" xfId="9875"/>
    <cellStyle name="Input 2 115" xfId="3828"/>
    <cellStyle name="Input 2 115 2" xfId="9820"/>
    <cellStyle name="Input 2 116" xfId="3895"/>
    <cellStyle name="Input 2 116 2" xfId="9887"/>
    <cellStyle name="Input 2 117" xfId="3905"/>
    <cellStyle name="Input 2 117 2" xfId="9897"/>
    <cellStyle name="Input 2 118" xfId="4170"/>
    <cellStyle name="Input 2 118 2" xfId="10162"/>
    <cellStyle name="Input 2 119" xfId="4227"/>
    <cellStyle name="Input 2 119 2" xfId="10219"/>
    <cellStyle name="Input 2 12" xfId="1022"/>
    <cellStyle name="Input 2 12 2" xfId="7014"/>
    <cellStyle name="Input 2 120" xfId="4556"/>
    <cellStyle name="Input 2 120 2" xfId="10548"/>
    <cellStyle name="Input 2 121" xfId="4561"/>
    <cellStyle name="Input 2 121 2" xfId="10553"/>
    <cellStyle name="Input 2 122" xfId="4570"/>
    <cellStyle name="Input 2 122 2" xfId="10562"/>
    <cellStyle name="Input 2 123" xfId="4572"/>
    <cellStyle name="Input 2 123 2" xfId="10564"/>
    <cellStyle name="Input 2 124" xfId="4576"/>
    <cellStyle name="Input 2 124 2" xfId="10568"/>
    <cellStyle name="Input 2 125" xfId="4520"/>
    <cellStyle name="Input 2 125 2" xfId="10512"/>
    <cellStyle name="Input 2 126" xfId="4073"/>
    <cellStyle name="Input 2 126 2" xfId="10065"/>
    <cellStyle name="Input 2 127" xfId="4342"/>
    <cellStyle name="Input 2 127 2" xfId="10334"/>
    <cellStyle name="Input 2 128" xfId="4586"/>
    <cellStyle name="Input 2 128 2" xfId="10578"/>
    <cellStyle name="Input 2 129" xfId="4588"/>
    <cellStyle name="Input 2 129 2" xfId="10580"/>
    <cellStyle name="Input 2 13" xfId="730"/>
    <cellStyle name="Input 2 13 2" xfId="6722"/>
    <cellStyle name="Input 2 130" xfId="4590"/>
    <cellStyle name="Input 2 130 2" xfId="10582"/>
    <cellStyle name="Input 2 131" xfId="4592"/>
    <cellStyle name="Input 2 131 2" xfId="10584"/>
    <cellStyle name="Input 2 132" xfId="4594"/>
    <cellStyle name="Input 2 132 2" xfId="10586"/>
    <cellStyle name="Input 2 133" xfId="4596"/>
    <cellStyle name="Input 2 133 2" xfId="10588"/>
    <cellStyle name="Input 2 134" xfId="4598"/>
    <cellStyle name="Input 2 134 2" xfId="10590"/>
    <cellStyle name="Input 2 135" xfId="4600"/>
    <cellStyle name="Input 2 135 2" xfId="10592"/>
    <cellStyle name="Input 2 136" xfId="4602"/>
    <cellStyle name="Input 2 136 2" xfId="10594"/>
    <cellStyle name="Input 2 137" xfId="4604"/>
    <cellStyle name="Input 2 137 2" xfId="10596"/>
    <cellStyle name="Input 2 138" xfId="4606"/>
    <cellStyle name="Input 2 138 2" xfId="10598"/>
    <cellStyle name="Input 2 139" xfId="4608"/>
    <cellStyle name="Input 2 139 2" xfId="10600"/>
    <cellStyle name="Input 2 14" xfId="882"/>
    <cellStyle name="Input 2 14 2" xfId="6874"/>
    <cellStyle name="Input 2 140" xfId="4612"/>
    <cellStyle name="Input 2 140 2" xfId="10604"/>
    <cellStyle name="Input 2 141" xfId="4767"/>
    <cellStyle name="Input 2 141 2" xfId="10759"/>
    <cellStyle name="Input 2 142" xfId="4805"/>
    <cellStyle name="Input 2 142 2" xfId="10797"/>
    <cellStyle name="Input 2 143" xfId="4964"/>
    <cellStyle name="Input 2 143 2" xfId="10956"/>
    <cellStyle name="Input 2 144" xfId="4966"/>
    <cellStyle name="Input 2 144 2" xfId="10958"/>
    <cellStyle name="Input 2 145" xfId="4968"/>
    <cellStyle name="Input 2 145 2" xfId="10960"/>
    <cellStyle name="Input 2 146" xfId="4970"/>
    <cellStyle name="Input 2 146 2" xfId="10962"/>
    <cellStyle name="Input 2 147" xfId="4972"/>
    <cellStyle name="Input 2 147 2" xfId="10964"/>
    <cellStyle name="Input 2 148" xfId="4974"/>
    <cellStyle name="Input 2 148 2" xfId="10966"/>
    <cellStyle name="Input 2 149" xfId="4976"/>
    <cellStyle name="Input 2 149 2" xfId="10968"/>
    <cellStyle name="Input 2 15" xfId="914"/>
    <cellStyle name="Input 2 15 2" xfId="6906"/>
    <cellStyle name="Input 2 150" xfId="4978"/>
    <cellStyle name="Input 2 150 2" xfId="10970"/>
    <cellStyle name="Input 2 151" xfId="4980"/>
    <cellStyle name="Input 2 151 2" xfId="10972"/>
    <cellStyle name="Input 2 152" xfId="4983"/>
    <cellStyle name="Input 2 152 2" xfId="10975"/>
    <cellStyle name="Input 2 153" xfId="5044"/>
    <cellStyle name="Input 2 153 2" xfId="11036"/>
    <cellStyle name="Input 2 154" xfId="5014"/>
    <cellStyle name="Input 2 154 2" xfId="11006"/>
    <cellStyle name="Input 2 155" xfId="5101"/>
    <cellStyle name="Input 2 155 2" xfId="11093"/>
    <cellStyle name="Input 2 156" xfId="5118"/>
    <cellStyle name="Input 2 156 2" xfId="11110"/>
    <cellStyle name="Input 2 157" xfId="5307"/>
    <cellStyle name="Input 2 157 2" xfId="11299"/>
    <cellStyle name="Input 2 158" xfId="5740"/>
    <cellStyle name="Input 2 158 2" xfId="11732"/>
    <cellStyle name="Input 2 159" xfId="5779"/>
    <cellStyle name="Input 2 159 2" xfId="11771"/>
    <cellStyle name="Input 2 16" xfId="441"/>
    <cellStyle name="Input 2 16 2" xfId="6432"/>
    <cellStyle name="Input 2 160" xfId="5478"/>
    <cellStyle name="Input 2 160 2" xfId="11470"/>
    <cellStyle name="Input 2 161" xfId="5245"/>
    <cellStyle name="Input 2 161 2" xfId="11237"/>
    <cellStyle name="Input 2 162" xfId="5153"/>
    <cellStyle name="Input 2 162 2" xfId="11145"/>
    <cellStyle name="Input 2 163" xfId="5715"/>
    <cellStyle name="Input 2 163 2" xfId="11707"/>
    <cellStyle name="Input 2 164" xfId="5783"/>
    <cellStyle name="Input 2 164 2" xfId="11775"/>
    <cellStyle name="Input 2 165" xfId="5536"/>
    <cellStyle name="Input 2 165 2" xfId="11528"/>
    <cellStyle name="Input 2 166" xfId="5741"/>
    <cellStyle name="Input 2 166 2" xfId="11733"/>
    <cellStyle name="Input 2 167" xfId="5451"/>
    <cellStyle name="Input 2 167 2" xfId="11443"/>
    <cellStyle name="Input 2 168" xfId="5242"/>
    <cellStyle name="Input 2 168 2" xfId="11234"/>
    <cellStyle name="Input 2 169" xfId="5516"/>
    <cellStyle name="Input 2 169 2" xfId="11508"/>
    <cellStyle name="Input 2 17" xfId="880"/>
    <cellStyle name="Input 2 17 2" xfId="6872"/>
    <cellStyle name="Input 2 170" xfId="5573"/>
    <cellStyle name="Input 2 170 2" xfId="11565"/>
    <cellStyle name="Input 2 171" xfId="5367"/>
    <cellStyle name="Input 2 171 2" xfId="11359"/>
    <cellStyle name="Input 2 172" xfId="5440"/>
    <cellStyle name="Input 2 172 2" xfId="11432"/>
    <cellStyle name="Input 2 173" xfId="5615"/>
    <cellStyle name="Input 2 173 2" xfId="11607"/>
    <cellStyle name="Input 2 174" xfId="5448"/>
    <cellStyle name="Input 2 174 2" xfId="11440"/>
    <cellStyle name="Input 2 175" xfId="5312"/>
    <cellStyle name="Input 2 175 2" xfId="11304"/>
    <cellStyle name="Input 2 176" xfId="5705"/>
    <cellStyle name="Input 2 176 2" xfId="11697"/>
    <cellStyle name="Input 2 177" xfId="5409"/>
    <cellStyle name="Input 2 177 2" xfId="11401"/>
    <cellStyle name="Input 2 178" xfId="5357"/>
    <cellStyle name="Input 2 178 2" xfId="11349"/>
    <cellStyle name="Input 2 179" xfId="5820"/>
    <cellStyle name="Input 2 179 2" xfId="11812"/>
    <cellStyle name="Input 2 18" xfId="971"/>
    <cellStyle name="Input 2 18 2" xfId="6963"/>
    <cellStyle name="Input 2 180" xfId="5383"/>
    <cellStyle name="Input 2 180 2" xfId="11375"/>
    <cellStyle name="Input 2 181" xfId="5883"/>
    <cellStyle name="Input 2 181 2" xfId="11875"/>
    <cellStyle name="Input 2 182" xfId="5951"/>
    <cellStyle name="Input 2 182 2" xfId="11943"/>
    <cellStyle name="Input 2 183" xfId="5927"/>
    <cellStyle name="Input 2 183 2" xfId="11919"/>
    <cellStyle name="Input 2 184" xfId="6031"/>
    <cellStyle name="Input 2 184 2" xfId="12023"/>
    <cellStyle name="Input 2 185" xfId="5881"/>
    <cellStyle name="Input 2 185 2" xfId="11873"/>
    <cellStyle name="Input 2 186" xfId="8336"/>
    <cellStyle name="Input 2 186 2" xfId="12055"/>
    <cellStyle name="Input 2 187" xfId="12384"/>
    <cellStyle name="Input 2 188" xfId="12523"/>
    <cellStyle name="Input 2 189" xfId="12261"/>
    <cellStyle name="Input 2 19" xfId="788"/>
    <cellStyle name="Input 2 19 2" xfId="6780"/>
    <cellStyle name="Input 2 190" xfId="12666"/>
    <cellStyle name="Input 2 191" xfId="12622"/>
    <cellStyle name="Input 2 192" xfId="12810"/>
    <cellStyle name="Input 2 193" xfId="12704"/>
    <cellStyle name="Input 2 194" xfId="12086"/>
    <cellStyle name="Input 2 195" xfId="12089"/>
    <cellStyle name="Input 2 196" xfId="12241"/>
    <cellStyle name="Input 2 197" xfId="13719"/>
    <cellStyle name="Input 2 197 10" xfId="22988"/>
    <cellStyle name="Input 2 197 11" xfId="23059"/>
    <cellStyle name="Input 2 197 12" xfId="23019"/>
    <cellStyle name="Input 2 197 13" xfId="24048"/>
    <cellStyle name="Input 2 197 14" xfId="24269"/>
    <cellStyle name="Input 2 197 15" xfId="24886"/>
    <cellStyle name="Input 2 197 16" xfId="25730"/>
    <cellStyle name="Input 2 197 17" xfId="26066"/>
    <cellStyle name="Input 2 197 18" xfId="26640"/>
    <cellStyle name="Input 2 197 19" xfId="27395"/>
    <cellStyle name="Input 2 197 2" xfId="13586"/>
    <cellStyle name="Input 2 197 2 10" xfId="24896"/>
    <cellStyle name="Input 2 197 2 11" xfId="24002"/>
    <cellStyle name="Input 2 197 2 12" xfId="24228"/>
    <cellStyle name="Input 2 197 2 13" xfId="23645"/>
    <cellStyle name="Input 2 197 2 14" xfId="23954"/>
    <cellStyle name="Input 2 197 2 15" xfId="25748"/>
    <cellStyle name="Input 2 197 2 16" xfId="25882"/>
    <cellStyle name="Input 2 197 2 17" xfId="28404"/>
    <cellStyle name="Input 2 197 2 18" xfId="27767"/>
    <cellStyle name="Input 2 197 2 19" xfId="26939"/>
    <cellStyle name="Input 2 197 2 2" xfId="25030"/>
    <cellStyle name="Input 2 197 2 2 10" xfId="23833"/>
    <cellStyle name="Input 2 197 2 2 11" xfId="25266"/>
    <cellStyle name="Input 2 197 2 2 12" xfId="23408"/>
    <cellStyle name="Input 2 197 2 2 13" xfId="22794"/>
    <cellStyle name="Input 2 197 2 2 14" xfId="25206"/>
    <cellStyle name="Input 2 197 2 2 15" xfId="25771"/>
    <cellStyle name="Input 2 197 2 2 16" xfId="25651"/>
    <cellStyle name="Input 2 197 2 2 17" xfId="28334"/>
    <cellStyle name="Input 2 197 2 2 18" xfId="28222"/>
    <cellStyle name="Input 2 197 2 2 19" xfId="28137"/>
    <cellStyle name="Input 2 197 2 2 2" xfId="24954"/>
    <cellStyle name="Input 2 197 2 2 20" xfId="28020"/>
    <cellStyle name="Input 2 197 2 2 21" xfId="28078"/>
    <cellStyle name="Input 2 197 2 2 22" xfId="27801"/>
    <cellStyle name="Input 2 197 2 2 23" xfId="27371"/>
    <cellStyle name="Input 2 197 2 2 24" xfId="27351"/>
    <cellStyle name="Input 2 197 2 2 25" xfId="27417"/>
    <cellStyle name="Input 2 197 2 2 26" xfId="27705"/>
    <cellStyle name="Input 2 197 2 2 27" xfId="29721"/>
    <cellStyle name="Input 2 197 2 2 28" xfId="29637"/>
    <cellStyle name="Input 2 197 2 2 29" xfId="29589"/>
    <cellStyle name="Input 2 197 2 2 3" xfId="24815"/>
    <cellStyle name="Input 2 197 2 2 30" xfId="29524"/>
    <cellStyle name="Input 2 197 2 2 31" xfId="29554"/>
    <cellStyle name="Input 2 197 2 2 4" xfId="24713"/>
    <cellStyle name="Input 2 197 2 2 5" xfId="24568"/>
    <cellStyle name="Input 2 197 2 2 6" xfId="24634"/>
    <cellStyle name="Input 2 197 2 2 7" xfId="24281"/>
    <cellStyle name="Input 2 197 2 2 8" xfId="24619"/>
    <cellStyle name="Input 2 197 2 2 9" xfId="22728"/>
    <cellStyle name="Input 2 197 2 20" xfId="26887"/>
    <cellStyle name="Input 2 197 2 21" xfId="27481"/>
    <cellStyle name="Input 2 197 2 22" xfId="27870"/>
    <cellStyle name="Input 2 197 2 23" xfId="28090"/>
    <cellStyle name="Input 2 197 2 24" xfId="28622"/>
    <cellStyle name="Input 2 197 2 25" xfId="28145"/>
    <cellStyle name="Input 2 197 2 26" xfId="27064"/>
    <cellStyle name="Input 2 197 2 27" xfId="29789"/>
    <cellStyle name="Input 2 197 2 28" xfId="29396"/>
    <cellStyle name="Input 2 197 2 29" xfId="29064"/>
    <cellStyle name="Input 2 197 2 3" xfId="24230"/>
    <cellStyle name="Input 2 197 2 30" xfId="29042"/>
    <cellStyle name="Input 2 197 2 31" xfId="29269"/>
    <cellStyle name="Input 2 197 2 4" xfId="23123"/>
    <cellStyle name="Input 2 197 2 5" xfId="23058"/>
    <cellStyle name="Input 2 197 2 6" xfId="23866"/>
    <cellStyle name="Input 2 197 2 7" xfId="24375"/>
    <cellStyle name="Input 2 197 2 8" xfId="25209"/>
    <cellStyle name="Input 2 197 2 9" xfId="24450"/>
    <cellStyle name="Input 2 197 20" xfId="26878"/>
    <cellStyle name="Input 2 197 21" xfId="27292"/>
    <cellStyle name="Input 2 197 22" xfId="27542"/>
    <cellStyle name="Input 2 197 23" xfId="26607"/>
    <cellStyle name="Input 2 197 24" xfId="27514"/>
    <cellStyle name="Input 2 197 25" xfId="27264"/>
    <cellStyle name="Input 2 197 26" xfId="27528"/>
    <cellStyle name="Input 2 197 27" xfId="27876"/>
    <cellStyle name="Input 2 197 28" xfId="28915"/>
    <cellStyle name="Input 2 197 29" xfId="29232"/>
    <cellStyle name="Input 2 197 3" xfId="22742"/>
    <cellStyle name="Input 2 197 30" xfId="29039"/>
    <cellStyle name="Input 2 197 31" xfId="29195"/>
    <cellStyle name="Input 2 197 32" xfId="29295"/>
    <cellStyle name="Input 2 197 4" xfId="23737"/>
    <cellStyle name="Input 2 197 5" xfId="23043"/>
    <cellStyle name="Input 2 197 6" xfId="23605"/>
    <cellStyle name="Input 2 197 7" xfId="23946"/>
    <cellStyle name="Input 2 197 8" xfId="22697"/>
    <cellStyle name="Input 2 197 9" xfId="22716"/>
    <cellStyle name="Input 2 198" xfId="13827"/>
    <cellStyle name="Input 2 199" xfId="13935"/>
    <cellStyle name="Input 2 2" xfId="80"/>
    <cellStyle name="Input 2 2 2" xfId="6070"/>
    <cellStyle name="Input 2 20" xfId="922"/>
    <cellStyle name="Input 2 20 2" xfId="6914"/>
    <cellStyle name="Input 2 200" xfId="13446"/>
    <cellStyle name="Input 2 201" xfId="13093"/>
    <cellStyle name="Input 2 202" xfId="13234"/>
    <cellStyle name="Input 2 203" xfId="13104"/>
    <cellStyle name="Input 2 204" xfId="14229"/>
    <cellStyle name="Input 2 205" xfId="17410"/>
    <cellStyle name="Input 2 206" xfId="17961"/>
    <cellStyle name="Input 2 207" xfId="16865"/>
    <cellStyle name="Input 2 208" xfId="14435"/>
    <cellStyle name="Input 2 209" xfId="18226"/>
    <cellStyle name="Input 2 21" xfId="775"/>
    <cellStyle name="Input 2 21 2" xfId="6767"/>
    <cellStyle name="Input 2 210" xfId="14670"/>
    <cellStyle name="Input 2 211" xfId="17911"/>
    <cellStyle name="Input 2 212" xfId="18290"/>
    <cellStyle name="Input 2 213" xfId="17256"/>
    <cellStyle name="Input 2 214" xfId="16411"/>
    <cellStyle name="Input 2 215" xfId="18636"/>
    <cellStyle name="Input 2 216" xfId="18569"/>
    <cellStyle name="Input 2 217" xfId="18152"/>
    <cellStyle name="Input 2 218" xfId="16241"/>
    <cellStyle name="Input 2 219" xfId="15453"/>
    <cellStyle name="Input 2 22" xfId="901"/>
    <cellStyle name="Input 2 22 2" xfId="6893"/>
    <cellStyle name="Input 2 220" xfId="18400"/>
    <cellStyle name="Input 2 221" xfId="15820"/>
    <cellStyle name="Input 2 222" xfId="16470"/>
    <cellStyle name="Input 2 223" xfId="16208"/>
    <cellStyle name="Input 2 224" xfId="18445"/>
    <cellStyle name="Input 2 225" xfId="17546"/>
    <cellStyle name="Input 2 226" xfId="17283"/>
    <cellStyle name="Input 2 227" xfId="17075"/>
    <cellStyle name="Input 2 228" xfId="18115"/>
    <cellStyle name="Input 2 229" xfId="14599"/>
    <cellStyle name="Input 2 23" xfId="864"/>
    <cellStyle name="Input 2 23 2" xfId="6856"/>
    <cellStyle name="Input 2 230" xfId="17538"/>
    <cellStyle name="Input 2 231" xfId="17755"/>
    <cellStyle name="Input 2 232" xfId="17649"/>
    <cellStyle name="Input 2 233" xfId="16302"/>
    <cellStyle name="Input 2 234" xfId="16783"/>
    <cellStyle name="Input 2 235" xfId="16303"/>
    <cellStyle name="Input 2 236" xfId="14744"/>
    <cellStyle name="Input 2 237" xfId="15428"/>
    <cellStyle name="Input 2 238" xfId="16180"/>
    <cellStyle name="Input 2 239" xfId="15987"/>
    <cellStyle name="Input 2 24" xfId="1009"/>
    <cellStyle name="Input 2 24 2" xfId="7001"/>
    <cellStyle name="Input 2 240" xfId="17402"/>
    <cellStyle name="Input 2 241" xfId="16933"/>
    <cellStyle name="Input 2 242" xfId="20086"/>
    <cellStyle name="Input 2 243" xfId="20146"/>
    <cellStyle name="Input 2 244" xfId="22446"/>
    <cellStyle name="Input 2 245" xfId="21914"/>
    <cellStyle name="Input 2 246" xfId="22067"/>
    <cellStyle name="Input 2 247" xfId="20836"/>
    <cellStyle name="Input 2 248" xfId="21532"/>
    <cellStyle name="Input 2 249" xfId="20176"/>
    <cellStyle name="Input 2 25" xfId="584"/>
    <cellStyle name="Input 2 25 2" xfId="6576"/>
    <cellStyle name="Input 2 250" xfId="22448"/>
    <cellStyle name="Input 2 251" xfId="20768"/>
    <cellStyle name="Input 2 252" xfId="21024"/>
    <cellStyle name="Input 2 253" xfId="20295"/>
    <cellStyle name="Input 2 254" xfId="26110"/>
    <cellStyle name="Input 2 255" xfId="26471"/>
    <cellStyle name="Input 2 26" xfId="831"/>
    <cellStyle name="Input 2 26 2" xfId="6823"/>
    <cellStyle name="Input 2 27" xfId="725"/>
    <cellStyle name="Input 2 27 2" xfId="6717"/>
    <cellStyle name="Input 2 28" xfId="1027"/>
    <cellStyle name="Input 2 28 2" xfId="7019"/>
    <cellStyle name="Input 2 29" xfId="687"/>
    <cellStyle name="Input 2 29 2" xfId="6679"/>
    <cellStyle name="Input 2 3" xfId="363"/>
    <cellStyle name="Input 2 3 2" xfId="6354"/>
    <cellStyle name="Input 2 30" xfId="935"/>
    <cellStyle name="Input 2 30 2" xfId="6927"/>
    <cellStyle name="Input 2 31" xfId="794"/>
    <cellStyle name="Input 2 31 2" xfId="6786"/>
    <cellStyle name="Input 2 32" xfId="1005"/>
    <cellStyle name="Input 2 32 2" xfId="6997"/>
    <cellStyle name="Input 2 33" xfId="661"/>
    <cellStyle name="Input 2 33 2" xfId="6653"/>
    <cellStyle name="Input 2 34" xfId="829"/>
    <cellStyle name="Input 2 34 2" xfId="6821"/>
    <cellStyle name="Input 2 35" xfId="804"/>
    <cellStyle name="Input 2 35 2" xfId="6796"/>
    <cellStyle name="Input 2 36" xfId="955"/>
    <cellStyle name="Input 2 36 2" xfId="6947"/>
    <cellStyle name="Input 2 37" xfId="640"/>
    <cellStyle name="Input 2 37 2" xfId="6632"/>
    <cellStyle name="Input 2 38" xfId="895"/>
    <cellStyle name="Input 2 38 2" xfId="6887"/>
    <cellStyle name="Input 2 39" xfId="1067"/>
    <cellStyle name="Input 2 39 2" xfId="7059"/>
    <cellStyle name="Input 2 4" xfId="319"/>
    <cellStyle name="Input 2 4 2" xfId="6309"/>
    <cellStyle name="Input 2 40" xfId="1097"/>
    <cellStyle name="Input 2 40 2" xfId="7089"/>
    <cellStyle name="Input 2 41" xfId="1127"/>
    <cellStyle name="Input 2 41 2" xfId="7119"/>
    <cellStyle name="Input 2 42" xfId="1157"/>
    <cellStyle name="Input 2 42 2" xfId="7149"/>
    <cellStyle name="Input 2 43" xfId="1187"/>
    <cellStyle name="Input 2 43 2" xfId="7179"/>
    <cellStyle name="Input 2 44" xfId="1217"/>
    <cellStyle name="Input 2 44 2" xfId="7209"/>
    <cellStyle name="Input 2 45" xfId="1247"/>
    <cellStyle name="Input 2 45 2" xfId="7239"/>
    <cellStyle name="Input 2 46" xfId="1277"/>
    <cellStyle name="Input 2 46 2" xfId="7269"/>
    <cellStyle name="Input 2 47" xfId="1307"/>
    <cellStyle name="Input 2 47 2" xfId="7299"/>
    <cellStyle name="Input 2 48" xfId="1337"/>
    <cellStyle name="Input 2 48 2" xfId="7329"/>
    <cellStyle name="Input 2 49" xfId="1367"/>
    <cellStyle name="Input 2 49 2" xfId="7359"/>
    <cellStyle name="Input 2 5" xfId="481"/>
    <cellStyle name="Input 2 5 2" xfId="6472"/>
    <cellStyle name="Input 2 50" xfId="1397"/>
    <cellStyle name="Input 2 50 2" xfId="7389"/>
    <cellStyle name="Input 2 51" xfId="1427"/>
    <cellStyle name="Input 2 51 2" xfId="7419"/>
    <cellStyle name="Input 2 52" xfId="1457"/>
    <cellStyle name="Input 2 52 2" xfId="7449"/>
    <cellStyle name="Input 2 53" xfId="1487"/>
    <cellStyle name="Input 2 53 2" xfId="7479"/>
    <cellStyle name="Input 2 54" xfId="1517"/>
    <cellStyle name="Input 2 54 2" xfId="7509"/>
    <cellStyle name="Input 2 55" xfId="1547"/>
    <cellStyle name="Input 2 55 2" xfId="7539"/>
    <cellStyle name="Input 2 56" xfId="1577"/>
    <cellStyle name="Input 2 56 2" xfId="7569"/>
    <cellStyle name="Input 2 57" xfId="1607"/>
    <cellStyle name="Input 2 57 2" xfId="7599"/>
    <cellStyle name="Input 2 58" xfId="1637"/>
    <cellStyle name="Input 2 58 2" xfId="7629"/>
    <cellStyle name="Input 2 59" xfId="1667"/>
    <cellStyle name="Input 2 59 2" xfId="7659"/>
    <cellStyle name="Input 2 6" xfId="375"/>
    <cellStyle name="Input 2 6 2" xfId="6366"/>
    <cellStyle name="Input 2 60" xfId="1696"/>
    <cellStyle name="Input 2 60 2" xfId="7688"/>
    <cellStyle name="Input 2 61" xfId="1724"/>
    <cellStyle name="Input 2 61 2" xfId="7716"/>
    <cellStyle name="Input 2 62" xfId="1751"/>
    <cellStyle name="Input 2 62 2" xfId="7743"/>
    <cellStyle name="Input 2 63" xfId="1778"/>
    <cellStyle name="Input 2 63 2" xfId="7770"/>
    <cellStyle name="Input 2 64" xfId="1805"/>
    <cellStyle name="Input 2 64 2" xfId="7797"/>
    <cellStyle name="Input 2 65" xfId="1831"/>
    <cellStyle name="Input 2 65 2" xfId="7823"/>
    <cellStyle name="Input 2 66" xfId="1857"/>
    <cellStyle name="Input 2 66 2" xfId="7849"/>
    <cellStyle name="Input 2 67" xfId="1883"/>
    <cellStyle name="Input 2 67 2" xfId="7875"/>
    <cellStyle name="Input 2 68" xfId="2409"/>
    <cellStyle name="Input 2 68 2" xfId="8401"/>
    <cellStyle name="Input 2 69" xfId="2791"/>
    <cellStyle name="Input 2 69 2" xfId="8783"/>
    <cellStyle name="Input 2 7" xfId="510"/>
    <cellStyle name="Input 2 7 2" xfId="6501"/>
    <cellStyle name="Input 2 70" xfId="2456"/>
    <cellStyle name="Input 2 70 2" xfId="8448"/>
    <cellStyle name="Input 2 71" xfId="2666"/>
    <cellStyle name="Input 2 71 2" xfId="8658"/>
    <cellStyle name="Input 2 72" xfId="2696"/>
    <cellStyle name="Input 2 72 2" xfId="8688"/>
    <cellStyle name="Input 2 73" xfId="2511"/>
    <cellStyle name="Input 2 73 2" xfId="8503"/>
    <cellStyle name="Input 2 74" xfId="2664"/>
    <cellStyle name="Input 2 74 2" xfId="8656"/>
    <cellStyle name="Input 2 75" xfId="2746"/>
    <cellStyle name="Input 2 75 2" xfId="8738"/>
    <cellStyle name="Input 2 76" xfId="2576"/>
    <cellStyle name="Input 2 76 2" xfId="8568"/>
    <cellStyle name="Input 2 77" xfId="2703"/>
    <cellStyle name="Input 2 77 2" xfId="8695"/>
    <cellStyle name="Input 2 78" xfId="2399"/>
    <cellStyle name="Input 2 78 2" xfId="8391"/>
    <cellStyle name="Input 2 79" xfId="2684"/>
    <cellStyle name="Input 2 79 2" xfId="8676"/>
    <cellStyle name="Input 2 8" xfId="540"/>
    <cellStyle name="Input 2 8 2" xfId="6532"/>
    <cellStyle name="Input 2 80" xfId="2648"/>
    <cellStyle name="Input 2 80 2" xfId="8640"/>
    <cellStyle name="Input 2 81" xfId="2779"/>
    <cellStyle name="Input 2 81 2" xfId="8771"/>
    <cellStyle name="Input 2 82" xfId="2497"/>
    <cellStyle name="Input 2 82 2" xfId="8489"/>
    <cellStyle name="Input 2 83" xfId="2616"/>
    <cellStyle name="Input 2 83 2" xfId="8608"/>
    <cellStyle name="Input 2 84" xfId="2515"/>
    <cellStyle name="Input 2 84 2" xfId="8507"/>
    <cellStyle name="Input 2 85" xfId="2795"/>
    <cellStyle name="Input 2 85 2" xfId="8787"/>
    <cellStyle name="Input 2 86" xfId="3195"/>
    <cellStyle name="Input 2 86 2" xfId="9187"/>
    <cellStyle name="Input 2 87" xfId="3322"/>
    <cellStyle name="Input 2 87 2" xfId="9314"/>
    <cellStyle name="Input 2 88" xfId="2568"/>
    <cellStyle name="Input 2 88 2" xfId="8560"/>
    <cellStyle name="Input 2 89" xfId="3188"/>
    <cellStyle name="Input 2 89 2" xfId="9180"/>
    <cellStyle name="Input 2 9" xfId="326"/>
    <cellStyle name="Input 2 9 2" xfId="6316"/>
    <cellStyle name="Input 2 90" xfId="3161"/>
    <cellStyle name="Input 2 90 2" xfId="9153"/>
    <cellStyle name="Input 2 91" xfId="3097"/>
    <cellStyle name="Input 2 91 2" xfId="9089"/>
    <cellStyle name="Input 2 92" xfId="2430"/>
    <cellStyle name="Input 2 92 2" xfId="8422"/>
    <cellStyle name="Input 2 93" xfId="3278"/>
    <cellStyle name="Input 2 93 2" xfId="9270"/>
    <cellStyle name="Input 2 94" xfId="2679"/>
    <cellStyle name="Input 2 94 2" xfId="8671"/>
    <cellStyle name="Input 2 95" xfId="2904"/>
    <cellStyle name="Input 2 95 2" xfId="8896"/>
    <cellStyle name="Input 2 96" xfId="2915"/>
    <cellStyle name="Input 2 96 2" xfId="8907"/>
    <cellStyle name="Input 2 97" xfId="3171"/>
    <cellStyle name="Input 2 97 2" xfId="9163"/>
    <cellStyle name="Input 2 98" xfId="3063"/>
    <cellStyle name="Input 2 98 2" xfId="9055"/>
    <cellStyle name="Input 2 99" xfId="3311"/>
    <cellStyle name="Input 2 99 2" xfId="9303"/>
    <cellStyle name="Input 20" xfId="13729"/>
    <cellStyle name="Input 21" xfId="13117"/>
    <cellStyle name="Input 22" xfId="14076"/>
    <cellStyle name="Input 23" xfId="13939"/>
    <cellStyle name="Input 24" xfId="13896"/>
    <cellStyle name="Input 25" xfId="13558"/>
    <cellStyle name="Input 26" xfId="14966"/>
    <cellStyle name="Input 27" xfId="14195"/>
    <cellStyle name="Input 28" xfId="16361"/>
    <cellStyle name="Input 29" xfId="14504"/>
    <cellStyle name="Input 3" xfId="121"/>
    <cellStyle name="Input 3 10" xfId="469"/>
    <cellStyle name="Input 3 10 2" xfId="6460"/>
    <cellStyle name="Input 3 100" xfId="3259"/>
    <cellStyle name="Input 3 100 2" xfId="9251"/>
    <cellStyle name="Input 3 101" xfId="3180"/>
    <cellStyle name="Input 3 101 2" xfId="9172"/>
    <cellStyle name="Input 3 102" xfId="3340"/>
    <cellStyle name="Input 3 102 2" xfId="9332"/>
    <cellStyle name="Input 3 103" xfId="2503"/>
    <cellStyle name="Input 3 103 2" xfId="8495"/>
    <cellStyle name="Input 3 104" xfId="2389"/>
    <cellStyle name="Input 3 104 2" xfId="8381"/>
    <cellStyle name="Input 3 105" xfId="3076"/>
    <cellStyle name="Input 3 105 2" xfId="9068"/>
    <cellStyle name="Input 3 106" xfId="3367"/>
    <cellStyle name="Input 3 106 2" xfId="9359"/>
    <cellStyle name="Input 3 107" xfId="3392"/>
    <cellStyle name="Input 3 107 2" xfId="9384"/>
    <cellStyle name="Input 3 108" xfId="3417"/>
    <cellStyle name="Input 3 108 2" xfId="9409"/>
    <cellStyle name="Input 3 109" xfId="3441"/>
    <cellStyle name="Input 3 109 2" xfId="9433"/>
    <cellStyle name="Input 3 11" xfId="716"/>
    <cellStyle name="Input 3 11 2" xfId="6708"/>
    <cellStyle name="Input 3 110" xfId="3464"/>
    <cellStyle name="Input 3 110 2" xfId="9456"/>
    <cellStyle name="Input 3 111" xfId="3716"/>
    <cellStyle name="Input 3 111 2" xfId="9708"/>
    <cellStyle name="Input 3 112" xfId="3750"/>
    <cellStyle name="Input 3 112 2" xfId="9742"/>
    <cellStyle name="Input 3 113" xfId="3839"/>
    <cellStyle name="Input 3 113 2" xfId="9831"/>
    <cellStyle name="Input 3 114" xfId="3819"/>
    <cellStyle name="Input 3 114 2" xfId="9811"/>
    <cellStyle name="Input 3 115" xfId="3749"/>
    <cellStyle name="Input 3 115 2" xfId="9741"/>
    <cellStyle name="Input 3 116" xfId="3787"/>
    <cellStyle name="Input 3 116 2" xfId="9779"/>
    <cellStyle name="Input 3 117" xfId="3919"/>
    <cellStyle name="Input 3 117 2" xfId="9911"/>
    <cellStyle name="Input 3 118" xfId="4512"/>
    <cellStyle name="Input 3 118 2" xfId="10504"/>
    <cellStyle name="Input 3 119" xfId="4385"/>
    <cellStyle name="Input 3 119 2" xfId="10377"/>
    <cellStyle name="Input 3 12" xfId="1006"/>
    <cellStyle name="Input 3 12 2" xfId="6998"/>
    <cellStyle name="Input 3 120" xfId="4066"/>
    <cellStyle name="Input 3 120 2" xfId="10058"/>
    <cellStyle name="Input 3 121" xfId="4017"/>
    <cellStyle name="Input 3 121 2" xfId="10009"/>
    <cellStyle name="Input 3 122" xfId="4348"/>
    <cellStyle name="Input 3 122 2" xfId="10340"/>
    <cellStyle name="Input 3 123" xfId="4502"/>
    <cellStyle name="Input 3 123 2" xfId="10494"/>
    <cellStyle name="Input 3 124" xfId="4103"/>
    <cellStyle name="Input 3 124 2" xfId="10095"/>
    <cellStyle name="Input 3 125" xfId="4534"/>
    <cellStyle name="Input 3 125 2" xfId="10526"/>
    <cellStyle name="Input 3 126" xfId="4424"/>
    <cellStyle name="Input 3 126 2" xfId="10416"/>
    <cellStyle name="Input 3 127" xfId="4080"/>
    <cellStyle name="Input 3 127 2" xfId="10072"/>
    <cellStyle name="Input 3 128" xfId="4035"/>
    <cellStyle name="Input 3 128 2" xfId="10027"/>
    <cellStyle name="Input 3 129" xfId="4109"/>
    <cellStyle name="Input 3 129 2" xfId="10101"/>
    <cellStyle name="Input 3 13" xfId="627"/>
    <cellStyle name="Input 3 13 2" xfId="6619"/>
    <cellStyle name="Input 3 130" xfId="3959"/>
    <cellStyle name="Input 3 130 2" xfId="9951"/>
    <cellStyle name="Input 3 131" xfId="4540"/>
    <cellStyle name="Input 3 131 2" xfId="10532"/>
    <cellStyle name="Input 3 132" xfId="4562"/>
    <cellStyle name="Input 3 132 2" xfId="10554"/>
    <cellStyle name="Input 3 133" xfId="4244"/>
    <cellStyle name="Input 3 133 2" xfId="10236"/>
    <cellStyle name="Input 3 134" xfId="4405"/>
    <cellStyle name="Input 3 134 2" xfId="10397"/>
    <cellStyle name="Input 3 135" xfId="4371"/>
    <cellStyle name="Input 3 135 2" xfId="10363"/>
    <cellStyle name="Input 3 136" xfId="4243"/>
    <cellStyle name="Input 3 136 2" xfId="10235"/>
    <cellStyle name="Input 3 137" xfId="4219"/>
    <cellStyle name="Input 3 137 2" xfId="10211"/>
    <cellStyle name="Input 3 138" xfId="3944"/>
    <cellStyle name="Input 3 138 2" xfId="9936"/>
    <cellStyle name="Input 3 139" xfId="4038"/>
    <cellStyle name="Input 3 139 2" xfId="10030"/>
    <cellStyle name="Input 3 14" xfId="998"/>
    <cellStyle name="Input 3 14 2" xfId="6990"/>
    <cellStyle name="Input 3 140" xfId="4620"/>
    <cellStyle name="Input 3 140 2" xfId="10612"/>
    <cellStyle name="Input 3 141" xfId="4945"/>
    <cellStyle name="Input 3 141 2" xfId="10937"/>
    <cellStyle name="Input 3 142" xfId="4889"/>
    <cellStyle name="Input 3 142 2" xfId="10881"/>
    <cellStyle name="Input 3 143" xfId="4700"/>
    <cellStyle name="Input 3 143 2" xfId="10692"/>
    <cellStyle name="Input 3 144" xfId="4676"/>
    <cellStyle name="Input 3 144 2" xfId="10668"/>
    <cellStyle name="Input 3 145" xfId="4868"/>
    <cellStyle name="Input 3 145 2" xfId="10860"/>
    <cellStyle name="Input 3 146" xfId="4938"/>
    <cellStyle name="Input 3 146 2" xfId="10930"/>
    <cellStyle name="Input 3 147" xfId="4725"/>
    <cellStyle name="Input 3 147 2" xfId="10717"/>
    <cellStyle name="Input 3 148" xfId="4736"/>
    <cellStyle name="Input 3 148 2" xfId="10728"/>
    <cellStyle name="Input 3 149" xfId="4881"/>
    <cellStyle name="Input 3 149 2" xfId="10873"/>
    <cellStyle name="Input 3 15" xfId="455"/>
    <cellStyle name="Input 3 15 2" xfId="6446"/>
    <cellStyle name="Input 3 150" xfId="4792"/>
    <cellStyle name="Input 3 150 2" xfId="10784"/>
    <cellStyle name="Input 3 151" xfId="4818"/>
    <cellStyle name="Input 3 151 2" xfId="10810"/>
    <cellStyle name="Input 3 152" xfId="4988"/>
    <cellStyle name="Input 3 152 2" xfId="10980"/>
    <cellStyle name="Input 3 153" xfId="5096"/>
    <cellStyle name="Input 3 153 2" xfId="11088"/>
    <cellStyle name="Input 3 154" xfId="5073"/>
    <cellStyle name="Input 3 154 2" xfId="11065"/>
    <cellStyle name="Input 3 155" xfId="5027"/>
    <cellStyle name="Input 3 155 2" xfId="11019"/>
    <cellStyle name="Input 3 156" xfId="5128"/>
    <cellStyle name="Input 3 156 2" xfId="11120"/>
    <cellStyle name="Input 3 157" xfId="5629"/>
    <cellStyle name="Input 3 157 2" xfId="11621"/>
    <cellStyle name="Input 3 158" xfId="5682"/>
    <cellStyle name="Input 3 158 2" xfId="11674"/>
    <cellStyle name="Input 3 159" xfId="5203"/>
    <cellStyle name="Input 3 159 2" xfId="11195"/>
    <cellStyle name="Input 3 16" xfId="843"/>
    <cellStyle name="Input 3 16 2" xfId="6835"/>
    <cellStyle name="Input 3 160" xfId="5241"/>
    <cellStyle name="Input 3 160 2" xfId="11233"/>
    <cellStyle name="Input 3 161" xfId="5416"/>
    <cellStyle name="Input 3 161 2" xfId="11408"/>
    <cellStyle name="Input 3 162" xfId="5684"/>
    <cellStyle name="Input 3 162 2" xfId="11676"/>
    <cellStyle name="Input 3 163" xfId="5655"/>
    <cellStyle name="Input 3 163 2" xfId="11647"/>
    <cellStyle name="Input 3 164" xfId="5263"/>
    <cellStyle name="Input 3 164 2" xfId="11255"/>
    <cellStyle name="Input 3 165" xfId="5710"/>
    <cellStyle name="Input 3 165 2" xfId="11702"/>
    <cellStyle name="Input 3 166" xfId="5514"/>
    <cellStyle name="Input 3 166 2" xfId="11506"/>
    <cellStyle name="Input 3 167" xfId="5390"/>
    <cellStyle name="Input 3 167 2" xfId="11382"/>
    <cellStyle name="Input 3 168" xfId="5608"/>
    <cellStyle name="Input 3 168 2" xfId="11600"/>
    <cellStyle name="Input 3 169" xfId="5718"/>
    <cellStyle name="Input 3 169 2" xfId="11710"/>
    <cellStyle name="Input 3 17" xfId="657"/>
    <cellStyle name="Input 3 17 2" xfId="6649"/>
    <cellStyle name="Input 3 170" xfId="5388"/>
    <cellStyle name="Input 3 170 2" xfId="11380"/>
    <cellStyle name="Input 3 171" xfId="5408"/>
    <cellStyle name="Input 3 171 2" xfId="11400"/>
    <cellStyle name="Input 3 172" xfId="5731"/>
    <cellStyle name="Input 3 172 2" xfId="11723"/>
    <cellStyle name="Input 3 173" xfId="5162"/>
    <cellStyle name="Input 3 173 2" xfId="11154"/>
    <cellStyle name="Input 3 174" xfId="5217"/>
    <cellStyle name="Input 3 174 2" xfId="11209"/>
    <cellStyle name="Input 3 175" xfId="5788"/>
    <cellStyle name="Input 3 175 2" xfId="11780"/>
    <cellStyle name="Input 3 176" xfId="5355"/>
    <cellStyle name="Input 3 176 2" xfId="11347"/>
    <cellStyle name="Input 3 177" xfId="5259"/>
    <cellStyle name="Input 3 177 2" xfId="11251"/>
    <cellStyle name="Input 3 178" xfId="5837"/>
    <cellStyle name="Input 3 178 2" xfId="11829"/>
    <cellStyle name="Input 3 179" xfId="5778"/>
    <cellStyle name="Input 3 179 2" xfId="11770"/>
    <cellStyle name="Input 3 18" xfId="883"/>
    <cellStyle name="Input 3 18 2" xfId="6875"/>
    <cellStyle name="Input 3 180" xfId="5787"/>
    <cellStyle name="Input 3 180 2" xfId="11779"/>
    <cellStyle name="Input 3 181" xfId="5890"/>
    <cellStyle name="Input 3 181 2" xfId="11882"/>
    <cellStyle name="Input 3 182" xfId="6019"/>
    <cellStyle name="Input 3 182 2" xfId="12011"/>
    <cellStyle name="Input 3 183" xfId="5986"/>
    <cellStyle name="Input 3 183 2" xfId="11978"/>
    <cellStyle name="Input 3 184" xfId="6025"/>
    <cellStyle name="Input 3 184 2" xfId="12017"/>
    <cellStyle name="Input 3 185" xfId="5953"/>
    <cellStyle name="Input 3 185 2" xfId="11945"/>
    <cellStyle name="Input 3 186" xfId="6111"/>
    <cellStyle name="Input 3 187" xfId="13756"/>
    <cellStyle name="Input 3 188" xfId="20091"/>
    <cellStyle name="Input 3 19" xfId="916"/>
    <cellStyle name="Input 3 19 2" xfId="6908"/>
    <cellStyle name="Input 3 2" xfId="365"/>
    <cellStyle name="Input 3 2 2" xfId="6356"/>
    <cellStyle name="Input 3 20" xfId="635"/>
    <cellStyle name="Input 3 20 2" xfId="6627"/>
    <cellStyle name="Input 3 21" xfId="956"/>
    <cellStyle name="Input 3 21 2" xfId="6948"/>
    <cellStyle name="Input 3 22" xfId="686"/>
    <cellStyle name="Input 3 22 2" xfId="6678"/>
    <cellStyle name="Input 3 23" xfId="1026"/>
    <cellStyle name="Input 3 23 2" xfId="7018"/>
    <cellStyle name="Input 3 24" xfId="667"/>
    <cellStyle name="Input 3 24 2" xfId="6659"/>
    <cellStyle name="Input 3 25" xfId="947"/>
    <cellStyle name="Input 3 25 2" xfId="6939"/>
    <cellStyle name="Input 3 26" xfId="792"/>
    <cellStyle name="Input 3 26 2" xfId="6784"/>
    <cellStyle name="Input 3 27" xfId="1043"/>
    <cellStyle name="Input 3 27 2" xfId="7035"/>
    <cellStyle name="Input 3 28" xfId="498"/>
    <cellStyle name="Input 3 28 2" xfId="6489"/>
    <cellStyle name="Input 3 29" xfId="912"/>
    <cellStyle name="Input 3 29 2" xfId="6904"/>
    <cellStyle name="Input 3 3" xfId="472"/>
    <cellStyle name="Input 3 3 2" xfId="6463"/>
    <cellStyle name="Input 3 30" xfId="798"/>
    <cellStyle name="Input 3 30 2" xfId="6790"/>
    <cellStyle name="Input 3 31" xfId="1077"/>
    <cellStyle name="Input 3 31 2" xfId="7069"/>
    <cellStyle name="Input 3 32" xfId="1107"/>
    <cellStyle name="Input 3 32 2" xfId="7099"/>
    <cellStyle name="Input 3 33" xfId="1137"/>
    <cellStyle name="Input 3 33 2" xfId="7129"/>
    <cellStyle name="Input 3 34" xfId="1167"/>
    <cellStyle name="Input 3 34 2" xfId="7159"/>
    <cellStyle name="Input 3 35" xfId="1197"/>
    <cellStyle name="Input 3 35 2" xfId="7189"/>
    <cellStyle name="Input 3 36" xfId="1227"/>
    <cellStyle name="Input 3 36 2" xfId="7219"/>
    <cellStyle name="Input 3 37" xfId="1257"/>
    <cellStyle name="Input 3 37 2" xfId="7249"/>
    <cellStyle name="Input 3 38" xfId="1287"/>
    <cellStyle name="Input 3 38 2" xfId="7279"/>
    <cellStyle name="Input 3 39" xfId="1317"/>
    <cellStyle name="Input 3 39 2" xfId="7309"/>
    <cellStyle name="Input 3 4" xfId="493"/>
    <cellStyle name="Input 3 4 2" xfId="6484"/>
    <cellStyle name="Input 3 40" xfId="1347"/>
    <cellStyle name="Input 3 40 2" xfId="7339"/>
    <cellStyle name="Input 3 41" xfId="1377"/>
    <cellStyle name="Input 3 41 2" xfId="7369"/>
    <cellStyle name="Input 3 42" xfId="1407"/>
    <cellStyle name="Input 3 42 2" xfId="7399"/>
    <cellStyle name="Input 3 43" xfId="1437"/>
    <cellStyle name="Input 3 43 2" xfId="7429"/>
    <cellStyle name="Input 3 44" xfId="1467"/>
    <cellStyle name="Input 3 44 2" xfId="7459"/>
    <cellStyle name="Input 3 45" xfId="1497"/>
    <cellStyle name="Input 3 45 2" xfId="7489"/>
    <cellStyle name="Input 3 46" xfId="1527"/>
    <cellStyle name="Input 3 46 2" xfId="7519"/>
    <cellStyle name="Input 3 47" xfId="1557"/>
    <cellStyle name="Input 3 47 2" xfId="7549"/>
    <cellStyle name="Input 3 48" xfId="1587"/>
    <cellStyle name="Input 3 48 2" xfId="7579"/>
    <cellStyle name="Input 3 49" xfId="1617"/>
    <cellStyle name="Input 3 49 2" xfId="7609"/>
    <cellStyle name="Input 3 5" xfId="334"/>
    <cellStyle name="Input 3 5 2" xfId="6325"/>
    <cellStyle name="Input 3 50" xfId="1647"/>
    <cellStyle name="Input 3 50 2" xfId="7639"/>
    <cellStyle name="Input 3 51" xfId="1677"/>
    <cellStyle name="Input 3 51 2" xfId="7669"/>
    <cellStyle name="Input 3 52" xfId="1706"/>
    <cellStyle name="Input 3 52 2" xfId="7698"/>
    <cellStyle name="Input 3 53" xfId="1734"/>
    <cellStyle name="Input 3 53 2" xfId="7726"/>
    <cellStyle name="Input 3 54" xfId="1761"/>
    <cellStyle name="Input 3 54 2" xfId="7753"/>
    <cellStyle name="Input 3 55" xfId="1788"/>
    <cellStyle name="Input 3 55 2" xfId="7780"/>
    <cellStyle name="Input 3 56" xfId="1815"/>
    <cellStyle name="Input 3 56 2" xfId="7807"/>
    <cellStyle name="Input 3 57" xfId="1841"/>
    <cellStyle name="Input 3 57 2" xfId="7833"/>
    <cellStyle name="Input 3 58" xfId="1867"/>
    <cellStyle name="Input 3 58 2" xfId="7859"/>
    <cellStyle name="Input 3 59" xfId="1893"/>
    <cellStyle name="Input 3 59 2" xfId="7885"/>
    <cellStyle name="Input 3 6" xfId="478"/>
    <cellStyle name="Input 3 6 2" xfId="6469"/>
    <cellStyle name="Input 3 60" xfId="1918"/>
    <cellStyle name="Input 3 60 2" xfId="7910"/>
    <cellStyle name="Input 3 61" xfId="1943"/>
    <cellStyle name="Input 3 61 2" xfId="7935"/>
    <cellStyle name="Input 3 62" xfId="1968"/>
    <cellStyle name="Input 3 62 2" xfId="7960"/>
    <cellStyle name="Input 3 63" xfId="1993"/>
    <cellStyle name="Input 3 63 2" xfId="7985"/>
    <cellStyle name="Input 3 64" xfId="2018"/>
    <cellStyle name="Input 3 64 2" xfId="8010"/>
    <cellStyle name="Input 3 65" xfId="2043"/>
    <cellStyle name="Input 3 65 2" xfId="8035"/>
    <cellStyle name="Input 3 66" xfId="2067"/>
    <cellStyle name="Input 3 66 2" xfId="8059"/>
    <cellStyle name="Input 3 67" xfId="2090"/>
    <cellStyle name="Input 3 67 2" xfId="8082"/>
    <cellStyle name="Input 3 68" xfId="2444"/>
    <cellStyle name="Input 3 68 2" xfId="8436"/>
    <cellStyle name="Input 3 69" xfId="2776"/>
    <cellStyle name="Input 3 69 2" xfId="8768"/>
    <cellStyle name="Input 3 7" xfId="492"/>
    <cellStyle name="Input 3 7 2" xfId="6483"/>
    <cellStyle name="Input 3 70" xfId="2388"/>
    <cellStyle name="Input 3 70 2" xfId="8380"/>
    <cellStyle name="Input 3 71" xfId="2768"/>
    <cellStyle name="Input 3 71 2" xfId="8760"/>
    <cellStyle name="Input 3 72" xfId="2460"/>
    <cellStyle name="Input 3 72 2" xfId="8452"/>
    <cellStyle name="Input 3 73" xfId="2628"/>
    <cellStyle name="Input 3 73 2" xfId="8620"/>
    <cellStyle name="Input 3 74" xfId="2513"/>
    <cellStyle name="Input 3 74 2" xfId="8505"/>
    <cellStyle name="Input 3 75" xfId="2668"/>
    <cellStyle name="Input 3 75 2" xfId="8660"/>
    <cellStyle name="Input 3 76" xfId="2698"/>
    <cellStyle name="Input 3 76 2" xfId="8690"/>
    <cellStyle name="Input 3 77" xfId="2400"/>
    <cellStyle name="Input 3 77 2" xfId="8392"/>
    <cellStyle name="Input 3 78" xfId="2732"/>
    <cellStyle name="Input 3 78 2" xfId="8724"/>
    <cellStyle name="Input 3 79" xfId="2467"/>
    <cellStyle name="Input 3 79 2" xfId="8459"/>
    <cellStyle name="Input 3 8" xfId="373"/>
    <cellStyle name="Input 3 8 2" xfId="6364"/>
    <cellStyle name="Input 3 80" xfId="2794"/>
    <cellStyle name="Input 3 80 2" xfId="8786"/>
    <cellStyle name="Input 3 81" xfId="2531"/>
    <cellStyle name="Input 3 81 2" xfId="8523"/>
    <cellStyle name="Input 3 82" xfId="2724"/>
    <cellStyle name="Input 3 82 2" xfId="8716"/>
    <cellStyle name="Input 3 83" xfId="2580"/>
    <cellStyle name="Input 3 83 2" xfId="8572"/>
    <cellStyle name="Input 3 84" xfId="2806"/>
    <cellStyle name="Input 3 84 2" xfId="8798"/>
    <cellStyle name="Input 3 85" xfId="2565"/>
    <cellStyle name="Input 3 85 2" xfId="8557"/>
    <cellStyle name="Input 3 86" xfId="2816"/>
    <cellStyle name="Input 3 86 2" xfId="8808"/>
    <cellStyle name="Input 3 87" xfId="3308"/>
    <cellStyle name="Input 3 87 2" xfId="9300"/>
    <cellStyle name="Input 3 88" xfId="2614"/>
    <cellStyle name="Input 3 88 2" xfId="8606"/>
    <cellStyle name="Input 3 89" xfId="3300"/>
    <cellStyle name="Input 3 89 2" xfId="9292"/>
    <cellStyle name="Input 3 9" xfId="349"/>
    <cellStyle name="Input 3 9 2" xfId="6340"/>
    <cellStyle name="Input 3 90" xfId="3021"/>
    <cellStyle name="Input 3 90 2" xfId="9013"/>
    <cellStyle name="Input 3 91" xfId="2454"/>
    <cellStyle name="Input 3 91 2" xfId="8446"/>
    <cellStyle name="Input 3 92" xfId="2612"/>
    <cellStyle name="Input 3 92 2" xfId="8604"/>
    <cellStyle name="Input 3 93" xfId="2631"/>
    <cellStyle name="Input 3 93 2" xfId="8623"/>
    <cellStyle name="Input 3 94" xfId="2844"/>
    <cellStyle name="Input 3 94 2" xfId="8836"/>
    <cellStyle name="Input 3 95" xfId="3231"/>
    <cellStyle name="Input 3 95 2" xfId="9223"/>
    <cellStyle name="Input 3 96" xfId="3265"/>
    <cellStyle name="Input 3 96 2" xfId="9257"/>
    <cellStyle name="Input 3 97" xfId="2429"/>
    <cellStyle name="Input 3 97 2" xfId="8421"/>
    <cellStyle name="Input 3 98" xfId="3325"/>
    <cellStyle name="Input 3 98 2" xfId="9317"/>
    <cellStyle name="Input 3 99" xfId="3158"/>
    <cellStyle name="Input 3 99 2" xfId="9150"/>
    <cellStyle name="Input 30" xfId="14951"/>
    <cellStyle name="Input 31" xfId="14287"/>
    <cellStyle name="Input 32" xfId="16459"/>
    <cellStyle name="Input 33" xfId="16525"/>
    <cellStyle name="Input 34" xfId="16006"/>
    <cellStyle name="Input 35" xfId="15825"/>
    <cellStyle name="Input 36" xfId="16526"/>
    <cellStyle name="Input 37" xfId="15585"/>
    <cellStyle name="Input 38" xfId="16401"/>
    <cellStyle name="Input 39" xfId="14664"/>
    <cellStyle name="Input 4" xfId="162"/>
    <cellStyle name="Input 4 10" xfId="728"/>
    <cellStyle name="Input 4 10 2" xfId="6720"/>
    <cellStyle name="Input 4 100" xfId="2510"/>
    <cellStyle name="Input 4 100 2" xfId="8502"/>
    <cellStyle name="Input 4 101" xfId="2537"/>
    <cellStyle name="Input 4 101 2" xfId="8529"/>
    <cellStyle name="Input 4 102" xfId="3312"/>
    <cellStyle name="Input 4 102 2" xfId="9304"/>
    <cellStyle name="Input 4 103" xfId="2825"/>
    <cellStyle name="Input 4 103 2" xfId="8817"/>
    <cellStyle name="Input 4 104" xfId="3329"/>
    <cellStyle name="Input 4 104 2" xfId="9321"/>
    <cellStyle name="Input 4 105" xfId="2379"/>
    <cellStyle name="Input 4 105 2" xfId="8371"/>
    <cellStyle name="Input 4 106" xfId="3357"/>
    <cellStyle name="Input 4 106 2" xfId="9349"/>
    <cellStyle name="Input 4 107" xfId="3382"/>
    <cellStyle name="Input 4 107 2" xfId="9374"/>
    <cellStyle name="Input 4 108" xfId="3407"/>
    <cellStyle name="Input 4 108 2" xfId="9399"/>
    <cellStyle name="Input 4 109" xfId="3431"/>
    <cellStyle name="Input 4 109 2" xfId="9423"/>
    <cellStyle name="Input 4 11" xfId="759"/>
    <cellStyle name="Input 4 11 2" xfId="6751"/>
    <cellStyle name="Input 4 110" xfId="3455"/>
    <cellStyle name="Input 4 110 2" xfId="9447"/>
    <cellStyle name="Input 4 111" xfId="3721"/>
    <cellStyle name="Input 4 111 2" xfId="9713"/>
    <cellStyle name="Input 4 112" xfId="3757"/>
    <cellStyle name="Input 4 112 2" xfId="9749"/>
    <cellStyle name="Input 4 113" xfId="3794"/>
    <cellStyle name="Input 4 113 2" xfId="9786"/>
    <cellStyle name="Input 4 114" xfId="3880"/>
    <cellStyle name="Input 4 114 2" xfId="9872"/>
    <cellStyle name="Input 4 115" xfId="3851"/>
    <cellStyle name="Input 4 115 2" xfId="9843"/>
    <cellStyle name="Input 4 116" xfId="3860"/>
    <cellStyle name="Input 4 116 2" xfId="9852"/>
    <cellStyle name="Input 4 117" xfId="3929"/>
    <cellStyle name="Input 4 117 2" xfId="9921"/>
    <cellStyle name="Input 4 118" xfId="4280"/>
    <cellStyle name="Input 4 118 2" xfId="10272"/>
    <cellStyle name="Input 4 119" xfId="4209"/>
    <cellStyle name="Input 4 119 2" xfId="10201"/>
    <cellStyle name="Input 4 12" xfId="920"/>
    <cellStyle name="Input 4 12 2" xfId="6912"/>
    <cellStyle name="Input 4 120" xfId="3988"/>
    <cellStyle name="Input 4 120 2" xfId="9980"/>
    <cellStyle name="Input 4 121" xfId="4182"/>
    <cellStyle name="Input 4 121 2" xfId="10174"/>
    <cellStyle name="Input 4 122" xfId="4377"/>
    <cellStyle name="Input 4 122 2" xfId="10369"/>
    <cellStyle name="Input 4 123" xfId="4159"/>
    <cellStyle name="Input 4 123 2" xfId="10151"/>
    <cellStyle name="Input 4 124" xfId="4031"/>
    <cellStyle name="Input 4 124 2" xfId="10023"/>
    <cellStyle name="Input 4 125" xfId="4489"/>
    <cellStyle name="Input 4 125 2" xfId="10481"/>
    <cellStyle name="Input 4 126" xfId="4133"/>
    <cellStyle name="Input 4 126 2" xfId="10125"/>
    <cellStyle name="Input 4 127" xfId="4414"/>
    <cellStyle name="Input 4 127 2" xfId="10406"/>
    <cellStyle name="Input 4 128" xfId="4535"/>
    <cellStyle name="Input 4 128 2" xfId="10527"/>
    <cellStyle name="Input 4 129" xfId="4406"/>
    <cellStyle name="Input 4 129 2" xfId="10398"/>
    <cellStyle name="Input 4 13" xfId="674"/>
    <cellStyle name="Input 4 13 2" xfId="6666"/>
    <cellStyle name="Input 4 130" xfId="4533"/>
    <cellStyle name="Input 4 130 2" xfId="10525"/>
    <cellStyle name="Input 4 131" xfId="4310"/>
    <cellStyle name="Input 4 131 2" xfId="10302"/>
    <cellStyle name="Input 4 132" xfId="4449"/>
    <cellStyle name="Input 4 132 2" xfId="10441"/>
    <cellStyle name="Input 4 133" xfId="4154"/>
    <cellStyle name="Input 4 133 2" xfId="10146"/>
    <cellStyle name="Input 4 134" xfId="4196"/>
    <cellStyle name="Input 4 134 2" xfId="10188"/>
    <cellStyle name="Input 4 135" xfId="4173"/>
    <cellStyle name="Input 4 135 2" xfId="10165"/>
    <cellStyle name="Input 4 136" xfId="4009"/>
    <cellStyle name="Input 4 136 2" xfId="10001"/>
    <cellStyle name="Input 4 137" xfId="4409"/>
    <cellStyle name="Input 4 137 2" xfId="10401"/>
    <cellStyle name="Input 4 138" xfId="4040"/>
    <cellStyle name="Input 4 138 2" xfId="10032"/>
    <cellStyle name="Input 4 139" xfId="4124"/>
    <cellStyle name="Input 4 139 2" xfId="10116"/>
    <cellStyle name="Input 4 14" xfId="974"/>
    <cellStyle name="Input 4 14 2" xfId="6966"/>
    <cellStyle name="Input 4 140" xfId="4628"/>
    <cellStyle name="Input 4 140 2" xfId="10620"/>
    <cellStyle name="Input 4 141" xfId="4835"/>
    <cellStyle name="Input 4 141 2" xfId="10827"/>
    <cellStyle name="Input 4 142" xfId="4796"/>
    <cellStyle name="Input 4 142 2" xfId="10788"/>
    <cellStyle name="Input 4 143" xfId="4664"/>
    <cellStyle name="Input 4 143 2" xfId="10656"/>
    <cellStyle name="Input 4 144" xfId="4775"/>
    <cellStyle name="Input 4 144 2" xfId="10767"/>
    <cellStyle name="Input 4 145" xfId="4883"/>
    <cellStyle name="Input 4 145 2" xfId="10875"/>
    <cellStyle name="Input 4 146" xfId="4764"/>
    <cellStyle name="Input 4 146 2" xfId="10756"/>
    <cellStyle name="Input 4 147" xfId="4683"/>
    <cellStyle name="Input 4 147 2" xfId="10675"/>
    <cellStyle name="Input 4 148" xfId="4684"/>
    <cellStyle name="Input 4 148 2" xfId="10676"/>
    <cellStyle name="Input 4 149" xfId="4884"/>
    <cellStyle name="Input 4 149 2" xfId="10876"/>
    <cellStyle name="Input 4 15" xfId="613"/>
    <cellStyle name="Input 4 15 2" xfId="6605"/>
    <cellStyle name="Input 4 150" xfId="4759"/>
    <cellStyle name="Input 4 150 2" xfId="10751"/>
    <cellStyle name="Input 4 151" xfId="4760"/>
    <cellStyle name="Input 4 151 2" xfId="10752"/>
    <cellStyle name="Input 4 152" xfId="4994"/>
    <cellStyle name="Input 4 152 2" xfId="10986"/>
    <cellStyle name="Input 4 153" xfId="5068"/>
    <cellStyle name="Input 4 153 2" xfId="11060"/>
    <cellStyle name="Input 4 154" xfId="5051"/>
    <cellStyle name="Input 4 154 2" xfId="11043"/>
    <cellStyle name="Input 4 155" xfId="5036"/>
    <cellStyle name="Input 4 155 2" xfId="11028"/>
    <cellStyle name="Input 4 156" xfId="5139"/>
    <cellStyle name="Input 4 156 2" xfId="11131"/>
    <cellStyle name="Input 4 157" xfId="5572"/>
    <cellStyle name="Input 4 157 2" xfId="11564"/>
    <cellStyle name="Input 4 158" xfId="5269"/>
    <cellStyle name="Input 4 158 2" xfId="11261"/>
    <cellStyle name="Input 4 159" xfId="5732"/>
    <cellStyle name="Input 4 159 2" xfId="11724"/>
    <cellStyle name="Input 4 16" xfId="866"/>
    <cellStyle name="Input 4 16 2" xfId="6858"/>
    <cellStyle name="Input 4 160" xfId="5267"/>
    <cellStyle name="Input 4 160 2" xfId="11259"/>
    <cellStyle name="Input 4 161" xfId="5764"/>
    <cellStyle name="Input 4 161 2" xfId="11756"/>
    <cellStyle name="Input 4 162" xfId="5252"/>
    <cellStyle name="Input 4 162 2" xfId="11244"/>
    <cellStyle name="Input 4 163" xfId="5597"/>
    <cellStyle name="Input 4 163 2" xfId="11589"/>
    <cellStyle name="Input 4 164" xfId="5737"/>
    <cellStyle name="Input 4 164 2" xfId="11729"/>
    <cellStyle name="Input 4 165" xfId="5467"/>
    <cellStyle name="Input 4 165 2" xfId="11459"/>
    <cellStyle name="Input 4 166" xfId="5326"/>
    <cellStyle name="Input 4 166 2" xfId="11318"/>
    <cellStyle name="Input 4 167" xfId="5151"/>
    <cellStyle name="Input 4 167 2" xfId="11143"/>
    <cellStyle name="Input 4 168" xfId="5250"/>
    <cellStyle name="Input 4 168 2" xfId="11242"/>
    <cellStyle name="Input 4 169" xfId="5689"/>
    <cellStyle name="Input 4 169 2" xfId="11681"/>
    <cellStyle name="Input 4 17" xfId="970"/>
    <cellStyle name="Input 4 17 2" xfId="6962"/>
    <cellStyle name="Input 4 170" xfId="5668"/>
    <cellStyle name="Input 4 170 2" xfId="11660"/>
    <cellStyle name="Input 4 171" xfId="5771"/>
    <cellStyle name="Input 4 171 2" xfId="11763"/>
    <cellStyle name="Input 4 172" xfId="5243"/>
    <cellStyle name="Input 4 172 2" xfId="11235"/>
    <cellStyle name="Input 4 173" xfId="5849"/>
    <cellStyle name="Input 4 173 2" xfId="11841"/>
    <cellStyle name="Input 4 174" xfId="5770"/>
    <cellStyle name="Input 4 174 2" xfId="11762"/>
    <cellStyle name="Input 4 175" xfId="5739"/>
    <cellStyle name="Input 4 175 2" xfId="11731"/>
    <cellStyle name="Input 4 176" xfId="5211"/>
    <cellStyle name="Input 4 176 2" xfId="11203"/>
    <cellStyle name="Input 4 177" xfId="5434"/>
    <cellStyle name="Input 4 177 2" xfId="11426"/>
    <cellStyle name="Input 4 178" xfId="5750"/>
    <cellStyle name="Input 4 178 2" xfId="11742"/>
    <cellStyle name="Input 4 179" xfId="5295"/>
    <cellStyle name="Input 4 179 2" xfId="11287"/>
    <cellStyle name="Input 4 18" xfId="639"/>
    <cellStyle name="Input 4 18 2" xfId="6631"/>
    <cellStyle name="Input 4 180" xfId="5109"/>
    <cellStyle name="Input 4 180 2" xfId="11101"/>
    <cellStyle name="Input 4 181" xfId="5899"/>
    <cellStyle name="Input 4 181 2" xfId="11891"/>
    <cellStyle name="Input 4 182" xfId="5991"/>
    <cellStyle name="Input 4 182 2" xfId="11983"/>
    <cellStyle name="Input 4 183" xfId="5998"/>
    <cellStyle name="Input 4 183 2" xfId="11990"/>
    <cellStyle name="Input 4 184" xfId="6001"/>
    <cellStyle name="Input 4 184 2" xfId="11993"/>
    <cellStyle name="Input 4 185" xfId="5972"/>
    <cellStyle name="Input 4 185 2" xfId="11964"/>
    <cellStyle name="Input 4 186" xfId="6152"/>
    <cellStyle name="Input 4 187" xfId="13751"/>
    <cellStyle name="Input 4 188" xfId="20096"/>
    <cellStyle name="Input 4 19" xfId="823"/>
    <cellStyle name="Input 4 19 2" xfId="6815"/>
    <cellStyle name="Input 4 2" xfId="402"/>
    <cellStyle name="Input 4 2 2" xfId="6393"/>
    <cellStyle name="Input 4 20" xfId="805"/>
    <cellStyle name="Input 4 20 2" xfId="6797"/>
    <cellStyle name="Input 4 21" xfId="943"/>
    <cellStyle name="Input 4 21 2" xfId="6935"/>
    <cellStyle name="Input 4 22" xfId="652"/>
    <cellStyle name="Input 4 22 2" xfId="6644"/>
    <cellStyle name="Input 4 23" xfId="907"/>
    <cellStyle name="Input 4 23 2" xfId="6899"/>
    <cellStyle name="Input 4 24" xfId="854"/>
    <cellStyle name="Input 4 24 2" xfId="6846"/>
    <cellStyle name="Input 4 25" xfId="800"/>
    <cellStyle name="Input 4 25 2" xfId="6792"/>
    <cellStyle name="Input 4 26" xfId="878"/>
    <cellStyle name="Input 4 26 2" xfId="6870"/>
    <cellStyle name="Input 4 27" xfId="1010"/>
    <cellStyle name="Input 4 27 2" xfId="7002"/>
    <cellStyle name="Input 4 28" xfId="490"/>
    <cellStyle name="Input 4 28 2" xfId="6481"/>
    <cellStyle name="Input 4 29" xfId="1030"/>
    <cellStyle name="Input 4 29 2" xfId="7022"/>
    <cellStyle name="Input 4 3" xfId="505"/>
    <cellStyle name="Input 4 3 2" xfId="6496"/>
    <cellStyle name="Input 4 30" xfId="612"/>
    <cellStyle name="Input 4 30 2" xfId="6604"/>
    <cellStyle name="Input 4 31" xfId="1065"/>
    <cellStyle name="Input 4 31 2" xfId="7057"/>
    <cellStyle name="Input 4 32" xfId="1095"/>
    <cellStyle name="Input 4 32 2" xfId="7087"/>
    <cellStyle name="Input 4 33" xfId="1125"/>
    <cellStyle name="Input 4 33 2" xfId="7117"/>
    <cellStyle name="Input 4 34" xfId="1155"/>
    <cellStyle name="Input 4 34 2" xfId="7147"/>
    <cellStyle name="Input 4 35" xfId="1185"/>
    <cellStyle name="Input 4 35 2" xfId="7177"/>
    <cellStyle name="Input 4 36" xfId="1215"/>
    <cellStyle name="Input 4 36 2" xfId="7207"/>
    <cellStyle name="Input 4 37" xfId="1245"/>
    <cellStyle name="Input 4 37 2" xfId="7237"/>
    <cellStyle name="Input 4 38" xfId="1275"/>
    <cellStyle name="Input 4 38 2" xfId="7267"/>
    <cellStyle name="Input 4 39" xfId="1305"/>
    <cellStyle name="Input 4 39 2" xfId="7297"/>
    <cellStyle name="Input 4 4" xfId="535"/>
    <cellStyle name="Input 4 4 2" xfId="6527"/>
    <cellStyle name="Input 4 40" xfId="1335"/>
    <cellStyle name="Input 4 40 2" xfId="7327"/>
    <cellStyle name="Input 4 41" xfId="1365"/>
    <cellStyle name="Input 4 41 2" xfId="7357"/>
    <cellStyle name="Input 4 42" xfId="1395"/>
    <cellStyle name="Input 4 42 2" xfId="7387"/>
    <cellStyle name="Input 4 43" xfId="1425"/>
    <cellStyle name="Input 4 43 2" xfId="7417"/>
    <cellStyle name="Input 4 44" xfId="1455"/>
    <cellStyle name="Input 4 44 2" xfId="7447"/>
    <cellStyle name="Input 4 45" xfId="1485"/>
    <cellStyle name="Input 4 45 2" xfId="7477"/>
    <cellStyle name="Input 4 46" xfId="1515"/>
    <cellStyle name="Input 4 46 2" xfId="7507"/>
    <cellStyle name="Input 4 47" xfId="1545"/>
    <cellStyle name="Input 4 47 2" xfId="7537"/>
    <cellStyle name="Input 4 48" xfId="1575"/>
    <cellStyle name="Input 4 48 2" xfId="7567"/>
    <cellStyle name="Input 4 49" xfId="1605"/>
    <cellStyle name="Input 4 49 2" xfId="7597"/>
    <cellStyle name="Input 4 5" xfId="566"/>
    <cellStyle name="Input 4 5 2" xfId="6558"/>
    <cellStyle name="Input 4 50" xfId="1635"/>
    <cellStyle name="Input 4 50 2" xfId="7627"/>
    <cellStyle name="Input 4 51" xfId="1665"/>
    <cellStyle name="Input 4 51 2" xfId="7657"/>
    <cellStyle name="Input 4 52" xfId="1694"/>
    <cellStyle name="Input 4 52 2" xfId="7686"/>
    <cellStyle name="Input 4 53" xfId="1722"/>
    <cellStyle name="Input 4 53 2" xfId="7714"/>
    <cellStyle name="Input 4 54" xfId="1750"/>
    <cellStyle name="Input 4 54 2" xfId="7742"/>
    <cellStyle name="Input 4 55" xfId="1777"/>
    <cellStyle name="Input 4 55 2" xfId="7769"/>
    <cellStyle name="Input 4 56" xfId="1804"/>
    <cellStyle name="Input 4 56 2" xfId="7796"/>
    <cellStyle name="Input 4 57" xfId="1830"/>
    <cellStyle name="Input 4 57 2" xfId="7822"/>
    <cellStyle name="Input 4 58" xfId="1856"/>
    <cellStyle name="Input 4 58 2" xfId="7848"/>
    <cellStyle name="Input 4 59" xfId="1882"/>
    <cellStyle name="Input 4 59 2" xfId="7874"/>
    <cellStyle name="Input 4 6" xfId="596"/>
    <cellStyle name="Input 4 6 2" xfId="6588"/>
    <cellStyle name="Input 4 60" xfId="1908"/>
    <cellStyle name="Input 4 60 2" xfId="7900"/>
    <cellStyle name="Input 4 61" xfId="1933"/>
    <cellStyle name="Input 4 61 2" xfId="7925"/>
    <cellStyle name="Input 4 62" xfId="1958"/>
    <cellStyle name="Input 4 62 2" xfId="7950"/>
    <cellStyle name="Input 4 63" xfId="1983"/>
    <cellStyle name="Input 4 63 2" xfId="7975"/>
    <cellStyle name="Input 4 64" xfId="2008"/>
    <cellStyle name="Input 4 64 2" xfId="8000"/>
    <cellStyle name="Input 4 65" xfId="2033"/>
    <cellStyle name="Input 4 65 2" xfId="8025"/>
    <cellStyle name="Input 4 66" xfId="2057"/>
    <cellStyle name="Input 4 66 2" xfId="8049"/>
    <cellStyle name="Input 4 67" xfId="2081"/>
    <cellStyle name="Input 4 67 2" xfId="8073"/>
    <cellStyle name="Input 4 68" xfId="2482"/>
    <cellStyle name="Input 4 68 2" xfId="8474"/>
    <cellStyle name="Input 4 69" xfId="2701"/>
    <cellStyle name="Input 4 69 2" xfId="8693"/>
    <cellStyle name="Input 4 7" xfId="625"/>
    <cellStyle name="Input 4 7 2" xfId="6617"/>
    <cellStyle name="Input 4 70" xfId="2473"/>
    <cellStyle name="Input 4 70 2" xfId="8465"/>
    <cellStyle name="Input 4 71" xfId="2748"/>
    <cellStyle name="Input 4 71 2" xfId="8740"/>
    <cellStyle name="Input 4 72" xfId="2464"/>
    <cellStyle name="Input 4 72 2" xfId="8456"/>
    <cellStyle name="Input 4 73" xfId="2650"/>
    <cellStyle name="Input 4 73 2" xfId="8642"/>
    <cellStyle name="Input 4 74" xfId="2745"/>
    <cellStyle name="Input 4 74 2" xfId="8737"/>
    <cellStyle name="Input 4 75" xfId="2391"/>
    <cellStyle name="Input 4 75 2" xfId="8383"/>
    <cellStyle name="Input 4 76" xfId="2608"/>
    <cellStyle name="Input 4 76 2" xfId="8600"/>
    <cellStyle name="Input 4 77" xfId="2591"/>
    <cellStyle name="Input 4 77 2" xfId="8583"/>
    <cellStyle name="Input 4 78" xfId="2720"/>
    <cellStyle name="Input 4 78 2" xfId="8712"/>
    <cellStyle name="Input 4 79" xfId="2506"/>
    <cellStyle name="Input 4 79 2" xfId="8498"/>
    <cellStyle name="Input 4 8" xfId="656"/>
    <cellStyle name="Input 4 8 2" xfId="6648"/>
    <cellStyle name="Input 4 80" xfId="2690"/>
    <cellStyle name="Input 4 80 2" xfId="8682"/>
    <cellStyle name="Input 4 81" xfId="2637"/>
    <cellStyle name="Input 4 81 2" xfId="8629"/>
    <cellStyle name="Input 4 82" xfId="2587"/>
    <cellStyle name="Input 4 82 2" xfId="8579"/>
    <cellStyle name="Input 4 83" xfId="2662"/>
    <cellStyle name="Input 4 83 2" xfId="8654"/>
    <cellStyle name="Input 4 84" xfId="2780"/>
    <cellStyle name="Input 4 84 2" xfId="8772"/>
    <cellStyle name="Input 4 85" xfId="2458"/>
    <cellStyle name="Input 4 85 2" xfId="8450"/>
    <cellStyle name="Input 4 86" xfId="3174"/>
    <cellStyle name="Input 4 86 2" xfId="9166"/>
    <cellStyle name="Input 4 87" xfId="2491"/>
    <cellStyle name="Input 4 87 2" xfId="8483"/>
    <cellStyle name="Input 4 88" xfId="2437"/>
    <cellStyle name="Input 4 88 2" xfId="8429"/>
    <cellStyle name="Input 4 89" xfId="3281"/>
    <cellStyle name="Input 4 89 2" xfId="9273"/>
    <cellStyle name="Input 4 9" xfId="312"/>
    <cellStyle name="Input 4 9 2" xfId="6302"/>
    <cellStyle name="Input 4 90" xfId="2843"/>
    <cellStyle name="Input 4 90 2" xfId="8835"/>
    <cellStyle name="Input 4 91" xfId="3144"/>
    <cellStyle name="Input 4 91 2" xfId="9136"/>
    <cellStyle name="Input 4 92" xfId="3277"/>
    <cellStyle name="Input 4 92 2" xfId="9269"/>
    <cellStyle name="Input 4 93" xfId="2980"/>
    <cellStyle name="Input 4 93 2" xfId="8972"/>
    <cellStyle name="Input 4 94" xfId="3201"/>
    <cellStyle name="Input 4 94 2" xfId="9193"/>
    <cellStyle name="Input 4 95" xfId="2661"/>
    <cellStyle name="Input 4 95 2" xfId="8653"/>
    <cellStyle name="Input 4 96" xfId="3256"/>
    <cellStyle name="Input 4 96 2" xfId="9248"/>
    <cellStyle name="Input 4 97" xfId="3048"/>
    <cellStyle name="Input 4 97 2" xfId="9040"/>
    <cellStyle name="Input 4 98" xfId="2678"/>
    <cellStyle name="Input 4 98 2" xfId="8670"/>
    <cellStyle name="Input 4 99" xfId="3217"/>
    <cellStyle name="Input 4 99 2" xfId="9209"/>
    <cellStyle name="Input 40" xfId="17213"/>
    <cellStyle name="Input 41" xfId="18078"/>
    <cellStyle name="Input 42" xfId="16882"/>
    <cellStyle name="Input 43" xfId="16066"/>
    <cellStyle name="Input 44" xfId="18788"/>
    <cellStyle name="Input 45" xfId="14520"/>
    <cellStyle name="Input 46" xfId="17620"/>
    <cellStyle name="Input 47" xfId="17331"/>
    <cellStyle name="Input 48" xfId="16984"/>
    <cellStyle name="Input 49" xfId="16779"/>
    <cellStyle name="Input 5" xfId="203"/>
    <cellStyle name="Input 5 10" xfId="416"/>
    <cellStyle name="Input 5 10 2" xfId="6407"/>
    <cellStyle name="Input 5 100" xfId="3596"/>
    <cellStyle name="Input 5 100 2" xfId="9588"/>
    <cellStyle name="Input 5 101" xfId="3613"/>
    <cellStyle name="Input 5 101 2" xfId="9605"/>
    <cellStyle name="Input 5 102" xfId="3629"/>
    <cellStyle name="Input 5 102 2" xfId="9621"/>
    <cellStyle name="Input 5 103" xfId="3643"/>
    <cellStyle name="Input 5 103 2" xfId="9635"/>
    <cellStyle name="Input 5 104" xfId="3656"/>
    <cellStyle name="Input 5 104 2" xfId="9648"/>
    <cellStyle name="Input 5 105" xfId="3666"/>
    <cellStyle name="Input 5 105 2" xfId="9658"/>
    <cellStyle name="Input 5 106" xfId="3675"/>
    <cellStyle name="Input 5 106 2" xfId="9667"/>
    <cellStyle name="Input 5 107" xfId="3683"/>
    <cellStyle name="Input 5 107 2" xfId="9675"/>
    <cellStyle name="Input 5 108" xfId="3690"/>
    <cellStyle name="Input 5 108 2" xfId="9682"/>
    <cellStyle name="Input 5 109" xfId="3696"/>
    <cellStyle name="Input 5 109 2" xfId="9688"/>
    <cellStyle name="Input 5 11" xfId="569"/>
    <cellStyle name="Input 5 11 2" xfId="6561"/>
    <cellStyle name="Input 5 110" xfId="3701"/>
    <cellStyle name="Input 5 110 2" xfId="9693"/>
    <cellStyle name="Input 5 111" xfId="3726"/>
    <cellStyle name="Input 5 111 2" xfId="9718"/>
    <cellStyle name="Input 5 112" xfId="3762"/>
    <cellStyle name="Input 5 112 2" xfId="9754"/>
    <cellStyle name="Input 5 113" xfId="3866"/>
    <cellStyle name="Input 5 113 2" xfId="9858"/>
    <cellStyle name="Input 5 114" xfId="3874"/>
    <cellStyle name="Input 5 114 2" xfId="9866"/>
    <cellStyle name="Input 5 115" xfId="3809"/>
    <cellStyle name="Input 5 115 2" xfId="9801"/>
    <cellStyle name="Input 5 116" xfId="3837"/>
    <cellStyle name="Input 5 116 2" xfId="9829"/>
    <cellStyle name="Input 5 117" xfId="3940"/>
    <cellStyle name="Input 5 117 2" xfId="9932"/>
    <cellStyle name="Input 5 118" xfId="4116"/>
    <cellStyle name="Input 5 118 2" xfId="10108"/>
    <cellStyle name="Input 5 119" xfId="4147"/>
    <cellStyle name="Input 5 119 2" xfId="10139"/>
    <cellStyle name="Input 5 12" xfId="1008"/>
    <cellStyle name="Input 5 12 2" xfId="7000"/>
    <cellStyle name="Input 5 120" xfId="4314"/>
    <cellStyle name="Input 5 120 2" xfId="10306"/>
    <cellStyle name="Input 5 121" xfId="4504"/>
    <cellStyle name="Input 5 121 2" xfId="10496"/>
    <cellStyle name="Input 5 122" xfId="4521"/>
    <cellStyle name="Input 5 122 2" xfId="10513"/>
    <cellStyle name="Input 5 123" xfId="4193"/>
    <cellStyle name="Input 5 123 2" xfId="10185"/>
    <cellStyle name="Input 5 124" xfId="4457"/>
    <cellStyle name="Input 5 124 2" xfId="10449"/>
    <cellStyle name="Input 5 125" xfId="4365"/>
    <cellStyle name="Input 5 125 2" xfId="10357"/>
    <cellStyle name="Input 5 126" xfId="4308"/>
    <cellStyle name="Input 5 126 2" xfId="10300"/>
    <cellStyle name="Input 5 127" xfId="4278"/>
    <cellStyle name="Input 5 127 2" xfId="10270"/>
    <cellStyle name="Input 5 128" xfId="3996"/>
    <cellStyle name="Input 5 128 2" xfId="9988"/>
    <cellStyle name="Input 5 129" xfId="4266"/>
    <cellStyle name="Input 5 129 2" xfId="10258"/>
    <cellStyle name="Input 5 13" xfId="633"/>
    <cellStyle name="Input 5 13 2" xfId="6625"/>
    <cellStyle name="Input 5 130" xfId="4229"/>
    <cellStyle name="Input 5 130 2" xfId="10221"/>
    <cellStyle name="Input 5 131" xfId="4346"/>
    <cellStyle name="Input 5 131 2" xfId="10338"/>
    <cellStyle name="Input 5 132" xfId="4404"/>
    <cellStyle name="Input 5 132 2" xfId="10396"/>
    <cellStyle name="Input 5 133" xfId="4330"/>
    <cellStyle name="Input 5 133 2" xfId="10322"/>
    <cellStyle name="Input 5 134" xfId="4129"/>
    <cellStyle name="Input 5 134 2" xfId="10121"/>
    <cellStyle name="Input 5 135" xfId="4478"/>
    <cellStyle name="Input 5 135 2" xfId="10470"/>
    <cellStyle name="Input 5 136" xfId="4357"/>
    <cellStyle name="Input 5 136 2" xfId="10349"/>
    <cellStyle name="Input 5 137" xfId="4270"/>
    <cellStyle name="Input 5 137 2" xfId="10262"/>
    <cellStyle name="Input 5 138" xfId="4067"/>
    <cellStyle name="Input 5 138 2" xfId="10059"/>
    <cellStyle name="Input 5 139" xfId="4032"/>
    <cellStyle name="Input 5 139 2" xfId="10024"/>
    <cellStyle name="Input 5 14" xfId="1083"/>
    <cellStyle name="Input 5 14 2" xfId="7075"/>
    <cellStyle name="Input 5 140" xfId="4634"/>
    <cellStyle name="Input 5 140 2" xfId="10626"/>
    <cellStyle name="Input 5 141" xfId="4732"/>
    <cellStyle name="Input 5 141 2" xfId="10724"/>
    <cellStyle name="Input 5 142" xfId="4753"/>
    <cellStyle name="Input 5 142 2" xfId="10745"/>
    <cellStyle name="Input 5 143" xfId="4853"/>
    <cellStyle name="Input 5 143 2" xfId="10845"/>
    <cellStyle name="Input 5 144" xfId="4940"/>
    <cellStyle name="Input 5 144 2" xfId="10932"/>
    <cellStyle name="Input 5 145" xfId="4946"/>
    <cellStyle name="Input 5 145 2" xfId="10938"/>
    <cellStyle name="Input 5 146" xfId="4786"/>
    <cellStyle name="Input 5 146 2" xfId="10778"/>
    <cellStyle name="Input 5 147" xfId="4919"/>
    <cellStyle name="Input 5 147 2" xfId="10911"/>
    <cellStyle name="Input 5 148" xfId="4734"/>
    <cellStyle name="Input 5 148 2" xfId="10726"/>
    <cellStyle name="Input 5 149" xfId="4694"/>
    <cellStyle name="Input 5 149 2" xfId="10686"/>
    <cellStyle name="Input 5 15" xfId="1113"/>
    <cellStyle name="Input 5 15 2" xfId="7105"/>
    <cellStyle name="Input 5 150" xfId="4811"/>
    <cellStyle name="Input 5 150 2" xfId="10803"/>
    <cellStyle name="Input 5 151" xfId="4861"/>
    <cellStyle name="Input 5 151 2" xfId="10853"/>
    <cellStyle name="Input 5 152" xfId="4999"/>
    <cellStyle name="Input 5 152 2" xfId="10991"/>
    <cellStyle name="Input 5 153" xfId="5035"/>
    <cellStyle name="Input 5 153 2" xfId="11027"/>
    <cellStyle name="Input 5 154" xfId="5037"/>
    <cellStyle name="Input 5 154 2" xfId="11029"/>
    <cellStyle name="Input 5 155" xfId="5083"/>
    <cellStyle name="Input 5 155 2" xfId="11075"/>
    <cellStyle name="Input 5 156" xfId="5148"/>
    <cellStyle name="Input 5 156 2" xfId="11140"/>
    <cellStyle name="Input 5 157" xfId="5431"/>
    <cellStyle name="Input 5 157 2" xfId="11423"/>
    <cellStyle name="Input 5 158" xfId="5480"/>
    <cellStyle name="Input 5 158 2" xfId="11472"/>
    <cellStyle name="Input 5 159" xfId="5350"/>
    <cellStyle name="Input 5 159 2" xfId="11342"/>
    <cellStyle name="Input 5 16" xfId="1143"/>
    <cellStyle name="Input 5 16 2" xfId="7135"/>
    <cellStyle name="Input 5 160" xfId="5132"/>
    <cellStyle name="Input 5 160 2" xfId="11124"/>
    <cellStyle name="Input 5 161" xfId="5278"/>
    <cellStyle name="Input 5 161 2" xfId="11270"/>
    <cellStyle name="Input 5 162" xfId="5343"/>
    <cellStyle name="Input 5 162 2" xfId="11335"/>
    <cellStyle name="Input 5 163" xfId="5631"/>
    <cellStyle name="Input 5 163 2" xfId="11623"/>
    <cellStyle name="Input 5 164" xfId="5492"/>
    <cellStyle name="Input 5 164 2" xfId="11484"/>
    <cellStyle name="Input 5 165" xfId="5532"/>
    <cellStyle name="Input 5 165 2" xfId="11524"/>
    <cellStyle name="Input 5 166" xfId="5728"/>
    <cellStyle name="Input 5 166 2" xfId="11720"/>
    <cellStyle name="Input 5 167" xfId="5835"/>
    <cellStyle name="Input 5 167 2" xfId="11827"/>
    <cellStyle name="Input 5 168" xfId="5105"/>
    <cellStyle name="Input 5 168 2" xfId="11097"/>
    <cellStyle name="Input 5 169" xfId="5857"/>
    <cellStyle name="Input 5 169 2" xfId="11849"/>
    <cellStyle name="Input 5 17" xfId="1173"/>
    <cellStyle name="Input 5 17 2" xfId="7165"/>
    <cellStyle name="Input 5 170" xfId="5551"/>
    <cellStyle name="Input 5 170 2" xfId="11543"/>
    <cellStyle name="Input 5 171" xfId="5665"/>
    <cellStyle name="Input 5 171 2" xfId="11657"/>
    <cellStyle name="Input 5 172" xfId="5504"/>
    <cellStyle name="Input 5 172 2" xfId="11496"/>
    <cellStyle name="Input 5 173" xfId="5260"/>
    <cellStyle name="Input 5 173 2" xfId="11252"/>
    <cellStyle name="Input 5 174" xfId="5876"/>
    <cellStyle name="Input 5 174 2" xfId="11868"/>
    <cellStyle name="Input 5 175" xfId="5508"/>
    <cellStyle name="Input 5 175 2" xfId="11500"/>
    <cellStyle name="Input 5 176" xfId="5623"/>
    <cellStyle name="Input 5 176 2" xfId="11615"/>
    <cellStyle name="Input 5 177" xfId="5781"/>
    <cellStyle name="Input 5 177 2" xfId="11773"/>
    <cellStyle name="Input 5 178" xfId="5864"/>
    <cellStyle name="Input 5 178 2" xfId="11856"/>
    <cellStyle name="Input 5 179" xfId="5841"/>
    <cellStyle name="Input 5 179 2" xfId="11833"/>
    <cellStyle name="Input 5 18" xfId="1203"/>
    <cellStyle name="Input 5 18 2" xfId="7195"/>
    <cellStyle name="Input 5 180" xfId="5611"/>
    <cellStyle name="Input 5 180 2" xfId="11603"/>
    <cellStyle name="Input 5 181" xfId="5905"/>
    <cellStyle name="Input 5 181 2" xfId="11897"/>
    <cellStyle name="Input 5 182" xfId="5978"/>
    <cellStyle name="Input 5 182 2" xfId="11970"/>
    <cellStyle name="Input 5 183" xfId="5922"/>
    <cellStyle name="Input 5 183 2" xfId="11914"/>
    <cellStyle name="Input 5 184" xfId="5968"/>
    <cellStyle name="Input 5 184 2" xfId="11960"/>
    <cellStyle name="Input 5 185" xfId="5939"/>
    <cellStyle name="Input 5 185 2" xfId="11931"/>
    <cellStyle name="Input 5 186" xfId="6193"/>
    <cellStyle name="Input 5 187" xfId="13746"/>
    <cellStyle name="Input 5 188" xfId="20101"/>
    <cellStyle name="Input 5 19" xfId="1233"/>
    <cellStyle name="Input 5 19 2" xfId="7225"/>
    <cellStyle name="Input 5 2" xfId="443"/>
    <cellStyle name="Input 5 2 2" xfId="6434"/>
    <cellStyle name="Input 5 20" xfId="1263"/>
    <cellStyle name="Input 5 20 2" xfId="7255"/>
    <cellStyle name="Input 5 21" xfId="1293"/>
    <cellStyle name="Input 5 21 2" xfId="7285"/>
    <cellStyle name="Input 5 22" xfId="1323"/>
    <cellStyle name="Input 5 22 2" xfId="7315"/>
    <cellStyle name="Input 5 23" xfId="1353"/>
    <cellStyle name="Input 5 23 2" xfId="7345"/>
    <cellStyle name="Input 5 24" xfId="1383"/>
    <cellStyle name="Input 5 24 2" xfId="7375"/>
    <cellStyle name="Input 5 25" xfId="1413"/>
    <cellStyle name="Input 5 25 2" xfId="7405"/>
    <cellStyle name="Input 5 26" xfId="1443"/>
    <cellStyle name="Input 5 26 2" xfId="7435"/>
    <cellStyle name="Input 5 27" xfId="1473"/>
    <cellStyle name="Input 5 27 2" xfId="7465"/>
    <cellStyle name="Input 5 28" xfId="1503"/>
    <cellStyle name="Input 5 28 2" xfId="7495"/>
    <cellStyle name="Input 5 29" xfId="1533"/>
    <cellStyle name="Input 5 29 2" xfId="7525"/>
    <cellStyle name="Input 5 3" xfId="307"/>
    <cellStyle name="Input 5 3 2" xfId="6297"/>
    <cellStyle name="Input 5 30" xfId="1563"/>
    <cellStyle name="Input 5 30 2" xfId="7555"/>
    <cellStyle name="Input 5 31" xfId="1593"/>
    <cellStyle name="Input 5 31 2" xfId="7585"/>
    <cellStyle name="Input 5 32" xfId="1623"/>
    <cellStyle name="Input 5 32 2" xfId="7615"/>
    <cellStyle name="Input 5 33" xfId="1653"/>
    <cellStyle name="Input 5 33 2" xfId="7645"/>
    <cellStyle name="Input 5 34" xfId="1683"/>
    <cellStyle name="Input 5 34 2" xfId="7675"/>
    <cellStyle name="Input 5 35" xfId="1712"/>
    <cellStyle name="Input 5 35 2" xfId="7704"/>
    <cellStyle name="Input 5 36" xfId="1740"/>
    <cellStyle name="Input 5 36 2" xfId="7732"/>
    <cellStyle name="Input 5 37" xfId="1767"/>
    <cellStyle name="Input 5 37 2" xfId="7759"/>
    <cellStyle name="Input 5 38" xfId="1794"/>
    <cellStyle name="Input 5 38 2" xfId="7786"/>
    <cellStyle name="Input 5 39" xfId="1821"/>
    <cellStyle name="Input 5 39 2" xfId="7813"/>
    <cellStyle name="Input 5 4" xfId="294"/>
    <cellStyle name="Input 5 4 2" xfId="6284"/>
    <cellStyle name="Input 5 40" xfId="1847"/>
    <cellStyle name="Input 5 40 2" xfId="7839"/>
    <cellStyle name="Input 5 41" xfId="1873"/>
    <cellStyle name="Input 5 41 2" xfId="7865"/>
    <cellStyle name="Input 5 42" xfId="1899"/>
    <cellStyle name="Input 5 42 2" xfId="7891"/>
    <cellStyle name="Input 5 43" xfId="1924"/>
    <cellStyle name="Input 5 43 2" xfId="7916"/>
    <cellStyle name="Input 5 44" xfId="1949"/>
    <cellStyle name="Input 5 44 2" xfId="7941"/>
    <cellStyle name="Input 5 45" xfId="1974"/>
    <cellStyle name="Input 5 45 2" xfId="7966"/>
    <cellStyle name="Input 5 46" xfId="1999"/>
    <cellStyle name="Input 5 46 2" xfId="7991"/>
    <cellStyle name="Input 5 47" xfId="2024"/>
    <cellStyle name="Input 5 47 2" xfId="8016"/>
    <cellStyle name="Input 5 48" xfId="2049"/>
    <cellStyle name="Input 5 48 2" xfId="8041"/>
    <cellStyle name="Input 5 49" xfId="2073"/>
    <cellStyle name="Input 5 49 2" xfId="8065"/>
    <cellStyle name="Input 5 5" xfId="529"/>
    <cellStyle name="Input 5 5 2" xfId="6520"/>
    <cellStyle name="Input 5 50" xfId="2096"/>
    <cellStyle name="Input 5 50 2" xfId="8088"/>
    <cellStyle name="Input 5 51" xfId="2116"/>
    <cellStyle name="Input 5 51 2" xfId="8108"/>
    <cellStyle name="Input 5 52" xfId="2136"/>
    <cellStyle name="Input 5 52 2" xfId="8128"/>
    <cellStyle name="Input 5 53" xfId="2154"/>
    <cellStyle name="Input 5 53 2" xfId="8146"/>
    <cellStyle name="Input 5 54" xfId="2171"/>
    <cellStyle name="Input 5 54 2" xfId="8163"/>
    <cellStyle name="Input 5 55" xfId="2188"/>
    <cellStyle name="Input 5 55 2" xfId="8180"/>
    <cellStyle name="Input 5 56" xfId="2205"/>
    <cellStyle name="Input 5 56 2" xfId="8197"/>
    <cellStyle name="Input 5 57" xfId="2222"/>
    <cellStyle name="Input 5 57 2" xfId="8214"/>
    <cellStyle name="Input 5 58" xfId="2239"/>
    <cellStyle name="Input 5 58 2" xfId="8231"/>
    <cellStyle name="Input 5 59" xfId="2255"/>
    <cellStyle name="Input 5 59 2" xfId="8247"/>
    <cellStyle name="Input 5 6" xfId="559"/>
    <cellStyle name="Input 5 6 2" xfId="6551"/>
    <cellStyle name="Input 5 60" xfId="2269"/>
    <cellStyle name="Input 5 60 2" xfId="8261"/>
    <cellStyle name="Input 5 61" xfId="2282"/>
    <cellStyle name="Input 5 61 2" xfId="8274"/>
    <cellStyle name="Input 5 62" xfId="2292"/>
    <cellStyle name="Input 5 62 2" xfId="8284"/>
    <cellStyle name="Input 5 63" xfId="2301"/>
    <cellStyle name="Input 5 63 2" xfId="8293"/>
    <cellStyle name="Input 5 64" xfId="2309"/>
    <cellStyle name="Input 5 64 2" xfId="8301"/>
    <cellStyle name="Input 5 65" xfId="2316"/>
    <cellStyle name="Input 5 65 2" xfId="8308"/>
    <cellStyle name="Input 5 66" xfId="2322"/>
    <cellStyle name="Input 5 66 2" xfId="8314"/>
    <cellStyle name="Input 5 67" xfId="2327"/>
    <cellStyle name="Input 5 67 2" xfId="8319"/>
    <cellStyle name="Input 5 68" xfId="2518"/>
    <cellStyle name="Input 5 68 2" xfId="8510"/>
    <cellStyle name="Input 5 69" xfId="2778"/>
    <cellStyle name="Input 5 69 2" xfId="8770"/>
    <cellStyle name="Input 5 7" xfId="589"/>
    <cellStyle name="Input 5 7 2" xfId="6581"/>
    <cellStyle name="Input 5 70" xfId="2534"/>
    <cellStyle name="Input 5 70 2" xfId="8526"/>
    <cellStyle name="Input 5 71" xfId="2840"/>
    <cellStyle name="Input 5 71 2" xfId="8832"/>
    <cellStyle name="Input 5 72" xfId="2868"/>
    <cellStyle name="Input 5 72 2" xfId="8860"/>
    <cellStyle name="Input 5 73" xfId="2892"/>
    <cellStyle name="Input 5 73 2" xfId="8884"/>
    <cellStyle name="Input 5 74" xfId="2919"/>
    <cellStyle name="Input 5 74 2" xfId="8911"/>
    <cellStyle name="Input 5 75" xfId="2947"/>
    <cellStyle name="Input 5 75 2" xfId="8939"/>
    <cellStyle name="Input 5 76" xfId="2971"/>
    <cellStyle name="Input 5 76 2" xfId="8963"/>
    <cellStyle name="Input 5 77" xfId="2996"/>
    <cellStyle name="Input 5 77 2" xfId="8988"/>
    <cellStyle name="Input 5 78" xfId="3020"/>
    <cellStyle name="Input 5 78 2" xfId="9012"/>
    <cellStyle name="Input 5 79" xfId="3044"/>
    <cellStyle name="Input 5 79 2" xfId="9036"/>
    <cellStyle name="Input 5 8" xfId="618"/>
    <cellStyle name="Input 5 8 2" xfId="6610"/>
    <cellStyle name="Input 5 80" xfId="3065"/>
    <cellStyle name="Input 5 80 2" xfId="9057"/>
    <cellStyle name="Input 5 81" xfId="3087"/>
    <cellStyle name="Input 5 81 2" xfId="9079"/>
    <cellStyle name="Input 5 82" xfId="3110"/>
    <cellStyle name="Input 5 82 2" xfId="9102"/>
    <cellStyle name="Input 5 83" xfId="3130"/>
    <cellStyle name="Input 5 83 2" xfId="9122"/>
    <cellStyle name="Input 5 84" xfId="3154"/>
    <cellStyle name="Input 5 84 2" xfId="9146"/>
    <cellStyle name="Input 5 85" xfId="3175"/>
    <cellStyle name="Input 5 85 2" xfId="9167"/>
    <cellStyle name="Input 5 86" xfId="2426"/>
    <cellStyle name="Input 5 86 2" xfId="8418"/>
    <cellStyle name="Input 5 87" xfId="3310"/>
    <cellStyle name="Input 5 87 2" xfId="9302"/>
    <cellStyle name="Input 5 88" xfId="3141"/>
    <cellStyle name="Input 5 88 2" xfId="9133"/>
    <cellStyle name="Input 5 89" xfId="3373"/>
    <cellStyle name="Input 5 89 2" xfId="9365"/>
    <cellStyle name="Input 5 9" xfId="407"/>
    <cellStyle name="Input 5 9 2" xfId="6398"/>
    <cellStyle name="Input 5 90" xfId="3398"/>
    <cellStyle name="Input 5 90 2" xfId="9390"/>
    <cellStyle name="Input 5 91" xfId="3423"/>
    <cellStyle name="Input 5 91 2" xfId="9415"/>
    <cellStyle name="Input 5 92" xfId="3447"/>
    <cellStyle name="Input 5 92 2" xfId="9439"/>
    <cellStyle name="Input 5 93" xfId="3470"/>
    <cellStyle name="Input 5 93 2" xfId="9462"/>
    <cellStyle name="Input 5 94" xfId="3490"/>
    <cellStyle name="Input 5 94 2" xfId="9482"/>
    <cellStyle name="Input 5 95" xfId="3510"/>
    <cellStyle name="Input 5 95 2" xfId="9502"/>
    <cellStyle name="Input 5 96" xfId="3528"/>
    <cellStyle name="Input 5 96 2" xfId="9520"/>
    <cellStyle name="Input 5 97" xfId="3545"/>
    <cellStyle name="Input 5 97 2" xfId="9537"/>
    <cellStyle name="Input 5 98" xfId="3562"/>
    <cellStyle name="Input 5 98 2" xfId="9554"/>
    <cellStyle name="Input 5 99" xfId="3579"/>
    <cellStyle name="Input 5 99 2" xfId="9571"/>
    <cellStyle name="Input 50" xfId="16769"/>
    <cellStyle name="Input 51" xfId="14426"/>
    <cellStyle name="Input 52" xfId="15017"/>
    <cellStyle name="Input 53" xfId="17465"/>
    <cellStyle name="Input 54" xfId="15363"/>
    <cellStyle name="Input 55" xfId="16878"/>
    <cellStyle name="Input 56" xfId="17721"/>
    <cellStyle name="Input 57" xfId="14867"/>
    <cellStyle name="Input 58" xfId="14879"/>
    <cellStyle name="Input 59" xfId="18541"/>
    <cellStyle name="Input 6" xfId="244"/>
    <cellStyle name="Input 6 10" xfId="413"/>
    <cellStyle name="Input 6 10 2" xfId="6404"/>
    <cellStyle name="Input 6 100" xfId="3275"/>
    <cellStyle name="Input 6 100 2" xfId="9267"/>
    <cellStyle name="Input 6 101" xfId="3162"/>
    <cellStyle name="Input 6 101 2" xfId="9154"/>
    <cellStyle name="Input 6 102" xfId="3165"/>
    <cellStyle name="Input 6 102 2" xfId="9157"/>
    <cellStyle name="Input 6 103" xfId="3055"/>
    <cellStyle name="Input 6 103 2" xfId="9047"/>
    <cellStyle name="Input 6 104" xfId="3347"/>
    <cellStyle name="Input 6 104 2" xfId="9339"/>
    <cellStyle name="Input 6 105" xfId="2742"/>
    <cellStyle name="Input 6 105 2" xfId="8734"/>
    <cellStyle name="Input 6 106" xfId="2505"/>
    <cellStyle name="Input 6 106 2" xfId="8497"/>
    <cellStyle name="Input 6 107" xfId="3208"/>
    <cellStyle name="Input 6 107 2" xfId="9200"/>
    <cellStyle name="Input 6 108" xfId="3279"/>
    <cellStyle name="Input 6 108 2" xfId="9271"/>
    <cellStyle name="Input 6 109" xfId="2965"/>
    <cellStyle name="Input 6 109 2" xfId="8957"/>
    <cellStyle name="Input 6 11" xfId="384"/>
    <cellStyle name="Input 6 11 2" xfId="6375"/>
    <cellStyle name="Input 6 110" xfId="3302"/>
    <cellStyle name="Input 6 110 2" xfId="9294"/>
    <cellStyle name="Input 6 111" xfId="3731"/>
    <cellStyle name="Input 6 111 2" xfId="9723"/>
    <cellStyle name="Input 6 112" xfId="3769"/>
    <cellStyle name="Input 6 112 2" xfId="9761"/>
    <cellStyle name="Input 6 113" xfId="3834"/>
    <cellStyle name="Input 6 113 2" xfId="9826"/>
    <cellStyle name="Input 6 114" xfId="3892"/>
    <cellStyle name="Input 6 114 2" xfId="9884"/>
    <cellStyle name="Input 6 115" xfId="3788"/>
    <cellStyle name="Input 6 115 2" xfId="9780"/>
    <cellStyle name="Input 6 116" xfId="3808"/>
    <cellStyle name="Input 6 116 2" xfId="9800"/>
    <cellStyle name="Input 6 117" xfId="3952"/>
    <cellStyle name="Input 6 117 2" xfId="9944"/>
    <cellStyle name="Input 6 118" xfId="4493"/>
    <cellStyle name="Input 6 118 2" xfId="10485"/>
    <cellStyle name="Input 6 119" xfId="4291"/>
    <cellStyle name="Input 6 119 2" xfId="10283"/>
    <cellStyle name="Input 6 12" xfId="1052"/>
    <cellStyle name="Input 6 12 2" xfId="7044"/>
    <cellStyle name="Input 6 120" xfId="4469"/>
    <cellStyle name="Input 6 120 2" xfId="10461"/>
    <cellStyle name="Input 6 121" xfId="4303"/>
    <cellStyle name="Input 6 121 2" xfId="10295"/>
    <cellStyle name="Input 6 122" xfId="4043"/>
    <cellStyle name="Input 6 122 2" xfId="10035"/>
    <cellStyle name="Input 6 123" xfId="4075"/>
    <cellStyle name="Input 6 123 2" xfId="10067"/>
    <cellStyle name="Input 6 124" xfId="4068"/>
    <cellStyle name="Input 6 124 2" xfId="10060"/>
    <cellStyle name="Input 6 125" xfId="3897"/>
    <cellStyle name="Input 6 125 2" xfId="9889"/>
    <cellStyle name="Input 6 126" xfId="4283"/>
    <cellStyle name="Input 6 126 2" xfId="10275"/>
    <cellStyle name="Input 6 127" xfId="4326"/>
    <cellStyle name="Input 6 127 2" xfId="10318"/>
    <cellStyle name="Input 6 128" xfId="4136"/>
    <cellStyle name="Input 6 128 2" xfId="10128"/>
    <cellStyle name="Input 6 129" xfId="4299"/>
    <cellStyle name="Input 6 129 2" xfId="10291"/>
    <cellStyle name="Input 6 13" xfId="301"/>
    <cellStyle name="Input 6 13 2" xfId="6291"/>
    <cellStyle name="Input 6 130" xfId="3927"/>
    <cellStyle name="Input 6 130 2" xfId="9919"/>
    <cellStyle name="Input 6 131" xfId="3930"/>
    <cellStyle name="Input 6 131 2" xfId="9922"/>
    <cellStyle name="Input 6 132" xfId="4335"/>
    <cellStyle name="Input 6 132 2" xfId="10327"/>
    <cellStyle name="Input 6 133" xfId="4530"/>
    <cellStyle name="Input 6 133 2" xfId="10522"/>
    <cellStyle name="Input 6 134" xfId="4082"/>
    <cellStyle name="Input 6 134 2" xfId="10074"/>
    <cellStyle name="Input 6 135" xfId="4272"/>
    <cellStyle name="Input 6 135 2" xfId="10264"/>
    <cellStyle name="Input 6 136" xfId="3992"/>
    <cellStyle name="Input 6 136 2" xfId="9984"/>
    <cellStyle name="Input 6 137" xfId="4259"/>
    <cellStyle name="Input 6 137 2" xfId="10251"/>
    <cellStyle name="Input 6 138" xfId="4366"/>
    <cellStyle name="Input 6 138 2" xfId="10358"/>
    <cellStyle name="Input 6 139" xfId="4354"/>
    <cellStyle name="Input 6 139 2" xfId="10346"/>
    <cellStyle name="Input 6 14" xfId="1044"/>
    <cellStyle name="Input 6 14 2" xfId="7036"/>
    <cellStyle name="Input 6 140" xfId="4643"/>
    <cellStyle name="Input 6 140 2" xfId="10635"/>
    <cellStyle name="Input 6 141" xfId="4934"/>
    <cellStyle name="Input 6 141 2" xfId="10926"/>
    <cellStyle name="Input 6 142" xfId="4841"/>
    <cellStyle name="Input 6 142 2" xfId="10833"/>
    <cellStyle name="Input 6 143" xfId="4925"/>
    <cellStyle name="Input 6 143 2" xfId="10917"/>
    <cellStyle name="Input 6 144" xfId="4850"/>
    <cellStyle name="Input 6 144 2" xfId="10842"/>
    <cellStyle name="Input 6 145" xfId="4687"/>
    <cellStyle name="Input 6 145 2" xfId="10679"/>
    <cellStyle name="Input 6 146" xfId="4707"/>
    <cellStyle name="Input 6 146 2" xfId="10699"/>
    <cellStyle name="Input 6 147" xfId="4701"/>
    <cellStyle name="Input 6 147 2" xfId="10693"/>
    <cellStyle name="Input 6 148" xfId="4914"/>
    <cellStyle name="Input 6 148 2" xfId="10906"/>
    <cellStyle name="Input 6 149" xfId="4783"/>
    <cellStyle name="Input 6 149 2" xfId="10775"/>
    <cellStyle name="Input 6 15" xfId="518"/>
    <cellStyle name="Input 6 15 2" xfId="6509"/>
    <cellStyle name="Input 6 150" xfId="4729"/>
    <cellStyle name="Input 6 150 2" xfId="10721"/>
    <cellStyle name="Input 6 151" xfId="4856"/>
    <cellStyle name="Input 6 151 2" xfId="10848"/>
    <cellStyle name="Input 6 152" xfId="5004"/>
    <cellStyle name="Input 6 152 2" xfId="10996"/>
    <cellStyle name="Input 6 153" xfId="5092"/>
    <cellStyle name="Input 6 153 2" xfId="11084"/>
    <cellStyle name="Input 6 154" xfId="5071"/>
    <cellStyle name="Input 6 154 2" xfId="11063"/>
    <cellStyle name="Input 6 155" xfId="5074"/>
    <cellStyle name="Input 6 155 2" xfId="11066"/>
    <cellStyle name="Input 6 156" xfId="5158"/>
    <cellStyle name="Input 6 156 2" xfId="11150"/>
    <cellStyle name="Input 6 157" xfId="5305"/>
    <cellStyle name="Input 6 157 2" xfId="11297"/>
    <cellStyle name="Input 6 158" xfId="5673"/>
    <cellStyle name="Input 6 158 2" xfId="11665"/>
    <cellStyle name="Input 6 159" xfId="5570"/>
    <cellStyle name="Input 6 159 2" xfId="11562"/>
    <cellStyle name="Input 6 16" xfId="918"/>
    <cellStyle name="Input 6 16 2" xfId="6910"/>
    <cellStyle name="Input 6 160" xfId="5599"/>
    <cellStyle name="Input 6 160 2" xfId="11591"/>
    <cellStyle name="Input 6 161" xfId="5806"/>
    <cellStyle name="Input 6 161 2" xfId="11798"/>
    <cellStyle name="Input 6 162" xfId="5165"/>
    <cellStyle name="Input 6 162 2" xfId="11157"/>
    <cellStyle name="Input 6 163" xfId="5336"/>
    <cellStyle name="Input 6 163 2" xfId="11328"/>
    <cellStyle name="Input 6 164" xfId="5195"/>
    <cellStyle name="Input 6 164 2" xfId="11187"/>
    <cellStyle name="Input 6 165" xfId="5347"/>
    <cellStyle name="Input 6 165 2" xfId="11339"/>
    <cellStyle name="Input 6 166" xfId="5138"/>
    <cellStyle name="Input 6 166 2" xfId="11130"/>
    <cellStyle name="Input 6 167" xfId="5725"/>
    <cellStyle name="Input 6 167 2" xfId="11717"/>
    <cellStyle name="Input 6 168" xfId="5704"/>
    <cellStyle name="Input 6 168 2" xfId="11696"/>
    <cellStyle name="Input 6 169" xfId="5365"/>
    <cellStyle name="Input 6 169 2" xfId="11357"/>
    <cellStyle name="Input 6 17" xfId="388"/>
    <cellStyle name="Input 6 17 2" xfId="6379"/>
    <cellStyle name="Input 6 170" xfId="5679"/>
    <cellStyle name="Input 6 170 2" xfId="11671"/>
    <cellStyle name="Input 6 171" xfId="5638"/>
    <cellStyle name="Input 6 171 2" xfId="11630"/>
    <cellStyle name="Input 6 172" xfId="5378"/>
    <cellStyle name="Input 6 172 2" xfId="11370"/>
    <cellStyle name="Input 6 173" xfId="5799"/>
    <cellStyle name="Input 6 173 2" xfId="11791"/>
    <cellStyle name="Input 6 174" xfId="5528"/>
    <cellStyle name="Input 6 174 2" xfId="11520"/>
    <cellStyle name="Input 6 175" xfId="5712"/>
    <cellStyle name="Input 6 175 2" xfId="11704"/>
    <cellStyle name="Input 6 176" xfId="5817"/>
    <cellStyle name="Input 6 176 2" xfId="11809"/>
    <cellStyle name="Input 6 177" xfId="5427"/>
    <cellStyle name="Input 6 177 2" xfId="11419"/>
    <cellStyle name="Input 6 178" xfId="5337"/>
    <cellStyle name="Input 6 178 2" xfId="11329"/>
    <cellStyle name="Input 6 179" xfId="5304"/>
    <cellStyle name="Input 6 179 2" xfId="11296"/>
    <cellStyle name="Input 6 18" xfId="773"/>
    <cellStyle name="Input 6 18 2" xfId="6765"/>
    <cellStyle name="Input 6 180" xfId="5520"/>
    <cellStyle name="Input 6 180 2" xfId="11512"/>
    <cellStyle name="Input 6 181" xfId="5910"/>
    <cellStyle name="Input 6 181 2" xfId="11902"/>
    <cellStyle name="Input 6 182" xfId="5926"/>
    <cellStyle name="Input 6 182 2" xfId="11918"/>
    <cellStyle name="Input 6 183" xfId="6033"/>
    <cellStyle name="Input 6 183 2" xfId="12025"/>
    <cellStyle name="Input 6 184" xfId="5887"/>
    <cellStyle name="Input 6 184 2" xfId="11879"/>
    <cellStyle name="Input 6 185" xfId="5941"/>
    <cellStyle name="Input 6 185 2" xfId="11933"/>
    <cellStyle name="Input 6 186" xfId="6234"/>
    <cellStyle name="Input 6 187" xfId="13741"/>
    <cellStyle name="Input 6 188" xfId="20106"/>
    <cellStyle name="Input 6 19" xfId="986"/>
    <cellStyle name="Input 6 19 2" xfId="6978"/>
    <cellStyle name="Input 6 2" xfId="482"/>
    <cellStyle name="Input 6 2 2" xfId="6473"/>
    <cellStyle name="Input 6 20" xfId="309"/>
    <cellStyle name="Input 6 20 2" xfId="6299"/>
    <cellStyle name="Input 6 21" xfId="931"/>
    <cellStyle name="Input 6 21 2" xfId="6923"/>
    <cellStyle name="Input 6 22" xfId="458"/>
    <cellStyle name="Input 6 22 2" xfId="6449"/>
    <cellStyle name="Input 6 23" xfId="850"/>
    <cellStyle name="Input 6 23 2" xfId="6842"/>
    <cellStyle name="Input 6 24" xfId="760"/>
    <cellStyle name="Input 6 24 2" xfId="6752"/>
    <cellStyle name="Input 6 25" xfId="968"/>
    <cellStyle name="Input 6 25 2" xfId="6960"/>
    <cellStyle name="Input 6 26" xfId="762"/>
    <cellStyle name="Input 6 26 2" xfId="6754"/>
    <cellStyle name="Input 6 27" xfId="857"/>
    <cellStyle name="Input 6 27 2" xfId="6849"/>
    <cellStyle name="Input 6 28" xfId="767"/>
    <cellStyle name="Input 6 28 2" xfId="6759"/>
    <cellStyle name="Input 6 29" xfId="1054"/>
    <cellStyle name="Input 6 29 2" xfId="7046"/>
    <cellStyle name="Input 6 3" xfId="336"/>
    <cellStyle name="Input 6 3 2" xfId="6327"/>
    <cellStyle name="Input 6 30" xfId="660"/>
    <cellStyle name="Input 6 30 2" xfId="6652"/>
    <cellStyle name="Input 6 31" xfId="723"/>
    <cellStyle name="Input 6 31 2" xfId="6715"/>
    <cellStyle name="Input 6 32" xfId="894"/>
    <cellStyle name="Input 6 32 2" xfId="6886"/>
    <cellStyle name="Input 6 33" xfId="972"/>
    <cellStyle name="Input 6 33 2" xfId="6964"/>
    <cellStyle name="Input 6 34" xfId="507"/>
    <cellStyle name="Input 6 34 2" xfId="6498"/>
    <cellStyle name="Input 6 35" xfId="1000"/>
    <cellStyle name="Input 6 35 2" xfId="6992"/>
    <cellStyle name="Input 6 36" xfId="752"/>
    <cellStyle name="Input 6 36 2" xfId="6744"/>
    <cellStyle name="Input 6 37" xfId="979"/>
    <cellStyle name="Input 6 37 2" xfId="6971"/>
    <cellStyle name="Input 6 38" xfId="475"/>
    <cellStyle name="Input 6 38 2" xfId="6466"/>
    <cellStyle name="Input 6 39" xfId="1046"/>
    <cellStyle name="Input 6 39 2" xfId="7038"/>
    <cellStyle name="Input 6 4" xfId="398"/>
    <cellStyle name="Input 6 4 2" xfId="6389"/>
    <cellStyle name="Input 6 40" xfId="608"/>
    <cellStyle name="Input 6 40 2" xfId="6600"/>
    <cellStyle name="Input 6 41" xfId="1025"/>
    <cellStyle name="Input 6 41 2" xfId="7017"/>
    <cellStyle name="Input 6 42" xfId="330"/>
    <cellStyle name="Input 6 42 2" xfId="6320"/>
    <cellStyle name="Input 6 43" xfId="949"/>
    <cellStyle name="Input 6 43 2" xfId="6941"/>
    <cellStyle name="Input 6 44" xfId="638"/>
    <cellStyle name="Input 6 44 2" xfId="6630"/>
    <cellStyle name="Input 6 45" xfId="827"/>
    <cellStyle name="Input 6 45 2" xfId="6819"/>
    <cellStyle name="Input 6 46" xfId="308"/>
    <cellStyle name="Input 6 46 2" xfId="6298"/>
    <cellStyle name="Input 6 47" xfId="1088"/>
    <cellStyle name="Input 6 47 2" xfId="7080"/>
    <cellStyle name="Input 6 48" xfId="1118"/>
    <cellStyle name="Input 6 48 2" xfId="7110"/>
    <cellStyle name="Input 6 49" xfId="1148"/>
    <cellStyle name="Input 6 49 2" xfId="7140"/>
    <cellStyle name="Input 6 5" xfId="427"/>
    <cellStyle name="Input 6 5 2" xfId="6418"/>
    <cellStyle name="Input 6 50" xfId="1178"/>
    <cellStyle name="Input 6 50 2" xfId="7170"/>
    <cellStyle name="Input 6 51" xfId="1208"/>
    <cellStyle name="Input 6 51 2" xfId="7200"/>
    <cellStyle name="Input 6 52" xfId="1238"/>
    <cellStyle name="Input 6 52 2" xfId="7230"/>
    <cellStyle name="Input 6 53" xfId="1268"/>
    <cellStyle name="Input 6 53 2" xfId="7260"/>
    <cellStyle name="Input 6 54" xfId="1298"/>
    <cellStyle name="Input 6 54 2" xfId="7290"/>
    <cellStyle name="Input 6 55" xfId="1328"/>
    <cellStyle name="Input 6 55 2" xfId="7320"/>
    <cellStyle name="Input 6 56" xfId="1358"/>
    <cellStyle name="Input 6 56 2" xfId="7350"/>
    <cellStyle name="Input 6 57" xfId="1388"/>
    <cellStyle name="Input 6 57 2" xfId="7380"/>
    <cellStyle name="Input 6 58" xfId="1418"/>
    <cellStyle name="Input 6 58 2" xfId="7410"/>
    <cellStyle name="Input 6 59" xfId="1448"/>
    <cellStyle name="Input 6 59 2" xfId="7440"/>
    <cellStyle name="Input 6 6" xfId="461"/>
    <cellStyle name="Input 6 6 2" xfId="6452"/>
    <cellStyle name="Input 6 60" xfId="1478"/>
    <cellStyle name="Input 6 60 2" xfId="7470"/>
    <cellStyle name="Input 6 61" xfId="1508"/>
    <cellStyle name="Input 6 61 2" xfId="7500"/>
    <cellStyle name="Input 6 62" xfId="1538"/>
    <cellStyle name="Input 6 62 2" xfId="7530"/>
    <cellStyle name="Input 6 63" xfId="1568"/>
    <cellStyle name="Input 6 63 2" xfId="7560"/>
    <cellStyle name="Input 6 64" xfId="1598"/>
    <cellStyle name="Input 6 64 2" xfId="7590"/>
    <cellStyle name="Input 6 65" xfId="1628"/>
    <cellStyle name="Input 6 65 2" xfId="7620"/>
    <cellStyle name="Input 6 66" xfId="1658"/>
    <cellStyle name="Input 6 66 2" xfId="7650"/>
    <cellStyle name="Input 6 67" xfId="1688"/>
    <cellStyle name="Input 6 67 2" xfId="7680"/>
    <cellStyle name="Input 6 68" xfId="2556"/>
    <cellStyle name="Input 6 68 2" xfId="8548"/>
    <cellStyle name="Input 6 69" xfId="2812"/>
    <cellStyle name="Input 6 69 2" xfId="8804"/>
    <cellStyle name="Input 6 7" xfId="456"/>
    <cellStyle name="Input 6 7 2" xfId="6447"/>
    <cellStyle name="Input 6 70" xfId="2451"/>
    <cellStyle name="Input 6 70 2" xfId="8443"/>
    <cellStyle name="Input 6 71" xfId="2807"/>
    <cellStyle name="Input 6 71 2" xfId="8799"/>
    <cellStyle name="Input 6 72" xfId="2528"/>
    <cellStyle name="Input 6 72 2" xfId="8520"/>
    <cellStyle name="Input 6 73" xfId="2700"/>
    <cellStyle name="Input 6 73 2" xfId="8692"/>
    <cellStyle name="Input 6 74" xfId="2546"/>
    <cellStyle name="Input 6 74 2" xfId="8538"/>
    <cellStyle name="Input 6 75" xfId="2411"/>
    <cellStyle name="Input 6 75 2" xfId="8403"/>
    <cellStyle name="Input 6 76" xfId="2758"/>
    <cellStyle name="Input 6 76 2" xfId="8750"/>
    <cellStyle name="Input 6 77" xfId="2462"/>
    <cellStyle name="Input 6 77 2" xfId="8454"/>
    <cellStyle name="Input 6 78" xfId="2710"/>
    <cellStyle name="Input 6 78 2" xfId="8702"/>
    <cellStyle name="Input 6 79" xfId="2508"/>
    <cellStyle name="Input 6 79 2" xfId="8500"/>
    <cellStyle name="Input 6 8" xfId="457"/>
    <cellStyle name="Input 6 8 2" xfId="6448"/>
    <cellStyle name="Input 6 80" xfId="2634"/>
    <cellStyle name="Input 6 80 2" xfId="8626"/>
    <cellStyle name="Input 6 81" xfId="2477"/>
    <cellStyle name="Input 6 81 2" xfId="8469"/>
    <cellStyle name="Input 6 82" xfId="2743"/>
    <cellStyle name="Input 6 82 2" xfId="8735"/>
    <cellStyle name="Input 6 83" xfId="2465"/>
    <cellStyle name="Input 6 83 2" xfId="8457"/>
    <cellStyle name="Input 6 84" xfId="2641"/>
    <cellStyle name="Input 6 84 2" xfId="8633"/>
    <cellStyle name="Input 6 85" xfId="2439"/>
    <cellStyle name="Input 6 85 2" xfId="8431"/>
    <cellStyle name="Input 6 86" xfId="3238"/>
    <cellStyle name="Input 6 86 2" xfId="9230"/>
    <cellStyle name="Input 6 87" xfId="3345"/>
    <cellStyle name="Input 6 87 2" xfId="9337"/>
    <cellStyle name="Input 6 88" xfId="2721"/>
    <cellStyle name="Input 6 88 2" xfId="8713"/>
    <cellStyle name="Input 6 89" xfId="3341"/>
    <cellStyle name="Input 6 89 2" xfId="9333"/>
    <cellStyle name="Input 6 9" xfId="323"/>
    <cellStyle name="Input 6 9 2" xfId="6313"/>
    <cellStyle name="Input 6 90" xfId="2842"/>
    <cellStyle name="Input 6 90 2" xfId="8834"/>
    <cellStyle name="Input 6 91" xfId="2962"/>
    <cellStyle name="Input 6 91 2" xfId="8954"/>
    <cellStyle name="Input 6 92" xfId="3108"/>
    <cellStyle name="Input 6 92 2" xfId="9100"/>
    <cellStyle name="Input 6 93" xfId="3233"/>
    <cellStyle name="Input 6 93 2" xfId="9225"/>
    <cellStyle name="Input 6 94" xfId="3291"/>
    <cellStyle name="Input 6 94 2" xfId="9283"/>
    <cellStyle name="Input 6 95" xfId="2896"/>
    <cellStyle name="Input 6 95 2" xfId="8888"/>
    <cellStyle name="Input 6 96" xfId="3247"/>
    <cellStyle name="Input 6 96 2" xfId="9239"/>
    <cellStyle name="Input 6 97" xfId="2738"/>
    <cellStyle name="Input 6 97 2" xfId="8730"/>
    <cellStyle name="Input 6 98" xfId="3178"/>
    <cellStyle name="Input 6 98 2" xfId="9170"/>
    <cellStyle name="Input 6 99" xfId="2733"/>
    <cellStyle name="Input 6 99 2" xfId="8725"/>
    <cellStyle name="Input 60" xfId="17446"/>
    <cellStyle name="Input 61" xfId="14714"/>
    <cellStyle name="Input 62" xfId="15741"/>
    <cellStyle name="Input 63" xfId="18318"/>
    <cellStyle name="Input 64" xfId="20415"/>
    <cellStyle name="Input 65" xfId="21784"/>
    <cellStyle name="Input 66" xfId="22031"/>
    <cellStyle name="Input 67" xfId="21189"/>
    <cellStyle name="Input 68" xfId="21286"/>
    <cellStyle name="Input 69" xfId="20473"/>
    <cellStyle name="Input 7" xfId="285"/>
    <cellStyle name="Input 7 10" xfId="776"/>
    <cellStyle name="Input 7 10 2" xfId="6768"/>
    <cellStyle name="Input 7 100" xfId="2920"/>
    <cellStyle name="Input 7 100 2" xfId="8912"/>
    <cellStyle name="Input 7 101" xfId="3243"/>
    <cellStyle name="Input 7 101 2" xfId="9235"/>
    <cellStyle name="Input 7 102" xfId="3155"/>
    <cellStyle name="Input 7 102 2" xfId="9147"/>
    <cellStyle name="Input 7 103" xfId="3358"/>
    <cellStyle name="Input 7 103 2" xfId="9350"/>
    <cellStyle name="Input 7 104" xfId="3383"/>
    <cellStyle name="Input 7 104 2" xfId="9375"/>
    <cellStyle name="Input 7 105" xfId="3408"/>
    <cellStyle name="Input 7 105 2" xfId="9400"/>
    <cellStyle name="Input 7 106" xfId="3432"/>
    <cellStyle name="Input 7 106 2" xfId="9424"/>
    <cellStyle name="Input 7 107" xfId="3456"/>
    <cellStyle name="Input 7 107 2" xfId="9448"/>
    <cellStyle name="Input 7 108" xfId="3478"/>
    <cellStyle name="Input 7 108 2" xfId="9470"/>
    <cellStyle name="Input 7 109" xfId="3498"/>
    <cellStyle name="Input 7 109 2" xfId="9490"/>
    <cellStyle name="Input 7 11" xfId="807"/>
    <cellStyle name="Input 7 11 2" xfId="6799"/>
    <cellStyle name="Input 7 110" xfId="3517"/>
    <cellStyle name="Input 7 110 2" xfId="9509"/>
    <cellStyle name="Input 7 111" xfId="3736"/>
    <cellStyle name="Input 7 111 2" xfId="9728"/>
    <cellStyle name="Input 7 112" xfId="3774"/>
    <cellStyle name="Input 7 112 2" xfId="9766"/>
    <cellStyle name="Input 7 113" xfId="3890"/>
    <cellStyle name="Input 7 113 2" xfId="9882"/>
    <cellStyle name="Input 7 114" xfId="3827"/>
    <cellStyle name="Input 7 114 2" xfId="9819"/>
    <cellStyle name="Input 7 115" xfId="3845"/>
    <cellStyle name="Input 7 115 2" xfId="9837"/>
    <cellStyle name="Input 7 116" xfId="3854"/>
    <cellStyle name="Input 7 116 2" xfId="9846"/>
    <cellStyle name="Input 7 117" xfId="3964"/>
    <cellStyle name="Input 7 117 2" xfId="9956"/>
    <cellStyle name="Input 7 118" xfId="3998"/>
    <cellStyle name="Input 7 118 2" xfId="9990"/>
    <cellStyle name="Input 7 119" xfId="4436"/>
    <cellStyle name="Input 7 119 2" xfId="10428"/>
    <cellStyle name="Input 7 12" xfId="941"/>
    <cellStyle name="Input 7 12 2" xfId="6933"/>
    <cellStyle name="Input 7 120" xfId="4036"/>
    <cellStyle name="Input 7 120 2" xfId="10028"/>
    <cellStyle name="Input 7 121" xfId="4183"/>
    <cellStyle name="Input 7 121 2" xfId="10175"/>
    <cellStyle name="Input 7 122" xfId="4286"/>
    <cellStyle name="Input 7 122 2" xfId="10278"/>
    <cellStyle name="Input 7 123" xfId="4087"/>
    <cellStyle name="Input 7 123 2" xfId="10079"/>
    <cellStyle name="Input 7 124" xfId="4444"/>
    <cellStyle name="Input 7 124 2" xfId="10436"/>
    <cellStyle name="Input 7 125" xfId="4458"/>
    <cellStyle name="Input 7 125 2" xfId="10450"/>
    <cellStyle name="Input 7 126" xfId="4482"/>
    <cellStyle name="Input 7 126 2" xfId="10474"/>
    <cellStyle name="Input 7 127" xfId="4341"/>
    <cellStyle name="Input 7 127 2" xfId="10333"/>
    <cellStyle name="Input 7 128" xfId="4511"/>
    <cellStyle name="Input 7 128 2" xfId="10503"/>
    <cellStyle name="Input 7 129" xfId="4201"/>
    <cellStyle name="Input 7 129 2" xfId="10193"/>
    <cellStyle name="Input 7 13" xfId="793"/>
    <cellStyle name="Input 7 13 2" xfId="6785"/>
    <cellStyle name="Input 7 130" xfId="3951"/>
    <cellStyle name="Input 7 130 2" xfId="9943"/>
    <cellStyle name="Input 7 131" xfId="4323"/>
    <cellStyle name="Input 7 131 2" xfId="10315"/>
    <cellStyle name="Input 7 132" xfId="3972"/>
    <cellStyle name="Input 7 132 2" xfId="9964"/>
    <cellStyle name="Input 7 133" xfId="4186"/>
    <cellStyle name="Input 7 133 2" xfId="10178"/>
    <cellStyle name="Input 7 134" xfId="4321"/>
    <cellStyle name="Input 7 134 2" xfId="10313"/>
    <cellStyle name="Input 7 135" xfId="4390"/>
    <cellStyle name="Input 7 135 2" xfId="10382"/>
    <cellStyle name="Input 7 136" xfId="4519"/>
    <cellStyle name="Input 7 136 2" xfId="10511"/>
    <cellStyle name="Input 7 137" xfId="4412"/>
    <cellStyle name="Input 7 137 2" xfId="10404"/>
    <cellStyle name="Input 7 138" xfId="4175"/>
    <cellStyle name="Input 7 138 2" xfId="10167"/>
    <cellStyle name="Input 7 139" xfId="4536"/>
    <cellStyle name="Input 7 139 2" xfId="10528"/>
    <cellStyle name="Input 7 14" xfId="1023"/>
    <cellStyle name="Input 7 14 2" xfId="7015"/>
    <cellStyle name="Input 7 140" xfId="4650"/>
    <cellStyle name="Input 7 140 2" xfId="10642"/>
    <cellStyle name="Input 7 141" xfId="4668"/>
    <cellStyle name="Input 7 141 2" xfId="10660"/>
    <cellStyle name="Input 7 142" xfId="4907"/>
    <cellStyle name="Input 7 142 2" xfId="10899"/>
    <cellStyle name="Input 7 143" xfId="4685"/>
    <cellStyle name="Input 7 143 2" xfId="10677"/>
    <cellStyle name="Input 7 144" xfId="4776"/>
    <cellStyle name="Input 7 144 2" xfId="10768"/>
    <cellStyle name="Input 7 145" xfId="4838"/>
    <cellStyle name="Input 7 145 2" xfId="10830"/>
    <cellStyle name="Input 7 146" xfId="4714"/>
    <cellStyle name="Input 7 146 2" xfId="10706"/>
    <cellStyle name="Input 7 147" xfId="4911"/>
    <cellStyle name="Input 7 147 2" xfId="10903"/>
    <cellStyle name="Input 7 148" xfId="4888"/>
    <cellStyle name="Input 7 148 2" xfId="10880"/>
    <cellStyle name="Input 7 149" xfId="4689"/>
    <cellStyle name="Input 7 149 2" xfId="10681"/>
    <cellStyle name="Input 7 15" xfId="771"/>
    <cellStyle name="Input 7 15 2" xfId="6763"/>
    <cellStyle name="Input 7 150" xfId="4933"/>
    <cellStyle name="Input 7 150 2" xfId="10925"/>
    <cellStyle name="Input 7 151" xfId="4905"/>
    <cellStyle name="Input 7 151 2" xfId="10897"/>
    <cellStyle name="Input 7 152" xfId="5009"/>
    <cellStyle name="Input 7 152 2" xfId="11001"/>
    <cellStyle name="Input 7 153" xfId="5065"/>
    <cellStyle name="Input 7 153 2" xfId="11057"/>
    <cellStyle name="Input 7 154" xfId="5087"/>
    <cellStyle name="Input 7 154 2" xfId="11079"/>
    <cellStyle name="Input 7 155" xfId="5102"/>
    <cellStyle name="Input 7 155 2" xfId="11094"/>
    <cellStyle name="Input 7 156" xfId="5168"/>
    <cellStyle name="Input 7 156 2" xfId="11160"/>
    <cellStyle name="Input 7 157" xfId="5691"/>
    <cellStyle name="Input 7 157 2" xfId="11683"/>
    <cellStyle name="Input 7 158" xfId="5375"/>
    <cellStyle name="Input 7 158 2" xfId="11367"/>
    <cellStyle name="Input 7 159" xfId="5749"/>
    <cellStyle name="Input 7 159 2" xfId="11741"/>
    <cellStyle name="Input 7 16" xfId="1024"/>
    <cellStyle name="Input 7 16 2" xfId="7016"/>
    <cellStyle name="Input 7 160" xfId="5225"/>
    <cellStyle name="Input 7 160 2" xfId="11217"/>
    <cellStyle name="Input 7 161" xfId="5526"/>
    <cellStyle name="Input 7 161 2" xfId="11518"/>
    <cellStyle name="Input 7 162" xfId="5184"/>
    <cellStyle name="Input 7 162 2" xfId="11176"/>
    <cellStyle name="Input 7 163" xfId="5175"/>
    <cellStyle name="Input 7 163 2" xfId="11167"/>
    <cellStyle name="Input 7 164" xfId="5720"/>
    <cellStyle name="Input 7 164 2" xfId="11712"/>
    <cellStyle name="Input 7 165" xfId="5811"/>
    <cellStyle name="Input 7 165 2" xfId="11803"/>
    <cellStyle name="Input 7 166" xfId="5491"/>
    <cellStyle name="Input 7 166 2" xfId="11483"/>
    <cellStyle name="Input 7 167" xfId="5402"/>
    <cellStyle name="Input 7 167 2" xfId="11394"/>
    <cellStyle name="Input 7 168" xfId="5311"/>
    <cellStyle name="Input 7 168 2" xfId="11303"/>
    <cellStyle name="Input 7 169" xfId="5345"/>
    <cellStyle name="Input 7 169 2" xfId="11337"/>
    <cellStyle name="Input 7 17" xfId="484"/>
    <cellStyle name="Input 7 17 2" xfId="6475"/>
    <cellStyle name="Input 7 170" xfId="5453"/>
    <cellStyle name="Input 7 170 2" xfId="11445"/>
    <cellStyle name="Input 7 171" xfId="5471"/>
    <cellStyle name="Input 7 171 2" xfId="11463"/>
    <cellStyle name="Input 7 172" xfId="5124"/>
    <cellStyle name="Input 7 172 2" xfId="11116"/>
    <cellStyle name="Input 7 173" xfId="5821"/>
    <cellStyle name="Input 7 173 2" xfId="11813"/>
    <cellStyle name="Input 7 174" xfId="5861"/>
    <cellStyle name="Input 7 174 2" xfId="11853"/>
    <cellStyle name="Input 7 175" xfId="5560"/>
    <cellStyle name="Input 7 175 2" xfId="11552"/>
    <cellStyle name="Input 7 176" xfId="5511"/>
    <cellStyle name="Input 7 176 2" xfId="11503"/>
    <cellStyle name="Input 7 177" xfId="5600"/>
    <cellStyle name="Input 7 177 2" xfId="11592"/>
    <cellStyle name="Input 7 178" xfId="5216"/>
    <cellStyle name="Input 7 178 2" xfId="11208"/>
    <cellStyle name="Input 7 179" xfId="5576"/>
    <cellStyle name="Input 7 179 2" xfId="11568"/>
    <cellStyle name="Input 7 18" xfId="1055"/>
    <cellStyle name="Input 7 18 2" xfId="7047"/>
    <cellStyle name="Input 7 180" xfId="5747"/>
    <cellStyle name="Input 7 180 2" xfId="11739"/>
    <cellStyle name="Input 7 181" xfId="5916"/>
    <cellStyle name="Input 7 181 2" xfId="11908"/>
    <cellStyle name="Input 7 182" xfId="6017"/>
    <cellStyle name="Input 7 182 2" xfId="12009"/>
    <cellStyle name="Input 7 183" xfId="5949"/>
    <cellStyle name="Input 7 183 2" xfId="11941"/>
    <cellStyle name="Input 7 184" xfId="5975"/>
    <cellStyle name="Input 7 184 2" xfId="11967"/>
    <cellStyle name="Input 7 185" xfId="5921"/>
    <cellStyle name="Input 7 185 2" xfId="11913"/>
    <cellStyle name="Input 7 186" xfId="6275"/>
    <cellStyle name="Input 7 187" xfId="13736"/>
    <cellStyle name="Input 7 188" xfId="20111"/>
    <cellStyle name="Input 7 19" xfId="579"/>
    <cellStyle name="Input 7 19 2" xfId="6571"/>
    <cellStyle name="Input 7 2" xfId="522"/>
    <cellStyle name="Input 7 2 2" xfId="6513"/>
    <cellStyle name="Input 7 20" xfId="932"/>
    <cellStyle name="Input 7 20 2" xfId="6924"/>
    <cellStyle name="Input 7 21" xfId="761"/>
    <cellStyle name="Input 7 21 2" xfId="6753"/>
    <cellStyle name="Input 7 22" xfId="1012"/>
    <cellStyle name="Input 7 22 2" xfId="7004"/>
    <cellStyle name="Input 7 23" xfId="683"/>
    <cellStyle name="Input 7 23 2" xfId="6675"/>
    <cellStyle name="Input 7 24" xfId="1016"/>
    <cellStyle name="Input 7 24 2" xfId="7008"/>
    <cellStyle name="Input 7 25" xfId="327"/>
    <cellStyle name="Input 7 25 2" xfId="6317"/>
    <cellStyle name="Input 7 26" xfId="925"/>
    <cellStyle name="Input 7 26 2" xfId="6917"/>
    <cellStyle name="Input 7 27" xfId="352"/>
    <cellStyle name="Input 7 27 2" xfId="6343"/>
    <cellStyle name="Input 7 28" xfId="1068"/>
    <cellStyle name="Input 7 28 2" xfId="7060"/>
    <cellStyle name="Input 7 29" xfId="1098"/>
    <cellStyle name="Input 7 29 2" xfId="7090"/>
    <cellStyle name="Input 7 3" xfId="552"/>
    <cellStyle name="Input 7 3 2" xfId="6544"/>
    <cellStyle name="Input 7 30" xfId="1128"/>
    <cellStyle name="Input 7 30 2" xfId="7120"/>
    <cellStyle name="Input 7 31" xfId="1158"/>
    <cellStyle name="Input 7 31 2" xfId="7150"/>
    <cellStyle name="Input 7 32" xfId="1188"/>
    <cellStyle name="Input 7 32 2" xfId="7180"/>
    <cellStyle name="Input 7 33" xfId="1218"/>
    <cellStyle name="Input 7 33 2" xfId="7210"/>
    <cellStyle name="Input 7 34" xfId="1248"/>
    <cellStyle name="Input 7 34 2" xfId="7240"/>
    <cellStyle name="Input 7 35" xfId="1278"/>
    <cellStyle name="Input 7 35 2" xfId="7270"/>
    <cellStyle name="Input 7 36" xfId="1308"/>
    <cellStyle name="Input 7 36 2" xfId="7300"/>
    <cellStyle name="Input 7 37" xfId="1338"/>
    <cellStyle name="Input 7 37 2" xfId="7330"/>
    <cellStyle name="Input 7 38" xfId="1368"/>
    <cellStyle name="Input 7 38 2" xfId="7360"/>
    <cellStyle name="Input 7 39" xfId="1398"/>
    <cellStyle name="Input 7 39 2" xfId="7390"/>
    <cellStyle name="Input 7 4" xfId="582"/>
    <cellStyle name="Input 7 4 2" xfId="6574"/>
    <cellStyle name="Input 7 40" xfId="1428"/>
    <cellStyle name="Input 7 40 2" xfId="7420"/>
    <cellStyle name="Input 7 41" xfId="1458"/>
    <cellStyle name="Input 7 41 2" xfId="7450"/>
    <cellStyle name="Input 7 42" xfId="1488"/>
    <cellStyle name="Input 7 42 2" xfId="7480"/>
    <cellStyle name="Input 7 43" xfId="1518"/>
    <cellStyle name="Input 7 43 2" xfId="7510"/>
    <cellStyle name="Input 7 44" xfId="1548"/>
    <cellStyle name="Input 7 44 2" xfId="7540"/>
    <cellStyle name="Input 7 45" xfId="1578"/>
    <cellStyle name="Input 7 45 2" xfId="7570"/>
    <cellStyle name="Input 7 46" xfId="1608"/>
    <cellStyle name="Input 7 46 2" xfId="7600"/>
    <cellStyle name="Input 7 47" xfId="1638"/>
    <cellStyle name="Input 7 47 2" xfId="7630"/>
    <cellStyle name="Input 7 48" xfId="1668"/>
    <cellStyle name="Input 7 48 2" xfId="7660"/>
    <cellStyle name="Input 7 49" xfId="1697"/>
    <cellStyle name="Input 7 49 2" xfId="7689"/>
    <cellStyle name="Input 7 5" xfId="611"/>
    <cellStyle name="Input 7 5 2" xfId="6603"/>
    <cellStyle name="Input 7 50" xfId="1725"/>
    <cellStyle name="Input 7 50 2" xfId="7717"/>
    <cellStyle name="Input 7 51" xfId="1752"/>
    <cellStyle name="Input 7 51 2" xfId="7744"/>
    <cellStyle name="Input 7 52" xfId="1779"/>
    <cellStyle name="Input 7 52 2" xfId="7771"/>
    <cellStyle name="Input 7 53" xfId="1806"/>
    <cellStyle name="Input 7 53 2" xfId="7798"/>
    <cellStyle name="Input 7 54" xfId="1832"/>
    <cellStyle name="Input 7 54 2" xfId="7824"/>
    <cellStyle name="Input 7 55" xfId="1858"/>
    <cellStyle name="Input 7 55 2" xfId="7850"/>
    <cellStyle name="Input 7 56" xfId="1884"/>
    <cellStyle name="Input 7 56 2" xfId="7876"/>
    <cellStyle name="Input 7 57" xfId="1909"/>
    <cellStyle name="Input 7 57 2" xfId="7901"/>
    <cellStyle name="Input 7 58" xfId="1934"/>
    <cellStyle name="Input 7 58 2" xfId="7926"/>
    <cellStyle name="Input 7 59" xfId="1959"/>
    <cellStyle name="Input 7 59 2" xfId="7951"/>
    <cellStyle name="Input 7 6" xfId="642"/>
    <cellStyle name="Input 7 6 2" xfId="6634"/>
    <cellStyle name="Input 7 60" xfId="1984"/>
    <cellStyle name="Input 7 60 2" xfId="7976"/>
    <cellStyle name="Input 7 61" xfId="2009"/>
    <cellStyle name="Input 7 61 2" xfId="8001"/>
    <cellStyle name="Input 7 62" xfId="2034"/>
    <cellStyle name="Input 7 62 2" xfId="8026"/>
    <cellStyle name="Input 7 63" xfId="2058"/>
    <cellStyle name="Input 7 63 2" xfId="8050"/>
    <cellStyle name="Input 7 64" xfId="2082"/>
    <cellStyle name="Input 7 64 2" xfId="8074"/>
    <cellStyle name="Input 7 65" xfId="2104"/>
    <cellStyle name="Input 7 65 2" xfId="8096"/>
    <cellStyle name="Input 7 66" xfId="2124"/>
    <cellStyle name="Input 7 66 2" xfId="8116"/>
    <cellStyle name="Input 7 67" xfId="2143"/>
    <cellStyle name="Input 7 67 2" xfId="8135"/>
    <cellStyle name="Input 7 68" xfId="2593"/>
    <cellStyle name="Input 7 68 2" xfId="8585"/>
    <cellStyle name="Input 7 69" xfId="2718"/>
    <cellStyle name="Input 7 69 2" xfId="8710"/>
    <cellStyle name="Input 7 7" xfId="672"/>
    <cellStyle name="Input 7 7 2" xfId="6664"/>
    <cellStyle name="Input 7 70" xfId="2581"/>
    <cellStyle name="Input 7 70 2" xfId="8573"/>
    <cellStyle name="Input 7 71" xfId="2792"/>
    <cellStyle name="Input 7 71 2" xfId="8784"/>
    <cellStyle name="Input 7 72" xfId="2421"/>
    <cellStyle name="Input 7 72 2" xfId="8413"/>
    <cellStyle name="Input 7 73" xfId="2793"/>
    <cellStyle name="Input 7 73 2" xfId="8785"/>
    <cellStyle name="Input 7 74" xfId="2385"/>
    <cellStyle name="Input 7 74 2" xfId="8377"/>
    <cellStyle name="Input 7 75" xfId="2815"/>
    <cellStyle name="Input 7 75 2" xfId="8807"/>
    <cellStyle name="Input 7 76" xfId="2563"/>
    <cellStyle name="Input 7 76 2" xfId="8555"/>
    <cellStyle name="Input 7 77" xfId="2711"/>
    <cellStyle name="Input 7 77 2" xfId="8703"/>
    <cellStyle name="Input 7 78" xfId="2471"/>
    <cellStyle name="Input 7 78 2" xfId="8463"/>
    <cellStyle name="Input 7 79" xfId="2782"/>
    <cellStyle name="Input 7 79 2" xfId="8774"/>
    <cellStyle name="Input 7 8" xfId="702"/>
    <cellStyle name="Input 7 8 2" xfId="6694"/>
    <cellStyle name="Input 7 80" xfId="2387"/>
    <cellStyle name="Input 7 80 2" xfId="8379"/>
    <cellStyle name="Input 7 81" xfId="2785"/>
    <cellStyle name="Input 7 81 2" xfId="8777"/>
    <cellStyle name="Input 7 82" xfId="2457"/>
    <cellStyle name="Input 7 82 2" xfId="8449"/>
    <cellStyle name="Input 7 83" xfId="2706"/>
    <cellStyle name="Input 7 83 2" xfId="8698"/>
    <cellStyle name="Input 7 84" xfId="2509"/>
    <cellStyle name="Input 7 84 2" xfId="8501"/>
    <cellStyle name="Input 7 85" xfId="2826"/>
    <cellStyle name="Input 7 85 2" xfId="8818"/>
    <cellStyle name="Input 7 86" xfId="2879"/>
    <cellStyle name="Input 7 86 2" xfId="8871"/>
    <cellStyle name="Input 7 87" xfId="3255"/>
    <cellStyle name="Input 7 87 2" xfId="9247"/>
    <cellStyle name="Input 7 88" xfId="3060"/>
    <cellStyle name="Input 7 88 2" xfId="9052"/>
    <cellStyle name="Input 7 89" xfId="3323"/>
    <cellStyle name="Input 7 89 2" xfId="9315"/>
    <cellStyle name="Input 7 9" xfId="745"/>
    <cellStyle name="Input 7 9 2" xfId="6737"/>
    <cellStyle name="Input 7 90" xfId="3147"/>
    <cellStyle name="Input 7 90 2" xfId="9139"/>
    <cellStyle name="Input 7 91" xfId="3324"/>
    <cellStyle name="Input 7 91 2" xfId="9316"/>
    <cellStyle name="Input 7 92" xfId="2452"/>
    <cellStyle name="Input 7 92 2" xfId="8444"/>
    <cellStyle name="Input 7 93" xfId="3348"/>
    <cellStyle name="Input 7 93 2" xfId="9340"/>
    <cellStyle name="Input 7 94" xfId="2992"/>
    <cellStyle name="Input 7 94 2" xfId="8984"/>
    <cellStyle name="Input 7 95" xfId="3248"/>
    <cellStyle name="Input 7 95 2" xfId="9240"/>
    <cellStyle name="Input 7 96" xfId="2772"/>
    <cellStyle name="Input 7 96 2" xfId="8764"/>
    <cellStyle name="Input 7 97" xfId="3314"/>
    <cellStyle name="Input 7 97 2" xfId="9306"/>
    <cellStyle name="Input 7 98" xfId="3113"/>
    <cellStyle name="Input 7 98 2" xfId="9105"/>
    <cellStyle name="Input 7 99" xfId="3317"/>
    <cellStyle name="Input 7 99 2" xfId="9309"/>
    <cellStyle name="Input 70" xfId="21542"/>
    <cellStyle name="Input 71" xfId="22202"/>
    <cellStyle name="Input 72" xfId="20164"/>
    <cellStyle name="Input 73" xfId="21960"/>
    <cellStyle name="Input 74" xfId="21708"/>
    <cellStyle name="Input 75" xfId="26159"/>
    <cellStyle name="Input 76" xfId="26489"/>
    <cellStyle name="Input 8" xfId="12342"/>
    <cellStyle name="Input 9" xfId="12124"/>
    <cellStyle name="Linked Cell" xfId="15" builtinId="24" customBuiltin="1"/>
    <cellStyle name="Linked Cell 10" xfId="12111"/>
    <cellStyle name="Linked Cell 11" xfId="12103"/>
    <cellStyle name="Linked Cell 12" xfId="12542"/>
    <cellStyle name="Linked Cell 13" xfId="12686"/>
    <cellStyle name="Linked Cell 14" xfId="12237"/>
    <cellStyle name="Linked Cell 15" xfId="12750"/>
    <cellStyle name="Linked Cell 16" xfId="12273"/>
    <cellStyle name="Linked Cell 17" xfId="12291"/>
    <cellStyle name="Linked Cell 18" xfId="12231"/>
    <cellStyle name="Linked Cell 19" xfId="13431"/>
    <cellStyle name="Linked Cell 2" xfId="2347"/>
    <cellStyle name="Linked Cell 2 10" xfId="12488"/>
    <cellStyle name="Linked Cell 2 11" xfId="12467"/>
    <cellStyle name="Linked Cell 2 12" xfId="12438"/>
    <cellStyle name="Linked Cell 2 13" xfId="12450"/>
    <cellStyle name="Linked Cell 2 14" xfId="13716"/>
    <cellStyle name="Linked Cell 2 14 10" xfId="23553"/>
    <cellStyle name="Linked Cell 2 14 11" xfId="24869"/>
    <cellStyle name="Linked Cell 2 14 12" xfId="22821"/>
    <cellStyle name="Linked Cell 2 14 13" xfId="24714"/>
    <cellStyle name="Linked Cell 2 14 14" xfId="23575"/>
    <cellStyle name="Linked Cell 2 14 15" xfId="25122"/>
    <cellStyle name="Linked Cell 2 14 16" xfId="25674"/>
    <cellStyle name="Linked Cell 2 14 17" xfId="25789"/>
    <cellStyle name="Linked Cell 2 14 18" xfId="26639"/>
    <cellStyle name="Linked Cell 2 14 19" xfId="26952"/>
    <cellStyle name="Linked Cell 2 14 2" xfId="13585"/>
    <cellStyle name="Linked Cell 2 14 2 10" xfId="24405"/>
    <cellStyle name="Linked Cell 2 14 2 11" xfId="22836"/>
    <cellStyle name="Linked Cell 2 14 2 12" xfId="23568"/>
    <cellStyle name="Linked Cell 2 14 2 13" xfId="24993"/>
    <cellStyle name="Linked Cell 2 14 2 14" xfId="25190"/>
    <cellStyle name="Linked Cell 2 14 2 15" xfId="25688"/>
    <cellStyle name="Linked Cell 2 14 2 16" xfId="25682"/>
    <cellStyle name="Linked Cell 2 14 2 17" xfId="28401"/>
    <cellStyle name="Linked Cell 2 14 2 18" xfId="28102"/>
    <cellStyle name="Linked Cell 2 14 2 19" xfId="27679"/>
    <cellStyle name="Linked Cell 2 14 2 2" xfId="25027"/>
    <cellStyle name="Linked Cell 2 14 2 2 10" xfId="23618"/>
    <cellStyle name="Linked Cell 2 14 2 2 11" xfId="25359"/>
    <cellStyle name="Linked Cell 2 14 2 2 12" xfId="25159"/>
    <cellStyle name="Linked Cell 2 14 2 2 13" xfId="23931"/>
    <cellStyle name="Linked Cell 2 14 2 2 14" xfId="24213"/>
    <cellStyle name="Linked Cell 2 14 2 2 15" xfId="25843"/>
    <cellStyle name="Linked Cell 2 14 2 2 16" xfId="26073"/>
    <cellStyle name="Linked Cell 2 14 2 2 17" xfId="28333"/>
    <cellStyle name="Linked Cell 2 14 2 2 18" xfId="28226"/>
    <cellStyle name="Linked Cell 2 14 2 2 19" xfId="28045"/>
    <cellStyle name="Linked Cell 2 14 2 2 2" xfId="24953"/>
    <cellStyle name="Linked Cell 2 14 2 2 20" xfId="27880"/>
    <cellStyle name="Linked Cell 2 14 2 2 21" xfId="28092"/>
    <cellStyle name="Linked Cell 2 14 2 2 22" xfId="26612"/>
    <cellStyle name="Linked Cell 2 14 2 2 23" xfId="27101"/>
    <cellStyle name="Linked Cell 2 14 2 2 24" xfId="26916"/>
    <cellStyle name="Linked Cell 2 14 2 2 25" xfId="27632"/>
    <cellStyle name="Linked Cell 2 14 2 2 26" xfId="26977"/>
    <cellStyle name="Linked Cell 2 14 2 2 27" xfId="29720"/>
    <cellStyle name="Linked Cell 2 14 2 2 28" xfId="29640"/>
    <cellStyle name="Linked Cell 2 14 2 2 29" xfId="29541"/>
    <cellStyle name="Linked Cell 2 14 2 2 3" xfId="24821"/>
    <cellStyle name="Linked Cell 2 14 2 2 30" xfId="29451"/>
    <cellStyle name="Linked Cell 2 14 2 2 31" xfId="29562"/>
    <cellStyle name="Linked Cell 2 14 2 2 4" xfId="24595"/>
    <cellStyle name="Linked Cell 2 14 2 2 5" xfId="24390"/>
    <cellStyle name="Linked Cell 2 14 2 2 6" xfId="24650"/>
    <cellStyle name="Linked Cell 2 14 2 2 7" xfId="22704"/>
    <cellStyle name="Linked Cell 2 14 2 2 8" xfId="23704"/>
    <cellStyle name="Linked Cell 2 14 2 2 9" xfId="23653"/>
    <cellStyle name="Linked Cell 2 14 2 20" xfId="26788"/>
    <cellStyle name="Linked Cell 2 14 2 21" xfId="27547"/>
    <cellStyle name="Linked Cell 2 14 2 22" xfId="28537"/>
    <cellStyle name="Linked Cell 2 14 2 23" xfId="27830"/>
    <cellStyle name="Linked Cell 2 14 2 24" xfId="27272"/>
    <cellStyle name="Linked Cell 2 14 2 25" xfId="28007"/>
    <cellStyle name="Linked Cell 2 14 2 26" xfId="28656"/>
    <cellStyle name="Linked Cell 2 14 2 27" xfId="29786"/>
    <cellStyle name="Linked Cell 2 14 2 28" xfId="29568"/>
    <cellStyle name="Linked Cell 2 14 2 29" xfId="29355"/>
    <cellStyle name="Linked Cell 2 14 2 3" xfId="24665"/>
    <cellStyle name="Linked Cell 2 14 2 30" xfId="29009"/>
    <cellStyle name="Linked Cell 2 14 2 31" xfId="29298"/>
    <cellStyle name="Linked Cell 2 14 2 4" xfId="24118"/>
    <cellStyle name="Linked Cell 2 14 2 5" xfId="22923"/>
    <cellStyle name="Linked Cell 2 14 2 6" xfId="23952"/>
    <cellStyle name="Linked Cell 2 14 2 7" xfId="25185"/>
    <cellStyle name="Linked Cell 2 14 2 8" xfId="23338"/>
    <cellStyle name="Linked Cell 2 14 2 9" xfId="23323"/>
    <cellStyle name="Linked Cell 2 14 20" xfId="26981"/>
    <cellStyle name="Linked Cell 2 14 21" xfId="27423"/>
    <cellStyle name="Linked Cell 2 14 22" xfId="26822"/>
    <cellStyle name="Linked Cell 2 14 23" xfId="28018"/>
    <cellStyle name="Linked Cell 2 14 24" xfId="28279"/>
    <cellStyle name="Linked Cell 2 14 25" xfId="27988"/>
    <cellStyle name="Linked Cell 2 14 26" xfId="27000"/>
    <cellStyle name="Linked Cell 2 14 27" xfId="27336"/>
    <cellStyle name="Linked Cell 2 14 28" xfId="28914"/>
    <cellStyle name="Linked Cell 2 14 29" xfId="29074"/>
    <cellStyle name="Linked Cell 2 14 3" xfId="22741"/>
    <cellStyle name="Linked Cell 2 14 30" xfId="29088"/>
    <cellStyle name="Linked Cell 2 14 31" xfId="29250"/>
    <cellStyle name="Linked Cell 2 14 32" xfId="29015"/>
    <cellStyle name="Linked Cell 2 14 4" xfId="23140"/>
    <cellStyle name="Linked Cell 2 14 5" xfId="23176"/>
    <cellStyle name="Linked Cell 2 14 6" xfId="23784"/>
    <cellStyle name="Linked Cell 2 14 7" xfId="22962"/>
    <cellStyle name="Linked Cell 2 14 8" xfId="24567"/>
    <cellStyle name="Linked Cell 2 14 9" xfId="23904"/>
    <cellStyle name="Linked Cell 2 15" xfId="13329"/>
    <cellStyle name="Linked Cell 2 16" xfId="13276"/>
    <cellStyle name="Linked Cell 2 17" xfId="13831"/>
    <cellStyle name="Linked Cell 2 18" xfId="13111"/>
    <cellStyle name="Linked Cell 2 19" xfId="14077"/>
    <cellStyle name="Linked Cell 2 2" xfId="81"/>
    <cellStyle name="Linked Cell 2 2 10" xfId="17041"/>
    <cellStyle name="Linked Cell 2 2 11" xfId="15637"/>
    <cellStyle name="Linked Cell 2 2 12" xfId="15612"/>
    <cellStyle name="Linked Cell 2 2 13" xfId="15918"/>
    <cellStyle name="Linked Cell 2 2 14" xfId="17267"/>
    <cellStyle name="Linked Cell 2 2 15" xfId="16225"/>
    <cellStyle name="Linked Cell 2 2 16" xfId="15575"/>
    <cellStyle name="Linked Cell 2 2 17" xfId="16646"/>
    <cellStyle name="Linked Cell 2 2 18" xfId="18271"/>
    <cellStyle name="Linked Cell 2 2 19" xfId="14428"/>
    <cellStyle name="Linked Cell 2 2 2" xfId="8339"/>
    <cellStyle name="Linked Cell 2 2 2 10" xfId="16278"/>
    <cellStyle name="Linked Cell 2 2 2 11" xfId="15377"/>
    <cellStyle name="Linked Cell 2 2 2 12" xfId="17543"/>
    <cellStyle name="Linked Cell 2 2 2 13" xfId="18472"/>
    <cellStyle name="Linked Cell 2 2 2 14" xfId="18376"/>
    <cellStyle name="Linked Cell 2 2 2 15" xfId="18617"/>
    <cellStyle name="Linked Cell 2 2 2 16" xfId="18680"/>
    <cellStyle name="Linked Cell 2 2 2 17" xfId="18741"/>
    <cellStyle name="Linked Cell 2 2 2 18" xfId="14589"/>
    <cellStyle name="Linked Cell 2 2 2 19" xfId="17710"/>
    <cellStyle name="Linked Cell 2 2 2 2" xfId="6071"/>
    <cellStyle name="Linked Cell 2 2 2 2 10" xfId="21642"/>
    <cellStyle name="Linked Cell 2 2 2 2 11" xfId="20156"/>
    <cellStyle name="Linked Cell 2 2 2 2 12" xfId="22122"/>
    <cellStyle name="Linked Cell 2 2 2 2 13" xfId="22127"/>
    <cellStyle name="Linked Cell 2 2 2 2 14" xfId="26419"/>
    <cellStyle name="Linked Cell 2 2 2 2 15" xfId="26220"/>
    <cellStyle name="Linked Cell 2 2 2 2 2" xfId="13642"/>
    <cellStyle name="Linked Cell 2 2 2 2 2 10" xfId="22270"/>
    <cellStyle name="Linked Cell 2 2 2 2 2 11" xfId="22308"/>
    <cellStyle name="Linked Cell 2 2 2 2 2 12" xfId="22501"/>
    <cellStyle name="Linked Cell 2 2 2 2 2 13" xfId="22354"/>
    <cellStyle name="Linked Cell 2 2 2 2 2 14" xfId="26431"/>
    <cellStyle name="Linked Cell 2 2 2 2 2 15" xfId="26209"/>
    <cellStyle name="Linked Cell 2 2 2 2 2 2" xfId="13654"/>
    <cellStyle name="Linked Cell 2 2 2 2 2 3" xfId="21877"/>
    <cellStyle name="Linked Cell 2 2 2 2 2 4" xfId="20614"/>
    <cellStyle name="Linked Cell 2 2 2 2 2 5" xfId="20474"/>
    <cellStyle name="Linked Cell 2 2 2 2 2 6" xfId="21277"/>
    <cellStyle name="Linked Cell 2 2 2 2 2 7" xfId="21536"/>
    <cellStyle name="Linked Cell 2 2 2 2 2 8" xfId="22523"/>
    <cellStyle name="Linked Cell 2 2 2 2 2 9" xfId="22376"/>
    <cellStyle name="Linked Cell 2 2 2 2 3" xfId="21865"/>
    <cellStyle name="Linked Cell 2 2 2 2 4" xfId="20636"/>
    <cellStyle name="Linked Cell 2 2 2 2 5" xfId="20565"/>
    <cellStyle name="Linked Cell 2 2 2 2 6" xfId="21629"/>
    <cellStyle name="Linked Cell 2 2 2 2 7" xfId="20625"/>
    <cellStyle name="Linked Cell 2 2 2 2 8" xfId="20480"/>
    <cellStyle name="Linked Cell 2 2 2 2 9" xfId="20504"/>
    <cellStyle name="Linked Cell 2 2 2 20" xfId="15618"/>
    <cellStyle name="Linked Cell 2 2 2 21" xfId="18987"/>
    <cellStyle name="Linked Cell 2 2 2 22" xfId="14846"/>
    <cellStyle name="Linked Cell 2 2 2 23" xfId="19079"/>
    <cellStyle name="Linked Cell 2 2 2 24" xfId="19132"/>
    <cellStyle name="Linked Cell 2 2 2 25" xfId="19184"/>
    <cellStyle name="Linked Cell 2 2 2 26" xfId="19235"/>
    <cellStyle name="Linked Cell 2 2 2 27" xfId="19285"/>
    <cellStyle name="Linked Cell 2 2 2 28" xfId="19335"/>
    <cellStyle name="Linked Cell 2 2 2 29" xfId="19383"/>
    <cellStyle name="Linked Cell 2 2 2 3" xfId="13147"/>
    <cellStyle name="Linked Cell 2 2 2 30" xfId="19431"/>
    <cellStyle name="Linked Cell 2 2 2 31" xfId="19478"/>
    <cellStyle name="Linked Cell 2 2 2 32" xfId="19525"/>
    <cellStyle name="Linked Cell 2 2 2 33" xfId="19571"/>
    <cellStyle name="Linked Cell 2 2 2 34" xfId="19614"/>
    <cellStyle name="Linked Cell 2 2 2 35" xfId="19655"/>
    <cellStyle name="Linked Cell 2 2 2 36" xfId="19696"/>
    <cellStyle name="Linked Cell 2 2 2 37" xfId="19735"/>
    <cellStyle name="Linked Cell 2 2 2 38" xfId="19772"/>
    <cellStyle name="Linked Cell 2 2 2 39" xfId="19805"/>
    <cellStyle name="Linked Cell 2 2 2 4" xfId="13327"/>
    <cellStyle name="Linked Cell 2 2 2 40" xfId="19838"/>
    <cellStyle name="Linked Cell 2 2 2 41" xfId="19870"/>
    <cellStyle name="Linked Cell 2 2 2 42" xfId="19899"/>
    <cellStyle name="Linked Cell 2 2 2 43" xfId="19928"/>
    <cellStyle name="Linked Cell 2 2 2 44" xfId="19955"/>
    <cellStyle name="Linked Cell 2 2 2 45" xfId="19979"/>
    <cellStyle name="Linked Cell 2 2 2 46" xfId="20002"/>
    <cellStyle name="Linked Cell 2 2 2 47" xfId="20021"/>
    <cellStyle name="Linked Cell 2 2 2 48" xfId="20924"/>
    <cellStyle name="Linked Cell 2 2 2 49" xfId="21674"/>
    <cellStyle name="Linked Cell 2 2 2 5" xfId="13861"/>
    <cellStyle name="Linked Cell 2 2 2 50" xfId="21318"/>
    <cellStyle name="Linked Cell 2 2 2 51" xfId="21494"/>
    <cellStyle name="Linked Cell 2 2 2 52" xfId="22039"/>
    <cellStyle name="Linked Cell 2 2 2 53" xfId="22456"/>
    <cellStyle name="Linked Cell 2 2 2 54" xfId="21393"/>
    <cellStyle name="Linked Cell 2 2 2 55" xfId="20841"/>
    <cellStyle name="Linked Cell 2 2 2 56" xfId="20834"/>
    <cellStyle name="Linked Cell 2 2 2 57" xfId="20401"/>
    <cellStyle name="Linked Cell 2 2 2 58" xfId="21093"/>
    <cellStyle name="Linked Cell 2 2 2 59" xfId="26264"/>
    <cellStyle name="Linked Cell 2 2 2 6" xfId="13258"/>
    <cellStyle name="Linked Cell 2 2 2 60" xfId="26135"/>
    <cellStyle name="Linked Cell 2 2 2 7" xfId="13239"/>
    <cellStyle name="Linked Cell 2 2 2 8" xfId="14046"/>
    <cellStyle name="Linked Cell 2 2 2 9" xfId="13134"/>
    <cellStyle name="Linked Cell 2 2 20" xfId="14921"/>
    <cellStyle name="Linked Cell 2 2 21" xfId="17652"/>
    <cellStyle name="Linked Cell 2 2 22" xfId="18890"/>
    <cellStyle name="Linked Cell 2 2 23" xfId="16018"/>
    <cellStyle name="Linked Cell 2 2 24" xfId="15848"/>
    <cellStyle name="Linked Cell 2 2 25" xfId="16749"/>
    <cellStyle name="Linked Cell 2 2 26" xfId="17801"/>
    <cellStyle name="Linked Cell 2 2 27" xfId="14563"/>
    <cellStyle name="Linked Cell 2 2 28" xfId="17299"/>
    <cellStyle name="Linked Cell 2 2 29" xfId="15254"/>
    <cellStyle name="Linked Cell 2 2 3" xfId="13761"/>
    <cellStyle name="Linked Cell 2 2 3 10" xfId="24272"/>
    <cellStyle name="Linked Cell 2 2 3 11" xfId="23372"/>
    <cellStyle name="Linked Cell 2 2 3 12" xfId="25102"/>
    <cellStyle name="Linked Cell 2 2 3 13" xfId="25416"/>
    <cellStyle name="Linked Cell 2 2 3 14" xfId="23717"/>
    <cellStyle name="Linked Cell 2 2 3 15" xfId="23985"/>
    <cellStyle name="Linked Cell 2 2 3 16" xfId="26021"/>
    <cellStyle name="Linked Cell 2 2 3 17" xfId="25951"/>
    <cellStyle name="Linked Cell 2 2 3 18" xfId="26573"/>
    <cellStyle name="Linked Cell 2 2 3 19" xfId="26542"/>
    <cellStyle name="Linked Cell 2 2 3 2" xfId="12997"/>
    <cellStyle name="Linked Cell 2 2 3 2 10" xfId="24661"/>
    <cellStyle name="Linked Cell 2 2 3 2 11" xfId="24161"/>
    <cellStyle name="Linked Cell 2 2 3 2 12" xfId="23035"/>
    <cellStyle name="Linked Cell 2 2 3 2 13" xfId="25313"/>
    <cellStyle name="Linked Cell 2 2 3 2 14" xfId="23554"/>
    <cellStyle name="Linked Cell 2 2 3 2 15" xfId="25887"/>
    <cellStyle name="Linked Cell 2 2 3 2 16" xfId="25848"/>
    <cellStyle name="Linked Cell 2 2 3 2 17" xfId="28421"/>
    <cellStyle name="Linked Cell 2 2 3 2 18" xfId="28249"/>
    <cellStyle name="Linked Cell 2 2 3 2 19" xfId="28122"/>
    <cellStyle name="Linked Cell 2 2 3 2 2" xfId="25050"/>
    <cellStyle name="Linked Cell 2 2 3 2 2 10" xfId="24675"/>
    <cellStyle name="Linked Cell 2 2 3 2 2 11" xfId="22839"/>
    <cellStyle name="Linked Cell 2 2 3 2 2 12" xfId="24893"/>
    <cellStyle name="Linked Cell 2 2 3 2 2 13" xfId="25510"/>
    <cellStyle name="Linked Cell 2 2 3 2 2 14" xfId="24865"/>
    <cellStyle name="Linked Cell 2 2 3 2 2 15" xfId="25943"/>
    <cellStyle name="Linked Cell 2 2 3 2 2 16" xfId="25638"/>
    <cellStyle name="Linked Cell 2 2 3 2 2 17" xfId="28318"/>
    <cellStyle name="Linked Cell 2 2 3 2 2 18" xfId="28578"/>
    <cellStyle name="Linked Cell 2 2 3 2 2 19" xfId="28002"/>
    <cellStyle name="Linked Cell 2 2 3 2 2 2" xfId="24938"/>
    <cellStyle name="Linked Cell 2 2 3 2 2 20" xfId="28251"/>
    <cellStyle name="Linked Cell 2 2 3 2 2 21" xfId="28599"/>
    <cellStyle name="Linked Cell 2 2 3 2 2 22" xfId="27864"/>
    <cellStyle name="Linked Cell 2 2 3 2 2 23" xfId="26622"/>
    <cellStyle name="Linked Cell 2 2 3 2 2 24" xfId="27892"/>
    <cellStyle name="Linked Cell 2 2 3 2 2 25" xfId="27441"/>
    <cellStyle name="Linked Cell 2 2 3 2 2 26" xfId="27549"/>
    <cellStyle name="Linked Cell 2 2 3 2 2 27" xfId="29705"/>
    <cellStyle name="Linked Cell 2 2 3 2 2 28" xfId="29902"/>
    <cellStyle name="Linked Cell 2 2 3 2 2 29" xfId="29515"/>
    <cellStyle name="Linked Cell 2 2 3 2 2 3" xfId="25240"/>
    <cellStyle name="Linked Cell 2 2 3 2 2 30" xfId="29657"/>
    <cellStyle name="Linked Cell 2 2 3 2 2 31" xfId="29912"/>
    <cellStyle name="Linked Cell 2 2 3 2 2 4" xfId="24541"/>
    <cellStyle name="Linked Cell 2 2 3 2 2 5" xfId="24856"/>
    <cellStyle name="Linked Cell 2 2 3 2 2 6" xfId="25261"/>
    <cellStyle name="Linked Cell 2 2 3 2 2 7" xfId="24369"/>
    <cellStyle name="Linked Cell 2 2 3 2 2 8" xfId="22787"/>
    <cellStyle name="Linked Cell 2 2 3 2 2 9" xfId="22908"/>
    <cellStyle name="Linked Cell 2 2 3 2 20" xfId="28034"/>
    <cellStyle name="Linked Cell 2 2 3 2 21" xfId="26625"/>
    <cellStyle name="Linked Cell 2 2 3 2 22" xfId="27275"/>
    <cellStyle name="Linked Cell 2 2 3 2 23" xfId="26591"/>
    <cellStyle name="Linked Cell 2 2 3 2 24" xfId="28576"/>
    <cellStyle name="Linked Cell 2 2 3 2 25" xfId="27673"/>
    <cellStyle name="Linked Cell 2 2 3 2 26" xfId="28666"/>
    <cellStyle name="Linked Cell 2 2 3 2 27" xfId="29805"/>
    <cellStyle name="Linked Cell 2 2 3 2 28" xfId="29655"/>
    <cellStyle name="Linked Cell 2 2 3 2 29" xfId="29583"/>
    <cellStyle name="Linked Cell 2 2 3 2 3" xfId="24854"/>
    <cellStyle name="Linked Cell 2 2 3 2 30" xfId="29536"/>
    <cellStyle name="Linked Cell 2 2 3 2 31" xfId="28905"/>
    <cellStyle name="Linked Cell 2 2 3 2 4" xfId="24696"/>
    <cellStyle name="Linked Cell 2 2 3 2 5" xfId="24585"/>
    <cellStyle name="Linked Cell 2 2 3 2 6" xfId="22719"/>
    <cellStyle name="Linked Cell 2 2 3 2 7" xfId="23577"/>
    <cellStyle name="Linked Cell 2 2 3 2 8" xfId="22622"/>
    <cellStyle name="Linked Cell 2 2 3 2 9" xfId="25132"/>
    <cellStyle name="Linked Cell 2 2 3 20" xfId="27840"/>
    <cellStyle name="Linked Cell 2 2 3 21" xfId="26728"/>
    <cellStyle name="Linked Cell 2 2 3 22" xfId="26815"/>
    <cellStyle name="Linked Cell 2 2 3 23" xfId="27560"/>
    <cellStyle name="Linked Cell 2 2 3 24" xfId="28269"/>
    <cellStyle name="Linked Cell 2 2 3 25" xfId="28567"/>
    <cellStyle name="Linked Cell 2 2 3 26" xfId="27348"/>
    <cellStyle name="Linked Cell 2 2 3 27" xfId="28103"/>
    <cellStyle name="Linked Cell 2 2 3 28" xfId="28880"/>
    <cellStyle name="Linked Cell 2 2 3 29" xfId="28851"/>
    <cellStyle name="Linked Cell 2 2 3 3" xfId="22654"/>
    <cellStyle name="Linked Cell 2 2 3 30" xfId="29435"/>
    <cellStyle name="Linked Cell 2 2 3 31" xfId="28976"/>
    <cellStyle name="Linked Cell 2 2 3 32" xfId="29012"/>
    <cellStyle name="Linked Cell 2 2 3 4" xfId="22623"/>
    <cellStyle name="Linked Cell 2 2 3 5" xfId="24335"/>
    <cellStyle name="Linked Cell 2 2 3 6" xfId="22852"/>
    <cellStyle name="Linked Cell 2 2 3 7" xfId="22952"/>
    <cellStyle name="Linked Cell 2 2 3 8" xfId="23971"/>
    <cellStyle name="Linked Cell 2 2 3 9" xfId="24656"/>
    <cellStyle name="Linked Cell 2 2 30" xfId="15237"/>
    <cellStyle name="Linked Cell 2 2 31" xfId="18130"/>
    <cellStyle name="Linked Cell 2 2 32" xfId="18194"/>
    <cellStyle name="Linked Cell 2 2 33" xfId="16825"/>
    <cellStyle name="Linked Cell 2 2 34" xfId="14574"/>
    <cellStyle name="Linked Cell 2 2 35" xfId="18385"/>
    <cellStyle name="Linked Cell 2 2 36" xfId="16715"/>
    <cellStyle name="Linked Cell 2 2 37" xfId="18670"/>
    <cellStyle name="Linked Cell 2 2 38" xfId="17353"/>
    <cellStyle name="Linked Cell 2 2 39" xfId="16591"/>
    <cellStyle name="Linked Cell 2 2 4" xfId="13275"/>
    <cellStyle name="Linked Cell 2 2 40" xfId="15088"/>
    <cellStyle name="Linked Cell 2 2 41" xfId="17589"/>
    <cellStyle name="Linked Cell 2 2 42" xfId="17319"/>
    <cellStyle name="Linked Cell 2 2 43" xfId="18991"/>
    <cellStyle name="Linked Cell 2 2 44" xfId="19069"/>
    <cellStyle name="Linked Cell 2 2 45" xfId="19122"/>
    <cellStyle name="Linked Cell 2 2 46" xfId="19175"/>
    <cellStyle name="Linked Cell 2 2 47" xfId="19226"/>
    <cellStyle name="Linked Cell 2 2 48" xfId="21223"/>
    <cellStyle name="Linked Cell 2 2 49" xfId="20522"/>
    <cellStyle name="Linked Cell 2 2 5" xfId="13281"/>
    <cellStyle name="Linked Cell 2 2 50" xfId="20780"/>
    <cellStyle name="Linked Cell 2 2 51" xfId="21034"/>
    <cellStyle name="Linked Cell 2 2 52" xfId="20538"/>
    <cellStyle name="Linked Cell 2 2 53" xfId="20226"/>
    <cellStyle name="Linked Cell 2 2 54" xfId="21478"/>
    <cellStyle name="Linked Cell 2 2 55" xfId="22520"/>
    <cellStyle name="Linked Cell 2 2 56" xfId="21797"/>
    <cellStyle name="Linked Cell 2 2 57" xfId="21758"/>
    <cellStyle name="Linked Cell 2 2 58" xfId="22234"/>
    <cellStyle name="Linked Cell 2 2 59" xfId="26304"/>
    <cellStyle name="Linked Cell 2 2 6" xfId="13545"/>
    <cellStyle name="Linked Cell 2 2 60" xfId="26379"/>
    <cellStyle name="Linked Cell 2 2 7" xfId="13211"/>
    <cellStyle name="Linked Cell 2 2 8" xfId="13447"/>
    <cellStyle name="Linked Cell 2 2 9" xfId="13399"/>
    <cellStyle name="Linked Cell 2 20" xfId="13892"/>
    <cellStyle name="Linked Cell 2 21" xfId="14230"/>
    <cellStyle name="Linked Cell 2 22" xfId="15366"/>
    <cellStyle name="Linked Cell 2 23" xfId="15633"/>
    <cellStyle name="Linked Cell 2 24" xfId="17775"/>
    <cellStyle name="Linked Cell 2 25" xfId="17804"/>
    <cellStyle name="Linked Cell 2 26" xfId="15109"/>
    <cellStyle name="Linked Cell 2 27" xfId="17269"/>
    <cellStyle name="Linked Cell 2 28" xfId="18237"/>
    <cellStyle name="Linked Cell 2 29" xfId="18122"/>
    <cellStyle name="Linked Cell 2 3" xfId="12056"/>
    <cellStyle name="Linked Cell 2 30" xfId="18310"/>
    <cellStyle name="Linked Cell 2 31" xfId="17040"/>
    <cellStyle name="Linked Cell 2 32" xfId="16639"/>
    <cellStyle name="Linked Cell 2 33" xfId="18022"/>
    <cellStyle name="Linked Cell 2 34" xfId="15152"/>
    <cellStyle name="Linked Cell 2 35" xfId="15341"/>
    <cellStyle name="Linked Cell 2 36" xfId="15698"/>
    <cellStyle name="Linked Cell 2 37" xfId="14245"/>
    <cellStyle name="Linked Cell 2 38" xfId="18891"/>
    <cellStyle name="Linked Cell 2 39" xfId="18758"/>
    <cellStyle name="Linked Cell 2 4" xfId="12139"/>
    <cellStyle name="Linked Cell 2 40" xfId="18626"/>
    <cellStyle name="Linked Cell 2 41" xfId="15771"/>
    <cellStyle name="Linked Cell 2 42" xfId="15089"/>
    <cellStyle name="Linked Cell 2 43" xfId="18802"/>
    <cellStyle name="Linked Cell 2 44" xfId="17181"/>
    <cellStyle name="Linked Cell 2 45" xfId="16118"/>
    <cellStyle name="Linked Cell 2 46" xfId="15726"/>
    <cellStyle name="Linked Cell 2 47" xfId="19014"/>
    <cellStyle name="Linked Cell 2 48" xfId="19077"/>
    <cellStyle name="Linked Cell 2 49" xfId="19130"/>
    <cellStyle name="Linked Cell 2 5" xfId="12220"/>
    <cellStyle name="Linked Cell 2 50" xfId="19182"/>
    <cellStyle name="Linked Cell 2 51" xfId="19233"/>
    <cellStyle name="Linked Cell 2 52" xfId="19283"/>
    <cellStyle name="Linked Cell 2 53" xfId="19333"/>
    <cellStyle name="Linked Cell 2 54" xfId="19381"/>
    <cellStyle name="Linked Cell 2 55" xfId="19429"/>
    <cellStyle name="Linked Cell 2 56" xfId="19476"/>
    <cellStyle name="Linked Cell 2 57" xfId="19523"/>
    <cellStyle name="Linked Cell 2 58" xfId="19569"/>
    <cellStyle name="Linked Cell 2 59" xfId="20147"/>
    <cellStyle name="Linked Cell 2 6" xfId="12697"/>
    <cellStyle name="Linked Cell 2 60" xfId="22399"/>
    <cellStyle name="Linked Cell 2 61" xfId="22104"/>
    <cellStyle name="Linked Cell 2 62" xfId="22050"/>
    <cellStyle name="Linked Cell 2 63" xfId="22133"/>
    <cellStyle name="Linked Cell 2 64" xfId="22166"/>
    <cellStyle name="Linked Cell 2 65" xfId="20155"/>
    <cellStyle name="Linked Cell 2 66" xfId="22229"/>
    <cellStyle name="Linked Cell 2 67" xfId="21984"/>
    <cellStyle name="Linked Cell 2 68" xfId="20159"/>
    <cellStyle name="Linked Cell 2 69" xfId="22014"/>
    <cellStyle name="Linked Cell 2 7" xfId="12649"/>
    <cellStyle name="Linked Cell 2 70" xfId="26111"/>
    <cellStyle name="Linked Cell 2 71" xfId="26474"/>
    <cellStyle name="Linked Cell 2 8" xfId="12475"/>
    <cellStyle name="Linked Cell 2 9" xfId="12288"/>
    <cellStyle name="Linked Cell 20" xfId="13822"/>
    <cellStyle name="Linked Cell 21" xfId="13985"/>
    <cellStyle name="Linked Cell 22" xfId="13026"/>
    <cellStyle name="Linked Cell 23" xfId="13119"/>
    <cellStyle name="Linked Cell 24" xfId="13456"/>
    <cellStyle name="Linked Cell 25" xfId="14054"/>
    <cellStyle name="Linked Cell 26" xfId="14969"/>
    <cellStyle name="Linked Cell 27" xfId="17394"/>
    <cellStyle name="Linked Cell 28" xfId="18264"/>
    <cellStyle name="Linked Cell 29" xfId="17919"/>
    <cellStyle name="Linked Cell 3" xfId="122"/>
    <cellStyle name="Linked Cell 3 2" xfId="6112"/>
    <cellStyle name="Linked Cell 30" xfId="17457"/>
    <cellStyle name="Linked Cell 31" xfId="17361"/>
    <cellStyle name="Linked Cell 32" xfId="16734"/>
    <cellStyle name="Linked Cell 33" xfId="16666"/>
    <cellStyle name="Linked Cell 34" xfId="14557"/>
    <cellStyle name="Linked Cell 35" xfId="16242"/>
    <cellStyle name="Linked Cell 36" xfId="15910"/>
    <cellStyle name="Linked Cell 37" xfId="17254"/>
    <cellStyle name="Linked Cell 38" xfId="14296"/>
    <cellStyle name="Linked Cell 39" xfId="16207"/>
    <cellStyle name="Linked Cell 4" xfId="163"/>
    <cellStyle name="Linked Cell 4 2" xfId="6153"/>
    <cellStyle name="Linked Cell 40" xfId="17363"/>
    <cellStyle name="Linked Cell 41" xfId="15866"/>
    <cellStyle name="Linked Cell 42" xfId="16798"/>
    <cellStyle name="Linked Cell 43" xfId="14286"/>
    <cellStyle name="Linked Cell 44" xfId="16557"/>
    <cellStyle name="Linked Cell 45" xfId="16147"/>
    <cellStyle name="Linked Cell 46" xfId="17811"/>
    <cellStyle name="Linked Cell 47" xfId="16516"/>
    <cellStyle name="Linked Cell 48" xfId="16657"/>
    <cellStyle name="Linked Cell 49" xfId="18266"/>
    <cellStyle name="Linked Cell 5" xfId="204"/>
    <cellStyle name="Linked Cell 5 2" xfId="6194"/>
    <cellStyle name="Linked Cell 50" xfId="19049"/>
    <cellStyle name="Linked Cell 51" xfId="19106"/>
    <cellStyle name="Linked Cell 52" xfId="19159"/>
    <cellStyle name="Linked Cell 53" xfId="19210"/>
    <cellStyle name="Linked Cell 54" xfId="19261"/>
    <cellStyle name="Linked Cell 55" xfId="19311"/>
    <cellStyle name="Linked Cell 56" xfId="19360"/>
    <cellStyle name="Linked Cell 57" xfId="19408"/>
    <cellStyle name="Linked Cell 58" xfId="19455"/>
    <cellStyle name="Linked Cell 59" xfId="19502"/>
    <cellStyle name="Linked Cell 6" xfId="245"/>
    <cellStyle name="Linked Cell 6 2" xfId="6235"/>
    <cellStyle name="Linked Cell 60" xfId="19549"/>
    <cellStyle name="Linked Cell 61" xfId="19593"/>
    <cellStyle name="Linked Cell 62" xfId="19636"/>
    <cellStyle name="Linked Cell 63" xfId="19677"/>
    <cellStyle name="Linked Cell 64" xfId="20418"/>
    <cellStyle name="Linked Cell 65" xfId="21789"/>
    <cellStyle name="Linked Cell 66" xfId="22307"/>
    <cellStyle name="Linked Cell 67" xfId="20618"/>
    <cellStyle name="Linked Cell 68" xfId="20602"/>
    <cellStyle name="Linked Cell 69" xfId="21555"/>
    <cellStyle name="Linked Cell 7" xfId="286"/>
    <cellStyle name="Linked Cell 7 2" xfId="6276"/>
    <cellStyle name="Linked Cell 70" xfId="22331"/>
    <cellStyle name="Linked Cell 71" xfId="21201"/>
    <cellStyle name="Linked Cell 72" xfId="20457"/>
    <cellStyle name="Linked Cell 73" xfId="21110"/>
    <cellStyle name="Linked Cell 74" xfId="20712"/>
    <cellStyle name="Linked Cell 75" xfId="26162"/>
    <cellStyle name="Linked Cell 76" xfId="26518"/>
    <cellStyle name="Linked Cell 8" xfId="12345"/>
    <cellStyle name="Linked Cell 9" xfId="12165"/>
    <cellStyle name="Neutral" xfId="11" builtinId="28" customBuiltin="1"/>
    <cellStyle name="Neutral 10" xfId="12375"/>
    <cellStyle name="Neutral 11" xfId="12820"/>
    <cellStyle name="Neutral 12" xfId="12070"/>
    <cellStyle name="Neutral 13" xfId="12739"/>
    <cellStyle name="Neutral 14" xfId="12527"/>
    <cellStyle name="Neutral 15" xfId="12112"/>
    <cellStyle name="Neutral 16" xfId="12309"/>
    <cellStyle name="Neutral 17" xfId="12279"/>
    <cellStyle name="Neutral 18" xfId="12731"/>
    <cellStyle name="Neutral 19" xfId="13435"/>
    <cellStyle name="Neutral 2" xfId="2343"/>
    <cellStyle name="Neutral 2 10" xfId="12584"/>
    <cellStyle name="Neutral 2 11" xfId="12535"/>
    <cellStyle name="Neutral 2 12" xfId="12762"/>
    <cellStyle name="Neutral 2 13" xfId="12591"/>
    <cellStyle name="Neutral 2 14" xfId="13720"/>
    <cellStyle name="Neutral 2 14 10" xfId="22775"/>
    <cellStyle name="Neutral 2 14 11" xfId="25204"/>
    <cellStyle name="Neutral 2 14 12" xfId="25479"/>
    <cellStyle name="Neutral 2 14 13" xfId="23811"/>
    <cellStyle name="Neutral 2 14 14" xfId="25274"/>
    <cellStyle name="Neutral 2 14 15" xfId="25339"/>
    <cellStyle name="Neutral 2 14 16" xfId="25867"/>
    <cellStyle name="Neutral 2 14 17" xfId="26002"/>
    <cellStyle name="Neutral 2 14 18" xfId="26638"/>
    <cellStyle name="Neutral 2 14 19" xfId="27392"/>
    <cellStyle name="Neutral 2 14 2" xfId="13584"/>
    <cellStyle name="Neutral 2 14 2 10" xfId="23636"/>
    <cellStyle name="Neutral 2 14 2 11" xfId="24903"/>
    <cellStyle name="Neutral 2 14 2 12" xfId="22948"/>
    <cellStyle name="Neutral 2 14 2 13" xfId="23740"/>
    <cellStyle name="Neutral 2 14 2 14" xfId="23964"/>
    <cellStyle name="Neutral 2 14 2 15" xfId="25886"/>
    <cellStyle name="Neutral 2 14 2 16" xfId="25852"/>
    <cellStyle name="Neutral 2 14 2 17" xfId="28405"/>
    <cellStyle name="Neutral 2 14 2 18" xfId="28115"/>
    <cellStyle name="Neutral 2 14 2 19" xfId="27183"/>
    <cellStyle name="Neutral 2 14 2 2" xfId="25031"/>
    <cellStyle name="Neutral 2 14 2 2 10" xfId="22780"/>
    <cellStyle name="Neutral 2 14 2 2 11" xfId="24496"/>
    <cellStyle name="Neutral 2 14 2 2 12" xfId="24368"/>
    <cellStyle name="Neutral 2 14 2 2 13" xfId="23224"/>
    <cellStyle name="Neutral 2 14 2 2 14" xfId="25548"/>
    <cellStyle name="Neutral 2 14 2 2 15" xfId="25719"/>
    <cellStyle name="Neutral 2 14 2 2 16" xfId="25889"/>
    <cellStyle name="Neutral 2 14 2 2 17" xfId="28332"/>
    <cellStyle name="Neutral 2 14 2 2 18" xfId="28233"/>
    <cellStyle name="Neutral 2 14 2 2 19" xfId="28470"/>
    <cellStyle name="Neutral 2 14 2 2 2" xfId="24952"/>
    <cellStyle name="Neutral 2 14 2 2 20" xfId="28001"/>
    <cellStyle name="Neutral 2 14 2 2 21" xfId="28255"/>
    <cellStyle name="Neutral 2 14 2 2 22" xfId="27699"/>
    <cellStyle name="Neutral 2 14 2 2 23" xfId="26969"/>
    <cellStyle name="Neutral 2 14 2 2 24" xfId="28673"/>
    <cellStyle name="Neutral 2 14 2 2 25" xfId="28066"/>
    <cellStyle name="Neutral 2 14 2 2 26" xfId="26780"/>
    <cellStyle name="Neutral 2 14 2 2 27" xfId="29719"/>
    <cellStyle name="Neutral 2 14 2 2 28" xfId="29645"/>
    <cellStyle name="Neutral 2 14 2 2 29" xfId="29842"/>
    <cellStyle name="Neutral 2 14 2 2 3" xfId="24828"/>
    <cellStyle name="Neutral 2 14 2 2 30" xfId="29514"/>
    <cellStyle name="Neutral 2 14 2 2 31" xfId="29660"/>
    <cellStyle name="Neutral 2 14 2 2 4" xfId="25093"/>
    <cellStyle name="Neutral 2 14 2 2 5" xfId="24540"/>
    <cellStyle name="Neutral 2 14 2 2 6" xfId="24864"/>
    <cellStyle name="Neutral 2 14 2 2 7" xfId="24138"/>
    <cellStyle name="Neutral 2 14 2 2 8" xfId="23342"/>
    <cellStyle name="Neutral 2 14 2 2 9" xfId="25323"/>
    <cellStyle name="Neutral 2 14 2 20" xfId="27589"/>
    <cellStyle name="Neutral 2 14 2 21" xfId="26594"/>
    <cellStyle name="Neutral 2 14 2 22" xfId="28555"/>
    <cellStyle name="Neutral 2 14 2 23" xfId="28554"/>
    <cellStyle name="Neutral 2 14 2 24" xfId="27239"/>
    <cellStyle name="Neutral 2 14 2 25" xfId="27866"/>
    <cellStyle name="Neutral 2 14 2 26" xfId="27321"/>
    <cellStyle name="Neutral 2 14 2 27" xfId="29790"/>
    <cellStyle name="Neutral 2 14 2 28" xfId="29576"/>
    <cellStyle name="Neutral 2 14 2 29" xfId="29154"/>
    <cellStyle name="Neutral 2 14 2 3" xfId="24681"/>
    <cellStyle name="Neutral 2 14 2 30" xfId="29312"/>
    <cellStyle name="Neutral 2 14 2 31" xfId="28893"/>
    <cellStyle name="Neutral 2 14 2 4" xfId="23456"/>
    <cellStyle name="Neutral 2 14 2 5" xfId="24006"/>
    <cellStyle name="Neutral 2 14 2 6" xfId="22678"/>
    <cellStyle name="Neutral 2 14 2 7" xfId="25210"/>
    <cellStyle name="Neutral 2 14 2 8" xfId="23038"/>
    <cellStyle name="Neutral 2 14 2 9" xfId="23057"/>
    <cellStyle name="Neutral 2 14 20" xfId="27297"/>
    <cellStyle name="Neutral 2 14 21" xfId="27164"/>
    <cellStyle name="Neutral 2 14 22" xfId="27285"/>
    <cellStyle name="Neutral 2 14 23" xfId="26683"/>
    <cellStyle name="Neutral 2 14 24" xfId="27141"/>
    <cellStyle name="Neutral 2 14 25" xfId="27994"/>
    <cellStyle name="Neutral 2 14 26" xfId="27605"/>
    <cellStyle name="Neutral 2 14 27" xfId="28796"/>
    <cellStyle name="Neutral 2 14 28" xfId="28913"/>
    <cellStyle name="Neutral 2 14 29" xfId="29230"/>
    <cellStyle name="Neutral 2 14 3" xfId="22740"/>
    <cellStyle name="Neutral 2 14 30" xfId="29198"/>
    <cellStyle name="Neutral 2 14 31" xfId="29148"/>
    <cellStyle name="Neutral 2 14 32" xfId="29193"/>
    <cellStyle name="Neutral 2 14 4" xfId="23735"/>
    <cellStyle name="Neutral 2 14 5" xfId="23610"/>
    <cellStyle name="Neutral 2 14 6" xfId="23429"/>
    <cellStyle name="Neutral 2 14 7" xfId="23596"/>
    <cellStyle name="Neutral 2 14 8" xfId="22793"/>
    <cellStyle name="Neutral 2 14 9" xfId="24897"/>
    <cellStyle name="Neutral 2 15" xfId="13825"/>
    <cellStyle name="Neutral 2 16" xfId="13192"/>
    <cellStyle name="Neutral 2 17" xfId="12941"/>
    <cellStyle name="Neutral 2 18" xfId="13836"/>
    <cellStyle name="Neutral 2 19" xfId="13977"/>
    <cellStyle name="Neutral 2 2" xfId="82"/>
    <cellStyle name="Neutral 2 2 10" xfId="17039"/>
    <cellStyle name="Neutral 2 2 11" xfId="15695"/>
    <cellStyle name="Neutral 2 2 12" xfId="14812"/>
    <cellStyle name="Neutral 2 2 13" xfId="17571"/>
    <cellStyle name="Neutral 2 2 14" xfId="15133"/>
    <cellStyle name="Neutral 2 2 15" xfId="14840"/>
    <cellStyle name="Neutral 2 2 16" xfId="14394"/>
    <cellStyle name="Neutral 2 2 17" xfId="14914"/>
    <cellStyle name="Neutral 2 2 18" xfId="16998"/>
    <cellStyle name="Neutral 2 2 19" xfId="17785"/>
    <cellStyle name="Neutral 2 2 2" xfId="8335"/>
    <cellStyle name="Neutral 2 2 2 10" xfId="16279"/>
    <cellStyle name="Neutral 2 2 2 11" xfId="17414"/>
    <cellStyle name="Neutral 2 2 2 12" xfId="15912"/>
    <cellStyle name="Neutral 2 2 2 13" xfId="17327"/>
    <cellStyle name="Neutral 2 2 2 14" xfId="15329"/>
    <cellStyle name="Neutral 2 2 2 15" xfId="16112"/>
    <cellStyle name="Neutral 2 2 2 16" xfId="15790"/>
    <cellStyle name="Neutral 2 2 2 17" xfId="15164"/>
    <cellStyle name="Neutral 2 2 2 18" xfId="15691"/>
    <cellStyle name="Neutral 2 2 2 19" xfId="16360"/>
    <cellStyle name="Neutral 2 2 2 2" xfId="6072"/>
    <cellStyle name="Neutral 2 2 2 2 10" xfId="20196"/>
    <cellStyle name="Neutral 2 2 2 2 11" xfId="20311"/>
    <cellStyle name="Neutral 2 2 2 2 12" xfId="21387"/>
    <cellStyle name="Neutral 2 2 2 2 13" xfId="20373"/>
    <cellStyle name="Neutral 2 2 2 2 14" xfId="26420"/>
    <cellStyle name="Neutral 2 2 2 2 15" xfId="26356"/>
    <cellStyle name="Neutral 2 2 2 2 2" xfId="13643"/>
    <cellStyle name="Neutral 2 2 2 2 2 10" xfId="22541"/>
    <cellStyle name="Neutral 2 2 2 2 2 11" xfId="22556"/>
    <cellStyle name="Neutral 2 2 2 2 2 12" xfId="22571"/>
    <cellStyle name="Neutral 2 2 2 2 2 13" xfId="22584"/>
    <cellStyle name="Neutral 2 2 2 2 2 14" xfId="26430"/>
    <cellStyle name="Neutral 2 2 2 2 2 15" xfId="26349"/>
    <cellStyle name="Neutral 2 2 2 2 2 2" xfId="13653"/>
    <cellStyle name="Neutral 2 2 2 2 2 3" xfId="21876"/>
    <cellStyle name="Neutral 2 2 2 2 2 4" xfId="21410"/>
    <cellStyle name="Neutral 2 2 2 2 2 5" xfId="21146"/>
    <cellStyle name="Neutral 2 2 2 2 2 6" xfId="22163"/>
    <cellStyle name="Neutral 2 2 2 2 2 7" xfId="22387"/>
    <cellStyle name="Neutral 2 2 2 2 2 8" xfId="21185"/>
    <cellStyle name="Neutral 2 2 2 2 2 9" xfId="21998"/>
    <cellStyle name="Neutral 2 2 2 2 3" xfId="21866"/>
    <cellStyle name="Neutral 2 2 2 2 4" xfId="21426"/>
    <cellStyle name="Neutral 2 2 2 2 5" xfId="21833"/>
    <cellStyle name="Neutral 2 2 2 2 6" xfId="20778"/>
    <cellStyle name="Neutral 2 2 2 2 7" xfId="21408"/>
    <cellStyle name="Neutral 2 2 2 2 8" xfId="21445"/>
    <cellStyle name="Neutral 2 2 2 2 9" xfId="21080"/>
    <cellStyle name="Neutral 2 2 2 20" xfId="16083"/>
    <cellStyle name="Neutral 2 2 2 21" xfId="17138"/>
    <cellStyle name="Neutral 2 2 2 22" xfId="14795"/>
    <cellStyle name="Neutral 2 2 2 23" xfId="18086"/>
    <cellStyle name="Neutral 2 2 2 24" xfId="14950"/>
    <cellStyle name="Neutral 2 2 2 25" xfId="14483"/>
    <cellStyle name="Neutral 2 2 2 26" xfId="17813"/>
    <cellStyle name="Neutral 2 2 2 27" xfId="15330"/>
    <cellStyle name="Neutral 2 2 2 28" xfId="15667"/>
    <cellStyle name="Neutral 2 2 2 29" xfId="17252"/>
    <cellStyle name="Neutral 2 2 2 3" xfId="13146"/>
    <cellStyle name="Neutral 2 2 2 30" xfId="16280"/>
    <cellStyle name="Neutral 2 2 2 31" xfId="18358"/>
    <cellStyle name="Neutral 2 2 2 32" xfId="14260"/>
    <cellStyle name="Neutral 2 2 2 33" xfId="15028"/>
    <cellStyle name="Neutral 2 2 2 34" xfId="14893"/>
    <cellStyle name="Neutral 2 2 2 35" xfId="17202"/>
    <cellStyle name="Neutral 2 2 2 36" xfId="18416"/>
    <cellStyle name="Neutral 2 2 2 37" xfId="16658"/>
    <cellStyle name="Neutral 2 2 2 38" xfId="17830"/>
    <cellStyle name="Neutral 2 2 2 39" xfId="16106"/>
    <cellStyle name="Neutral 2 2 2 4" xfId="13828"/>
    <cellStyle name="Neutral 2 2 2 40" xfId="16089"/>
    <cellStyle name="Neutral 2 2 2 41" xfId="18623"/>
    <cellStyle name="Neutral 2 2 2 42" xfId="15407"/>
    <cellStyle name="Neutral 2 2 2 43" xfId="16446"/>
    <cellStyle name="Neutral 2 2 2 44" xfId="15560"/>
    <cellStyle name="Neutral 2 2 2 45" xfId="14397"/>
    <cellStyle name="Neutral 2 2 2 46" xfId="18097"/>
    <cellStyle name="Neutral 2 2 2 47" xfId="17216"/>
    <cellStyle name="Neutral 2 2 2 48" xfId="20925"/>
    <cellStyle name="Neutral 2 2 2 49" xfId="20890"/>
    <cellStyle name="Neutral 2 2 2 5" xfId="13237"/>
    <cellStyle name="Neutral 2 2 2 50" xfId="21553"/>
    <cellStyle name="Neutral 2 2 2 51" xfId="21688"/>
    <cellStyle name="Neutral 2 2 2 52" xfId="22490"/>
    <cellStyle name="Neutral 2 2 2 53" xfId="21750"/>
    <cellStyle name="Neutral 2 2 2 54" xfId="21929"/>
    <cellStyle name="Neutral 2 2 2 55" xfId="22290"/>
    <cellStyle name="Neutral 2 2 2 56" xfId="22110"/>
    <cellStyle name="Neutral 2 2 2 57" xfId="20878"/>
    <cellStyle name="Neutral 2 2 2 58" xfId="20223"/>
    <cellStyle name="Neutral 2 2 2 59" xfId="26265"/>
    <cellStyle name="Neutral 2 2 2 6" xfId="14074"/>
    <cellStyle name="Neutral 2 2 2 60" xfId="26282"/>
    <cellStyle name="Neutral 2 2 2 7" xfId="13212"/>
    <cellStyle name="Neutral 2 2 2 8" xfId="13186"/>
    <cellStyle name="Neutral 2 2 2 9" xfId="13055"/>
    <cellStyle name="Neutral 2 2 20" xfId="18922"/>
    <cellStyle name="Neutral 2 2 21" xfId="14726"/>
    <cellStyle name="Neutral 2 2 22" xfId="16668"/>
    <cellStyle name="Neutral 2 2 23" xfId="16328"/>
    <cellStyle name="Neutral 2 2 24" xfId="16502"/>
    <cellStyle name="Neutral 2 2 25" xfId="15641"/>
    <cellStyle name="Neutral 2 2 26" xfId="15841"/>
    <cellStyle name="Neutral 2 2 27" xfId="16316"/>
    <cellStyle name="Neutral 2 2 28" xfId="16194"/>
    <cellStyle name="Neutral 2 2 29" xfId="18778"/>
    <cellStyle name="Neutral 2 2 3" xfId="13760"/>
    <cellStyle name="Neutral 2 2 3 10" xfId="24314"/>
    <cellStyle name="Neutral 2 2 3 11" xfId="23233"/>
    <cellStyle name="Neutral 2 2 3 12" xfId="23125"/>
    <cellStyle name="Neutral 2 2 3 13" xfId="24433"/>
    <cellStyle name="Neutral 2 2 3 14" xfId="24615"/>
    <cellStyle name="Neutral 2 2 3 15" xfId="25170"/>
    <cellStyle name="Neutral 2 2 3 16" xfId="25692"/>
    <cellStyle name="Neutral 2 2 3 17" xfId="25637"/>
    <cellStyle name="Neutral 2 2 3 18" xfId="26574"/>
    <cellStyle name="Neutral 2 2 3 19" xfId="27684"/>
    <cellStyle name="Neutral 2 2 3 2" xfId="12998"/>
    <cellStyle name="Neutral 2 2 3 2 10" xfId="23600"/>
    <cellStyle name="Neutral 2 2 3 2 11" xfId="23055"/>
    <cellStyle name="Neutral 2 2 3 2 12" xfId="23308"/>
    <cellStyle name="Neutral 2 2 3 2 13" xfId="25327"/>
    <cellStyle name="Neutral 2 2 3 2 14" xfId="25474"/>
    <cellStyle name="Neutral 2 2 3 2 15" xfId="25742"/>
    <cellStyle name="Neutral 2 2 3 2 16" xfId="25941"/>
    <cellStyle name="Neutral 2 2 3 2 17" xfId="28420"/>
    <cellStyle name="Neutral 2 2 3 2 18" xfId="28254"/>
    <cellStyle name="Neutral 2 2 3 2 19" xfId="27929"/>
    <cellStyle name="Neutral 2 2 3 2 2" xfId="25049"/>
    <cellStyle name="Neutral 2 2 3 2 2 10" xfId="24822"/>
    <cellStyle name="Neutral 2 2 3 2 2 11" xfId="23891"/>
    <cellStyle name="Neutral 2 2 3 2 2 12" xfId="23915"/>
    <cellStyle name="Neutral 2 2 3 2 2 13" xfId="24170"/>
    <cellStyle name="Neutral 2 2 3 2 2 14" xfId="24680"/>
    <cellStyle name="Neutral 2 2 3 2 2 15" xfId="25813"/>
    <cellStyle name="Neutral 2 2 3 2 2 16" xfId="26032"/>
    <cellStyle name="Neutral 2 2 3 2 2 17" xfId="28319"/>
    <cellStyle name="Neutral 2 2 3 2 2 18" xfId="28520"/>
    <cellStyle name="Neutral 2 2 3 2 2 19" xfId="28598"/>
    <cellStyle name="Neutral 2 2 3 2 2 2" xfId="24939"/>
    <cellStyle name="Neutral 2 2 3 2 2 20" xfId="28290"/>
    <cellStyle name="Neutral 2 2 3 2 2 21" xfId="27704"/>
    <cellStyle name="Neutral 2 2 3 2 2 22" xfId="27473"/>
    <cellStyle name="Neutral 2 2 3 2 2 23" xfId="26678"/>
    <cellStyle name="Neutral 2 2 3 2 2 24" xfId="26807"/>
    <cellStyle name="Neutral 2 2 3 2 2 25" xfId="26614"/>
    <cellStyle name="Neutral 2 2 3 2 2 26" xfId="28458"/>
    <cellStyle name="Neutral 2 2 3 2 2 27" xfId="29706"/>
    <cellStyle name="Neutral 2 2 3 2 2 28" xfId="29878"/>
    <cellStyle name="Neutral 2 2 3 2 2 29" xfId="29911"/>
    <cellStyle name="Neutral 2 2 3 2 2 3" xfId="25165"/>
    <cellStyle name="Neutral 2 2 3 2 2 30" xfId="29677"/>
    <cellStyle name="Neutral 2 2 3 2 2 31" xfId="29367"/>
    <cellStyle name="Neutral 2 2 3 2 2 4" xfId="25260"/>
    <cellStyle name="Neutral 2 2 3 2 2 5" xfId="24910"/>
    <cellStyle name="Neutral 2 2 3 2 2 6" xfId="24142"/>
    <cellStyle name="Neutral 2 2 3 2 2 7" xfId="23856"/>
    <cellStyle name="Neutral 2 2 3 2 2 8" xfId="23142"/>
    <cellStyle name="Neutral 2 2 3 2 2 9" xfId="22773"/>
    <cellStyle name="Neutral 2 2 3 2 20" xfId="28617"/>
    <cellStyle name="Neutral 2 2 3 2 21" xfId="26743"/>
    <cellStyle name="Neutral 2 2 3 2 22" xfId="27451"/>
    <cellStyle name="Neutral 2 2 3 2 23" xfId="27606"/>
    <cellStyle name="Neutral 2 2 3 2 24" xfId="27562"/>
    <cellStyle name="Neutral 2 2 3 2 25" xfId="27769"/>
    <cellStyle name="Neutral 2 2 3 2 26" xfId="27594"/>
    <cellStyle name="Neutral 2 2 3 2 27" xfId="29804"/>
    <cellStyle name="Neutral 2 2 3 2 28" xfId="29659"/>
    <cellStyle name="Neutral 2 2 3 2 29" xfId="29476"/>
    <cellStyle name="Neutral 2 2 3 2 3" xfId="24862"/>
    <cellStyle name="Neutral 2 2 3 2 30" xfId="29922"/>
    <cellStyle name="Neutral 2 2 3 2 31" xfId="28986"/>
    <cellStyle name="Neutral 2 2 3 2 4" xfId="24447"/>
    <cellStyle name="Neutral 2 2 3 2 5" xfId="25284"/>
    <cellStyle name="Neutral 2 2 3 2 6" xfId="22869"/>
    <cellStyle name="Neutral 2 2 3 2 7" xfId="23820"/>
    <cellStyle name="Neutral 2 2 3 2 8" xfId="22674"/>
    <cellStyle name="Neutral 2 2 3 2 9" xfId="24900"/>
    <cellStyle name="Neutral 2 2 3 20" xfId="26846"/>
    <cellStyle name="Neutral 2 2 3 21" xfId="26750"/>
    <cellStyle name="Neutral 2 2 3 22" xfId="27529"/>
    <cellStyle name="Neutral 2 2 3 23" xfId="28209"/>
    <cellStyle name="Neutral 2 2 3 24" xfId="28096"/>
    <cellStyle name="Neutral 2 2 3 25" xfId="27287"/>
    <cellStyle name="Neutral 2 2 3 26" xfId="27802"/>
    <cellStyle name="Neutral 2 2 3 27" xfId="27291"/>
    <cellStyle name="Neutral 2 2 3 28" xfId="28881"/>
    <cellStyle name="Neutral 2 2 3 29" xfId="29358"/>
    <cellStyle name="Neutral 2 2 3 3" xfId="22655"/>
    <cellStyle name="Neutral 2 2 3 30" xfId="29024"/>
    <cellStyle name="Neutral 2 2 3 31" xfId="28990"/>
    <cellStyle name="Neutral 2 2 3 32" xfId="29289"/>
    <cellStyle name="Neutral 2 2 3 4" xfId="24122"/>
    <cellStyle name="Neutral 2 2 3 5" xfId="22993"/>
    <cellStyle name="Neutral 2 2 3 6" xfId="22877"/>
    <cellStyle name="Neutral 2 2 3 7" xfId="23928"/>
    <cellStyle name="Neutral 2 2 3 8" xfId="24798"/>
    <cellStyle name="Neutral 2 2 3 9" xfId="24778"/>
    <cellStyle name="Neutral 2 2 30" xfId="17933"/>
    <cellStyle name="Neutral 2 2 31" xfId="14594"/>
    <cellStyle name="Neutral 2 2 32" xfId="14569"/>
    <cellStyle name="Neutral 2 2 33" xfId="15665"/>
    <cellStyle name="Neutral 2 2 34" xfId="16337"/>
    <cellStyle name="Neutral 2 2 35" xfId="15335"/>
    <cellStyle name="Neutral 2 2 36" xfId="16847"/>
    <cellStyle name="Neutral 2 2 37" xfId="16886"/>
    <cellStyle name="Neutral 2 2 38" xfId="15736"/>
    <cellStyle name="Neutral 2 2 39" xfId="17999"/>
    <cellStyle name="Neutral 2 2 4" xfId="13268"/>
    <cellStyle name="Neutral 2 2 40" xfId="14583"/>
    <cellStyle name="Neutral 2 2 41" xfId="18000"/>
    <cellStyle name="Neutral 2 2 42" xfId="18590"/>
    <cellStyle name="Neutral 2 2 43" xfId="18994"/>
    <cellStyle name="Neutral 2 2 44" xfId="18965"/>
    <cellStyle name="Neutral 2 2 45" xfId="16963"/>
    <cellStyle name="Neutral 2 2 46" xfId="18664"/>
    <cellStyle name="Neutral 2 2 47" xfId="19002"/>
    <cellStyle name="Neutral 2 2 48" xfId="21221"/>
    <cellStyle name="Neutral 2 2 49" xfId="20491"/>
    <cellStyle name="Neutral 2 2 5" xfId="13477"/>
    <cellStyle name="Neutral 2 2 50" xfId="20546"/>
    <cellStyle name="Neutral 2 2 51" xfId="22057"/>
    <cellStyle name="Neutral 2 2 52" xfId="21813"/>
    <cellStyle name="Neutral 2 2 53" xfId="20825"/>
    <cellStyle name="Neutral 2 2 54" xfId="21048"/>
    <cellStyle name="Neutral 2 2 55" xfId="22310"/>
    <cellStyle name="Neutral 2 2 56" xfId="20940"/>
    <cellStyle name="Neutral 2 2 57" xfId="21443"/>
    <cellStyle name="Neutral 2 2 58" xfId="20802"/>
    <cellStyle name="Neutral 2 2 59" xfId="26303"/>
    <cellStyle name="Neutral 2 2 6" xfId="12967"/>
    <cellStyle name="Neutral 2 2 60" xfId="26391"/>
    <cellStyle name="Neutral 2 2 7" xfId="13339"/>
    <cellStyle name="Neutral 2 2 8" xfId="13240"/>
    <cellStyle name="Neutral 2 2 9" xfId="13279"/>
    <cellStyle name="Neutral 2 20" xfId="13337"/>
    <cellStyle name="Neutral 2 21" xfId="14231"/>
    <cellStyle name="Neutral 2 22" xfId="17399"/>
    <cellStyle name="Neutral 2 23" xfId="16169"/>
    <cellStyle name="Neutral 2 24" xfId="14945"/>
    <cellStyle name="Neutral 2 25" xfId="15272"/>
    <cellStyle name="Neutral 2 26" xfId="17162"/>
    <cellStyle name="Neutral 2 27" xfId="17893"/>
    <cellStyle name="Neutral 2 28" xfId="15852"/>
    <cellStyle name="Neutral 2 29" xfId="17340"/>
    <cellStyle name="Neutral 2 3" xfId="12057"/>
    <cellStyle name="Neutral 2 30" xfId="16131"/>
    <cellStyle name="Neutral 2 31" xfId="17660"/>
    <cellStyle name="Neutral 2 32" xfId="18084"/>
    <cellStyle name="Neutral 2 33" xfId="18208"/>
    <cellStyle name="Neutral 2 34" xfId="16703"/>
    <cellStyle name="Neutral 2 35" xfId="15436"/>
    <cellStyle name="Neutral 2 36" xfId="17556"/>
    <cellStyle name="Neutral 2 37" xfId="14747"/>
    <cellStyle name="Neutral 2 38" xfId="14385"/>
    <cellStyle name="Neutral 2 39" xfId="14924"/>
    <cellStyle name="Neutral 2 4" xfId="12405"/>
    <cellStyle name="Neutral 2 40" xfId="15547"/>
    <cellStyle name="Neutral 2 41" xfId="15382"/>
    <cellStyle name="Neutral 2 42" xfId="17004"/>
    <cellStyle name="Neutral 2 43" xfId="16578"/>
    <cellStyle name="Neutral 2 44" xfId="16554"/>
    <cellStyle name="Neutral 2 45" xfId="16500"/>
    <cellStyle name="Neutral 2 46" xfId="18424"/>
    <cellStyle name="Neutral 2 47" xfId="17255"/>
    <cellStyle name="Neutral 2 48" xfId="16868"/>
    <cellStyle name="Neutral 2 49" xfId="14536"/>
    <cellStyle name="Neutral 2 5" xfId="12575"/>
    <cellStyle name="Neutral 2 50" xfId="17975"/>
    <cellStyle name="Neutral 2 51" xfId="15318"/>
    <cellStyle name="Neutral 2 52" xfId="14838"/>
    <cellStyle name="Neutral 2 53" xfId="14708"/>
    <cellStyle name="Neutral 2 54" xfId="17098"/>
    <cellStyle name="Neutral 2 55" xfId="18752"/>
    <cellStyle name="Neutral 2 56" xfId="17084"/>
    <cellStyle name="Neutral 2 57" xfId="14336"/>
    <cellStyle name="Neutral 2 58" xfId="17248"/>
    <cellStyle name="Neutral 2 59" xfId="20148"/>
    <cellStyle name="Neutral 2 6" xfId="12194"/>
    <cellStyle name="Neutral 2 60" xfId="22424"/>
    <cellStyle name="Neutral 2 61" xfId="22267"/>
    <cellStyle name="Neutral 2 62" xfId="21474"/>
    <cellStyle name="Neutral 2 63" xfId="21324"/>
    <cellStyle name="Neutral 2 64" xfId="20490"/>
    <cellStyle name="Neutral 2 65" xfId="22370"/>
    <cellStyle name="Neutral 2 66" xfId="21576"/>
    <cellStyle name="Neutral 2 67" xfId="22519"/>
    <cellStyle name="Neutral 2 68" xfId="21593"/>
    <cellStyle name="Neutral 2 69" xfId="22521"/>
    <cellStyle name="Neutral 2 7" xfId="12439"/>
    <cellStyle name="Neutral 2 70" xfId="26112"/>
    <cellStyle name="Neutral 2 71" xfId="26488"/>
    <cellStyle name="Neutral 2 8" xfId="12446"/>
    <cellStyle name="Neutral 2 9" xfId="12285"/>
    <cellStyle name="Neutral 20" xfId="14007"/>
    <cellStyle name="Neutral 21" xfId="14086"/>
    <cellStyle name="Neutral 22" xfId="13033"/>
    <cellStyle name="Neutral 23" xfId="14160"/>
    <cellStyle name="Neutral 24" xfId="13202"/>
    <cellStyle name="Neutral 25" xfId="13969"/>
    <cellStyle name="Neutral 26" xfId="14965"/>
    <cellStyle name="Neutral 27" xfId="18371"/>
    <cellStyle name="Neutral 28" xfId="18564"/>
    <cellStyle name="Neutral 29" xfId="16286"/>
    <cellStyle name="Neutral 3" xfId="123"/>
    <cellStyle name="Neutral 3 2" xfId="6113"/>
    <cellStyle name="Neutral 30" xfId="17298"/>
    <cellStyle name="Neutral 31" xfId="15903"/>
    <cellStyle name="Neutral 32" xfId="17387"/>
    <cellStyle name="Neutral 33" xfId="14521"/>
    <cellStyle name="Neutral 34" xfId="15562"/>
    <cellStyle name="Neutral 35" xfId="15889"/>
    <cellStyle name="Neutral 36" xfId="16294"/>
    <cellStyle name="Neutral 37" xfId="17638"/>
    <cellStyle name="Neutral 38" xfId="15834"/>
    <cellStyle name="Neutral 39" xfId="15832"/>
    <cellStyle name="Neutral 4" xfId="164"/>
    <cellStyle name="Neutral 4 2" xfId="6154"/>
    <cellStyle name="Neutral 40" xfId="17416"/>
    <cellStyle name="Neutral 41" xfId="15954"/>
    <cellStyle name="Neutral 42" xfId="15804"/>
    <cellStyle name="Neutral 43" xfId="16615"/>
    <cellStyle name="Neutral 44" xfId="16126"/>
    <cellStyle name="Neutral 45" xfId="15999"/>
    <cellStyle name="Neutral 46" xfId="17500"/>
    <cellStyle name="Neutral 47" xfId="17097"/>
    <cellStyle name="Neutral 48" xfId="16200"/>
    <cellStyle name="Neutral 49" xfId="15144"/>
    <cellStyle name="Neutral 5" xfId="205"/>
    <cellStyle name="Neutral 5 2" xfId="6195"/>
    <cellStyle name="Neutral 50" xfId="14482"/>
    <cellStyle name="Neutral 51" xfId="14335"/>
    <cellStyle name="Neutral 52" xfId="16664"/>
    <cellStyle name="Neutral 53" xfId="16860"/>
    <cellStyle name="Neutral 54" xfId="15989"/>
    <cellStyle name="Neutral 55" xfId="16414"/>
    <cellStyle name="Neutral 56" xfId="15379"/>
    <cellStyle name="Neutral 57" xfId="15504"/>
    <cellStyle name="Neutral 58" xfId="16624"/>
    <cellStyle name="Neutral 59" xfId="18731"/>
    <cellStyle name="Neutral 6" xfId="246"/>
    <cellStyle name="Neutral 6 2" xfId="6236"/>
    <cellStyle name="Neutral 60" xfId="15146"/>
    <cellStyle name="Neutral 61" xfId="15802"/>
    <cellStyle name="Neutral 62" xfId="17404"/>
    <cellStyle name="Neutral 63" xfId="18401"/>
    <cellStyle name="Neutral 64" xfId="20414"/>
    <cellStyle name="Neutral 65" xfId="21967"/>
    <cellStyle name="Neutral 66" xfId="21693"/>
    <cellStyle name="Neutral 67" xfId="21795"/>
    <cellStyle name="Neutral 68" xfId="22078"/>
    <cellStyle name="Neutral 69" xfId="21769"/>
    <cellStyle name="Neutral 7" xfId="287"/>
    <cellStyle name="Neutral 7 2" xfId="6277"/>
    <cellStyle name="Neutral 70" xfId="21684"/>
    <cellStyle name="Neutral 71" xfId="21919"/>
    <cellStyle name="Neutral 72" xfId="21307"/>
    <cellStyle name="Neutral 73" xfId="20966"/>
    <cellStyle name="Neutral 74" xfId="20489"/>
    <cellStyle name="Neutral 75" xfId="26158"/>
    <cellStyle name="Neutral 76" xfId="26525"/>
    <cellStyle name="Neutral 8" xfId="12341"/>
    <cellStyle name="Neutral 9" xfId="12136"/>
    <cellStyle name="Normal" xfId="0" builtinId="0"/>
    <cellStyle name="Normal 10" xfId="22496"/>
    <cellStyle name="Normal 11" xfId="21049"/>
    <cellStyle name="Normal 12" xfId="20744"/>
    <cellStyle name="Normal 13" xfId="20865"/>
    <cellStyle name="Normal 14" xfId="21669"/>
    <cellStyle name="Normal 15" xfId="21065"/>
    <cellStyle name="Normal 2" xfId="2"/>
    <cellStyle name="Normal 2 10" xfId="784"/>
    <cellStyle name="Normal 2 10 2" xfId="6776"/>
    <cellStyle name="Normal 2 100" xfId="3200"/>
    <cellStyle name="Normal 2 100 2" xfId="9192"/>
    <cellStyle name="Normal 2 101" xfId="3030"/>
    <cellStyle name="Normal 2 101 2" xfId="9022"/>
    <cellStyle name="Normal 2 102" xfId="2809"/>
    <cellStyle name="Normal 2 102 2" xfId="8801"/>
    <cellStyle name="Normal 2 103" xfId="2705"/>
    <cellStyle name="Normal 2 103 2" xfId="8697"/>
    <cellStyle name="Normal 2 104" xfId="3209"/>
    <cellStyle name="Normal 2 104 2" xfId="9201"/>
    <cellStyle name="Normal 2 105" xfId="3352"/>
    <cellStyle name="Normal 2 105 2" xfId="9344"/>
    <cellStyle name="Normal 2 106" xfId="3022"/>
    <cellStyle name="Normal 2 106 2" xfId="9014"/>
    <cellStyle name="Normal 2 107" xfId="3142"/>
    <cellStyle name="Normal 2 107 2" xfId="9134"/>
    <cellStyle name="Normal 2 108" xfId="3332"/>
    <cellStyle name="Normal 2 108 2" xfId="9324"/>
    <cellStyle name="Normal 2 109" xfId="2906"/>
    <cellStyle name="Normal 2 109 2" xfId="8898"/>
    <cellStyle name="Normal 2 11" xfId="815"/>
    <cellStyle name="Normal 2 11 2" xfId="6807"/>
    <cellStyle name="Normal 2 110" xfId="3294"/>
    <cellStyle name="Normal 2 110 2" xfId="9286"/>
    <cellStyle name="Normal 2 111" xfId="3740"/>
    <cellStyle name="Normal 2 111 2" xfId="9732"/>
    <cellStyle name="Normal 2 112" xfId="3778"/>
    <cellStyle name="Normal 2 112 2" xfId="9770"/>
    <cellStyle name="Normal 2 113" xfId="3878"/>
    <cellStyle name="Normal 2 113 2" xfId="9870"/>
    <cellStyle name="Normal 2 114" xfId="3871"/>
    <cellStyle name="Normal 2 114 2" xfId="9863"/>
    <cellStyle name="Normal 2 115" xfId="3875"/>
    <cellStyle name="Normal 2 115 2" xfId="9867"/>
    <cellStyle name="Normal 2 116" xfId="3814"/>
    <cellStyle name="Normal 2 116 2" xfId="9806"/>
    <cellStyle name="Normal 2 117" xfId="3968"/>
    <cellStyle name="Normal 2 117 2" xfId="9960"/>
    <cellStyle name="Normal 2 118" xfId="4238"/>
    <cellStyle name="Normal 2 118 2" xfId="10230"/>
    <cellStyle name="Normal 2 119" xfId="4153"/>
    <cellStyle name="Normal 2 119 2" xfId="10145"/>
    <cellStyle name="Normal 2 12" xfId="840"/>
    <cellStyle name="Normal 2 12 2" xfId="6832"/>
    <cellStyle name="Normal 2 120" xfId="4197"/>
    <cellStyle name="Normal 2 120 2" xfId="10189"/>
    <cellStyle name="Normal 2 121" xfId="4305"/>
    <cellStyle name="Normal 2 121 2" xfId="10297"/>
    <cellStyle name="Normal 2 122" xfId="3984"/>
    <cellStyle name="Normal 2 122 2" xfId="9976"/>
    <cellStyle name="Normal 2 123" xfId="4248"/>
    <cellStyle name="Normal 2 123 2" xfId="10240"/>
    <cellStyle name="Normal 2 124" xfId="4477"/>
    <cellStyle name="Normal 2 124 2" xfId="10469"/>
    <cellStyle name="Normal 2 125" xfId="3902"/>
    <cellStyle name="Normal 2 125 2" xfId="9894"/>
    <cellStyle name="Normal 2 126" xfId="4206"/>
    <cellStyle name="Normal 2 126 2" xfId="10198"/>
    <cellStyle name="Normal 2 127" xfId="4318"/>
    <cellStyle name="Normal 2 127 2" xfId="10310"/>
    <cellStyle name="Normal 2 128" xfId="4010"/>
    <cellStyle name="Normal 2 128 2" xfId="10002"/>
    <cellStyle name="Normal 2 129" xfId="4400"/>
    <cellStyle name="Normal 2 129 2" xfId="10392"/>
    <cellStyle name="Normal 2 13" xfId="774"/>
    <cellStyle name="Normal 2 13 2" xfId="6766"/>
    <cellStyle name="Normal 2 130" xfId="4560"/>
    <cellStyle name="Normal 2 130 2" xfId="10552"/>
    <cellStyle name="Normal 2 131" xfId="4028"/>
    <cellStyle name="Normal 2 131 2" xfId="10020"/>
    <cellStyle name="Normal 2 132" xfId="4517"/>
    <cellStyle name="Normal 2 132 2" xfId="10509"/>
    <cellStyle name="Normal 2 133" xfId="4468"/>
    <cellStyle name="Normal 2 133 2" xfId="10460"/>
    <cellStyle name="Normal 2 134" xfId="4050"/>
    <cellStyle name="Normal 2 134 2" xfId="10042"/>
    <cellStyle name="Normal 2 135" xfId="4076"/>
    <cellStyle name="Normal 2 135 2" xfId="10068"/>
    <cellStyle name="Normal 2 136" xfId="4495"/>
    <cellStyle name="Normal 2 136 2" xfId="10487"/>
    <cellStyle name="Normal 2 137" xfId="4074"/>
    <cellStyle name="Normal 2 137 2" xfId="10066"/>
    <cellStyle name="Normal 2 138" xfId="4343"/>
    <cellStyle name="Normal 2 138 2" xfId="10335"/>
    <cellStyle name="Normal 2 139" xfId="4268"/>
    <cellStyle name="Normal 2 139 2" xfId="10260"/>
    <cellStyle name="Normal 2 14" xfId="1045"/>
    <cellStyle name="Normal 2 14 2" xfId="7037"/>
    <cellStyle name="Normal 2 140" xfId="4654"/>
    <cellStyle name="Normal 2 140 2" xfId="10646"/>
    <cellStyle name="Normal 2 141" xfId="4812"/>
    <cellStyle name="Normal 2 141 2" xfId="10804"/>
    <cellStyle name="Normal 2 142" xfId="4757"/>
    <cellStyle name="Normal 2 142 2" xfId="10749"/>
    <cellStyle name="Normal 2 143" xfId="4787"/>
    <cellStyle name="Normal 2 143 2" xfId="10779"/>
    <cellStyle name="Normal 2 144" xfId="4851"/>
    <cellStyle name="Normal 2 144 2" xfId="10843"/>
    <cellStyle name="Normal 2 145" xfId="4661"/>
    <cellStyle name="Normal 2 145 2" xfId="10653"/>
    <cellStyle name="Normal 2 146" xfId="4817"/>
    <cellStyle name="Normal 2 146 2" xfId="10809"/>
    <cellStyle name="Normal 2 147" xfId="4931"/>
    <cellStyle name="Normal 2 147 2" xfId="10923"/>
    <cellStyle name="Normal 2 148" xfId="4662"/>
    <cellStyle name="Normal 2 148 2" xfId="10654"/>
    <cellStyle name="Normal 2 149" xfId="4803"/>
    <cellStyle name="Normal 2 149 2" xfId="10795"/>
    <cellStyle name="Normal 2 15" xfId="659"/>
    <cellStyle name="Normal 2 15 2" xfId="6651"/>
    <cellStyle name="Normal 2 150" xfId="4688"/>
    <cellStyle name="Normal 2 150 2" xfId="10680"/>
    <cellStyle name="Normal 2 151" xfId="4691"/>
    <cellStyle name="Normal 2 151 2" xfId="10683"/>
    <cellStyle name="Normal 2 152" xfId="5013"/>
    <cellStyle name="Normal 2 152 2" xfId="11005"/>
    <cellStyle name="Normal 2 153" xfId="5055"/>
    <cellStyle name="Normal 2 153 2" xfId="11047"/>
    <cellStyle name="Normal 2 154" xfId="5039"/>
    <cellStyle name="Normal 2 154 2" xfId="11031"/>
    <cellStyle name="Normal 2 155" xfId="5048"/>
    <cellStyle name="Normal 2 155 2" xfId="11040"/>
    <cellStyle name="Normal 2 156" xfId="5173"/>
    <cellStyle name="Normal 2 156 2" xfId="11165"/>
    <cellStyle name="Normal 2 157" xfId="5625"/>
    <cellStyle name="Normal 2 157 2" xfId="11617"/>
    <cellStyle name="Normal 2 158" xfId="5266"/>
    <cellStyle name="Normal 2 158 2" xfId="11258"/>
    <cellStyle name="Normal 2 159" xfId="5561"/>
    <cellStyle name="Normal 2 159 2" xfId="11553"/>
    <cellStyle name="Normal 2 16" xfId="977"/>
    <cellStyle name="Normal 2 16 2" xfId="6969"/>
    <cellStyle name="Normal 2 160" xfId="5327"/>
    <cellStyle name="Normal 2 160 2" xfId="11319"/>
    <cellStyle name="Normal 2 161" xfId="5300"/>
    <cellStyle name="Normal 2 161 2" xfId="11292"/>
    <cellStyle name="Normal 2 162" xfId="5500"/>
    <cellStyle name="Normal 2 162 2" xfId="11492"/>
    <cellStyle name="Normal 2 163" xfId="5430"/>
    <cellStyle name="Normal 2 163 2" xfId="11422"/>
    <cellStyle name="Normal 2 164" xfId="5565"/>
    <cellStyle name="Normal 2 164 2" xfId="11557"/>
    <cellStyle name="Normal 2 165" xfId="5571"/>
    <cellStyle name="Normal 2 165 2" xfId="11563"/>
    <cellStyle name="Normal 2 166" xfId="5413"/>
    <cellStyle name="Normal 2 166 2" xfId="11405"/>
    <cellStyle name="Normal 2 167" xfId="5780"/>
    <cellStyle name="Normal 2 167 2" xfId="11772"/>
    <cellStyle name="Normal 2 168" xfId="5845"/>
    <cellStyle name="Normal 2 168 2" xfId="11837"/>
    <cellStyle name="Normal 2 169" xfId="5498"/>
    <cellStyle name="Normal 2 169 2" xfId="11490"/>
    <cellStyle name="Normal 2 17" xfId="787"/>
    <cellStyle name="Normal 2 17 2" xfId="6779"/>
    <cellStyle name="Normal 2 170" xfId="5860"/>
    <cellStyle name="Normal 2 170 2" xfId="11852"/>
    <cellStyle name="Normal 2 171" xfId="5308"/>
    <cellStyle name="Normal 2 171 2" xfId="11300"/>
    <cellStyle name="Normal 2 172" xfId="5394"/>
    <cellStyle name="Normal 2 172 2" xfId="11386"/>
    <cellStyle name="Normal 2 173" xfId="5484"/>
    <cellStyle name="Normal 2 173 2" xfId="11476"/>
    <cellStyle name="Normal 2 174" xfId="5481"/>
    <cellStyle name="Normal 2 174 2" xfId="11473"/>
    <cellStyle name="Normal 2 175" xfId="5871"/>
    <cellStyle name="Normal 2 175 2" xfId="11863"/>
    <cellStyle name="Normal 2 176" xfId="5777"/>
    <cellStyle name="Normal 2 176 2" xfId="11769"/>
    <cellStyle name="Normal 2 177" xfId="5297"/>
    <cellStyle name="Normal 2 177 2" xfId="11289"/>
    <cellStyle name="Normal 2 178" xfId="5433"/>
    <cellStyle name="Normal 2 178 2" xfId="11425"/>
    <cellStyle name="Normal 2 179" xfId="5594"/>
    <cellStyle name="Normal 2 179 2" xfId="11586"/>
    <cellStyle name="Normal 2 18" xfId="826"/>
    <cellStyle name="Normal 2 18 2" xfId="6818"/>
    <cellStyle name="Normal 2 180" xfId="5582"/>
    <cellStyle name="Normal 2 180 2" xfId="11574"/>
    <cellStyle name="Normal 2 181" xfId="5920"/>
    <cellStyle name="Normal 2 181 2" xfId="11912"/>
    <cellStyle name="Normal 2 182" xfId="6029"/>
    <cellStyle name="Normal 2 182 2" xfId="12021"/>
    <cellStyle name="Normal 2 183" xfId="5903"/>
    <cellStyle name="Normal 2 183 2" xfId="11895"/>
    <cellStyle name="Normal 2 184" xfId="5985"/>
    <cellStyle name="Normal 2 184 2" xfId="11977"/>
    <cellStyle name="Normal 2 185" xfId="5960"/>
    <cellStyle name="Normal 2 185 2" xfId="11952"/>
    <cellStyle name="Normal 2 186" xfId="12087"/>
    <cellStyle name="Normal 2 187" xfId="12275"/>
    <cellStyle name="Normal 2 188" xfId="12224"/>
    <cellStyle name="Normal 2 189" xfId="12155"/>
    <cellStyle name="Normal 2 19" xfId="483"/>
    <cellStyle name="Normal 2 19 2" xfId="6474"/>
    <cellStyle name="Normal 2 190" xfId="12539"/>
    <cellStyle name="Normal 2 191" xfId="12672"/>
    <cellStyle name="Normal 2 192" xfId="12072"/>
    <cellStyle name="Normal 2 193" xfId="12740"/>
    <cellStyle name="Normal 2 194" xfId="12490"/>
    <cellStyle name="Normal 2 195" xfId="12117"/>
    <cellStyle name="Normal 2 196" xfId="12229"/>
    <cellStyle name="Normal 2 197" xfId="13552"/>
    <cellStyle name="Normal 2 198" xfId="13957"/>
    <cellStyle name="Normal 2 199" xfId="13470"/>
    <cellStyle name="Normal 2 2" xfId="293"/>
    <cellStyle name="Normal 2 2 2" xfId="6283"/>
    <cellStyle name="Normal 2 20" xfId="959"/>
    <cellStyle name="Normal 2 20 2" xfId="6951"/>
    <cellStyle name="Normal 2 200" xfId="14032"/>
    <cellStyle name="Normal 2 201" xfId="13965"/>
    <cellStyle name="Normal 2 202" xfId="13007"/>
    <cellStyle name="Normal 2 203" xfId="13028"/>
    <cellStyle name="Normal 2 204" xfId="14315"/>
    <cellStyle name="Normal 2 205" xfId="18093"/>
    <cellStyle name="Normal 2 206" xfId="14854"/>
    <cellStyle name="Normal 2 207" xfId="16743"/>
    <cellStyle name="Normal 2 208" xfId="16599"/>
    <cellStyle name="Normal 2 209" xfId="18402"/>
    <cellStyle name="Normal 2 21" xfId="790"/>
    <cellStyle name="Normal 2 21 2" xfId="6782"/>
    <cellStyle name="Normal 2 210" xfId="18465"/>
    <cellStyle name="Normal 2 211" xfId="18433"/>
    <cellStyle name="Normal 2 212" xfId="15186"/>
    <cellStyle name="Normal 2 213" xfId="14479"/>
    <cellStyle name="Normal 2 214" xfId="16157"/>
    <cellStyle name="Normal 2 215" xfId="17501"/>
    <cellStyle name="Normal 2 216" xfId="17550"/>
    <cellStyle name="Normal 2 217" xfId="18953"/>
    <cellStyle name="Normal 2 218" xfId="18867"/>
    <cellStyle name="Normal 2 219" xfId="18434"/>
    <cellStyle name="Normal 2 22" xfId="828"/>
    <cellStyle name="Normal 2 22 2" xfId="6820"/>
    <cellStyle name="Normal 2 220" xfId="15868"/>
    <cellStyle name="Normal 2 221" xfId="15154"/>
    <cellStyle name="Normal 2 222" xfId="18184"/>
    <cellStyle name="Normal 2 223" xfId="16671"/>
    <cellStyle name="Normal 2 224" xfId="15582"/>
    <cellStyle name="Normal 2 225" xfId="17389"/>
    <cellStyle name="Normal 2 226" xfId="18827"/>
    <cellStyle name="Normal 2 227" xfId="18663"/>
    <cellStyle name="Normal 2 228" xfId="14365"/>
    <cellStyle name="Normal 2 229" xfId="16960"/>
    <cellStyle name="Normal 2 23" xfId="480"/>
    <cellStyle name="Normal 2 23 2" xfId="6471"/>
    <cellStyle name="Normal 2 230" xfId="17879"/>
    <cellStyle name="Normal 2 231" xfId="16698"/>
    <cellStyle name="Normal 2 232" xfId="15595"/>
    <cellStyle name="Normal 2 233" xfId="17287"/>
    <cellStyle name="Normal 2 234" xfId="15584"/>
    <cellStyle name="Normal 2 235" xfId="16388"/>
    <cellStyle name="Normal 2 236" xfId="16039"/>
    <cellStyle name="Normal 2 237" xfId="15245"/>
    <cellStyle name="Normal 2 238" xfId="14856"/>
    <cellStyle name="Normal 2 239" xfId="16353"/>
    <cellStyle name="Normal 2 24" xfId="1058"/>
    <cellStyle name="Normal 2 24 2" xfId="7050"/>
    <cellStyle name="Normal 2 240" xfId="18329"/>
    <cellStyle name="Normal 2 241" xfId="15022"/>
    <cellStyle name="Normal 2 242" xfId="20115"/>
    <cellStyle name="Normal 2 243" xfId="20180"/>
    <cellStyle name="Normal 2 244" xfId="20466"/>
    <cellStyle name="Normal 2 245" xfId="21916"/>
    <cellStyle name="Normal 2 246" xfId="21503"/>
    <cellStyle name="Normal 2 247" xfId="20341"/>
    <cellStyle name="Normal 2 248" xfId="20739"/>
    <cellStyle name="Normal 2 249" xfId="21551"/>
    <cellStyle name="Normal 2 25" xfId="417"/>
    <cellStyle name="Normal 2 25 2" xfId="6408"/>
    <cellStyle name="Normal 2 250" xfId="22449"/>
    <cellStyle name="Normal 2 251" xfId="21613"/>
    <cellStyle name="Normal 2 252" xfId="22232"/>
    <cellStyle name="Normal 2 253" xfId="21943"/>
    <cellStyle name="Normal 2 254" xfId="26122"/>
    <cellStyle name="Normal 2 255" xfId="26193"/>
    <cellStyle name="Normal 2 26" xfId="917"/>
    <cellStyle name="Normal 2 26 2" xfId="6909"/>
    <cellStyle name="Normal 2 27" xfId="797"/>
    <cellStyle name="Normal 2 27 2" xfId="6789"/>
    <cellStyle name="Normal 2 28" xfId="893"/>
    <cellStyle name="Normal 2 28 2" xfId="6885"/>
    <cellStyle name="Normal 2 29" xfId="861"/>
    <cellStyle name="Normal 2 29 2" xfId="6853"/>
    <cellStyle name="Normal 2 3" xfId="560"/>
    <cellStyle name="Normal 2 3 2" xfId="6552"/>
    <cellStyle name="Normal 2 30" xfId="1060"/>
    <cellStyle name="Normal 2 30 2" xfId="7052"/>
    <cellStyle name="Normal 2 31" xfId="548"/>
    <cellStyle name="Normal 2 31 2" xfId="6540"/>
    <cellStyle name="Normal 2 32" xfId="322"/>
    <cellStyle name="Normal 2 32 2" xfId="6312"/>
    <cellStyle name="Normal 2 33" xfId="1034"/>
    <cellStyle name="Normal 2 33 2" xfId="7026"/>
    <cellStyle name="Normal 2 34" xfId="550"/>
    <cellStyle name="Normal 2 34 2" xfId="6542"/>
    <cellStyle name="Normal 2 35" xfId="989"/>
    <cellStyle name="Normal 2 35 2" xfId="6981"/>
    <cellStyle name="Normal 2 36" xfId="389"/>
    <cellStyle name="Normal 2 36 2" xfId="6380"/>
    <cellStyle name="Normal 2 37" xfId="980"/>
    <cellStyle name="Normal 2 37 2" xfId="6972"/>
    <cellStyle name="Normal 2 38" xfId="524"/>
    <cellStyle name="Normal 2 38 2" xfId="6515"/>
    <cellStyle name="Normal 2 39" xfId="944"/>
    <cellStyle name="Normal 2 39 2" xfId="6936"/>
    <cellStyle name="Normal 2 4" xfId="590"/>
    <cellStyle name="Normal 2 4 2" xfId="6582"/>
    <cellStyle name="Normal 2 40" xfId="738"/>
    <cellStyle name="Normal 2 40 2" xfId="6730"/>
    <cellStyle name="Normal 2 41" xfId="1051"/>
    <cellStyle name="Normal 2 41 2" xfId="7043"/>
    <cellStyle name="Normal 2 42" xfId="731"/>
    <cellStyle name="Normal 2 42 2" xfId="6723"/>
    <cellStyle name="Normal 2 43" xfId="996"/>
    <cellStyle name="Normal 2 43 2" xfId="6988"/>
    <cellStyle name="Normal 2 44" xfId="467"/>
    <cellStyle name="Normal 2 44 2" xfId="6458"/>
    <cellStyle name="Normal 2 45" xfId="1066"/>
    <cellStyle name="Normal 2 45 2" xfId="7058"/>
    <cellStyle name="Normal 2 46" xfId="1096"/>
    <cellStyle name="Normal 2 46 2" xfId="7088"/>
    <cellStyle name="Normal 2 47" xfId="1126"/>
    <cellStyle name="Normal 2 47 2" xfId="7118"/>
    <cellStyle name="Normal 2 48" xfId="1156"/>
    <cellStyle name="Normal 2 48 2" xfId="7148"/>
    <cellStyle name="Normal 2 49" xfId="1186"/>
    <cellStyle name="Normal 2 49 2" xfId="7178"/>
    <cellStyle name="Normal 2 5" xfId="619"/>
    <cellStyle name="Normal 2 5 2" xfId="6611"/>
    <cellStyle name="Normal 2 50" xfId="1216"/>
    <cellStyle name="Normal 2 50 2" xfId="7208"/>
    <cellStyle name="Normal 2 51" xfId="1246"/>
    <cellStyle name="Normal 2 51 2" xfId="7238"/>
    <cellStyle name="Normal 2 52" xfId="1276"/>
    <cellStyle name="Normal 2 52 2" xfId="7268"/>
    <cellStyle name="Normal 2 53" xfId="1306"/>
    <cellStyle name="Normal 2 53 2" xfId="7298"/>
    <cellStyle name="Normal 2 54" xfId="1336"/>
    <cellStyle name="Normal 2 54 2" xfId="7328"/>
    <cellStyle name="Normal 2 55" xfId="1366"/>
    <cellStyle name="Normal 2 55 2" xfId="7358"/>
    <cellStyle name="Normal 2 56" xfId="1396"/>
    <cellStyle name="Normal 2 56 2" xfId="7388"/>
    <cellStyle name="Normal 2 57" xfId="1426"/>
    <cellStyle name="Normal 2 57 2" xfId="7418"/>
    <cellStyle name="Normal 2 58" xfId="1456"/>
    <cellStyle name="Normal 2 58 2" xfId="7448"/>
    <cellStyle name="Normal 2 59" xfId="1486"/>
    <cellStyle name="Normal 2 59 2" xfId="7478"/>
    <cellStyle name="Normal 2 6" xfId="650"/>
    <cellStyle name="Normal 2 6 2" xfId="6642"/>
    <cellStyle name="Normal 2 60" xfId="1516"/>
    <cellStyle name="Normal 2 60 2" xfId="7508"/>
    <cellStyle name="Normal 2 61" xfId="1546"/>
    <cellStyle name="Normal 2 61 2" xfId="7538"/>
    <cellStyle name="Normal 2 62" xfId="1576"/>
    <cellStyle name="Normal 2 62 2" xfId="7568"/>
    <cellStyle name="Normal 2 63" xfId="1606"/>
    <cellStyle name="Normal 2 63 2" xfId="7598"/>
    <cellStyle name="Normal 2 64" xfId="1636"/>
    <cellStyle name="Normal 2 64 2" xfId="7628"/>
    <cellStyle name="Normal 2 65" xfId="1666"/>
    <cellStyle name="Normal 2 65 2" xfId="7658"/>
    <cellStyle name="Normal 2 66" xfId="1695"/>
    <cellStyle name="Normal 2 66 2" xfId="7687"/>
    <cellStyle name="Normal 2 67" xfId="1723"/>
    <cellStyle name="Normal 2 67 2" xfId="7715"/>
    <cellStyle name="Normal 2 68" xfId="2600"/>
    <cellStyle name="Normal 2 68 2" xfId="8592"/>
    <cellStyle name="Normal 2 69" xfId="2625"/>
    <cellStyle name="Normal 2 69 2" xfId="8617"/>
    <cellStyle name="Normal 2 7" xfId="679"/>
    <cellStyle name="Normal 2 7 2" xfId="6671"/>
    <cellStyle name="Normal 2 70" xfId="2405"/>
    <cellStyle name="Normal 2 70 2" xfId="8397"/>
    <cellStyle name="Normal 2 71" xfId="2808"/>
    <cellStyle name="Normal 2 71 2" xfId="8800"/>
    <cellStyle name="Normal 2 72" xfId="2492"/>
    <cellStyle name="Normal 2 72 2" xfId="8484"/>
    <cellStyle name="Normal 2 73" xfId="2751"/>
    <cellStyle name="Normal 2 73 2" xfId="8743"/>
    <cellStyle name="Normal 2 74" xfId="2575"/>
    <cellStyle name="Normal 2 74 2" xfId="8567"/>
    <cellStyle name="Normal 2 75" xfId="2611"/>
    <cellStyle name="Normal 2 75 2" xfId="8603"/>
    <cellStyle name="Normal 2 76" xfId="2480"/>
    <cellStyle name="Normal 2 76 2" xfId="8472"/>
    <cellStyle name="Normal 2 77" xfId="2734"/>
    <cellStyle name="Normal 2 77 2" xfId="8726"/>
    <cellStyle name="Normal 2 78" xfId="2578"/>
    <cellStyle name="Normal 2 78 2" xfId="8570"/>
    <cellStyle name="Normal 2 79" xfId="2613"/>
    <cellStyle name="Normal 2 79 2" xfId="8605"/>
    <cellStyle name="Normal 2 8" xfId="707"/>
    <cellStyle name="Normal 2 8 2" xfId="6699"/>
    <cellStyle name="Normal 2 80" xfId="2407"/>
    <cellStyle name="Normal 2 80 2" xfId="8399"/>
    <cellStyle name="Normal 2 81" xfId="2818"/>
    <cellStyle name="Normal 2 81 2" xfId="8810"/>
    <cellStyle name="Normal 2 82" xfId="2450"/>
    <cellStyle name="Normal 2 82 2" xfId="8442"/>
    <cellStyle name="Normal 2 83" xfId="2699"/>
    <cellStyle name="Normal 2 83 2" xfId="8691"/>
    <cellStyle name="Normal 2 84" xfId="2584"/>
    <cellStyle name="Normal 2 84 2" xfId="8576"/>
    <cellStyle name="Normal 2 85" xfId="2677"/>
    <cellStyle name="Normal 2 85 2" xfId="8669"/>
    <cellStyle name="Normal 2 86" xfId="3179"/>
    <cellStyle name="Normal 2 86 2" xfId="9171"/>
    <cellStyle name="Normal 2 87" xfId="2850"/>
    <cellStyle name="Normal 2 87 2" xfId="8842"/>
    <cellStyle name="Normal 2 88" xfId="3131"/>
    <cellStyle name="Normal 2 88 2" xfId="9123"/>
    <cellStyle name="Normal 2 89" xfId="3342"/>
    <cellStyle name="Normal 2 89 2" xfId="9334"/>
    <cellStyle name="Normal 2 9" xfId="753"/>
    <cellStyle name="Normal 2 9 2" xfId="6745"/>
    <cellStyle name="Normal 2 90" xfId="3134"/>
    <cellStyle name="Normal 2 90 2" xfId="9126"/>
    <cellStyle name="Normal 2 91" xfId="3284"/>
    <cellStyle name="Normal 2 91 2" xfId="9276"/>
    <cellStyle name="Normal 2 92" xfId="3221"/>
    <cellStyle name="Normal 2 92 2" xfId="9213"/>
    <cellStyle name="Normal 2 93" xfId="3227"/>
    <cellStyle name="Normal 2 93 2" xfId="9219"/>
    <cellStyle name="Normal 2 94" xfId="3152"/>
    <cellStyle name="Normal 2 94 2" xfId="9144"/>
    <cellStyle name="Normal 2 95" xfId="3267"/>
    <cellStyle name="Normal 2 95 2" xfId="9259"/>
    <cellStyle name="Normal 2 96" xfId="2525"/>
    <cellStyle name="Normal 2 96 2" xfId="8517"/>
    <cellStyle name="Normal 2 97" xfId="2948"/>
    <cellStyle name="Normal 2 97 2" xfId="8940"/>
    <cellStyle name="Normal 2 98" xfId="3104"/>
    <cellStyle name="Normal 2 98 2" xfId="9096"/>
    <cellStyle name="Normal 2 99" xfId="3350"/>
    <cellStyle name="Normal 2 99 2" xfId="9342"/>
    <cellStyle name="Normal 3" xfId="6035"/>
    <cellStyle name="Normal 4" xfId="3"/>
    <cellStyle name="Normal 4 2" xfId="12935"/>
    <cellStyle name="Normal 6" xfId="21985"/>
    <cellStyle name="Normal 7" xfId="21763"/>
    <cellStyle name="Normal 8" xfId="22454"/>
    <cellStyle name="Normal 9" xfId="22167"/>
    <cellStyle name="Note" xfId="18" builtinId="10" customBuiltin="1"/>
    <cellStyle name="Note 10" xfId="12090"/>
    <cellStyle name="Note 11" xfId="12235"/>
    <cellStyle name="Note 12" xfId="12104"/>
    <cellStyle name="Note 13" xfId="12533"/>
    <cellStyle name="Note 14" xfId="12789"/>
    <cellStyle name="Note 15" xfId="12660"/>
    <cellStyle name="Note 16" xfId="12722"/>
    <cellStyle name="Note 17" xfId="12462"/>
    <cellStyle name="Note 18" xfId="12582"/>
    <cellStyle name="Note 19" xfId="13428"/>
    <cellStyle name="Note 2" xfId="2350"/>
    <cellStyle name="Note 2 10" xfId="314"/>
    <cellStyle name="Note 2 10 2" xfId="6304"/>
    <cellStyle name="Note 2 100" xfId="3066"/>
    <cellStyle name="Note 2 100 2" xfId="9058"/>
    <cellStyle name="Note 2 101" xfId="3290"/>
    <cellStyle name="Note 2 101 2" xfId="9282"/>
    <cellStyle name="Note 2 102" xfId="3149"/>
    <cellStyle name="Note 2 102 2" xfId="9141"/>
    <cellStyle name="Note 2 103" xfId="3215"/>
    <cellStyle name="Note 2 103 2" xfId="9207"/>
    <cellStyle name="Note 2 104" xfId="3287"/>
    <cellStyle name="Note 2 104 2" xfId="9279"/>
    <cellStyle name="Note 2 105" xfId="2941"/>
    <cellStyle name="Note 2 105 2" xfId="8933"/>
    <cellStyle name="Note 2 106" xfId="3274"/>
    <cellStyle name="Note 2 106 2" xfId="9266"/>
    <cellStyle name="Note 2 107" xfId="2527"/>
    <cellStyle name="Note 2 107 2" xfId="8519"/>
    <cellStyle name="Note 2 108" xfId="3266"/>
    <cellStyle name="Note 2 108 2" xfId="9258"/>
    <cellStyle name="Note 2 109" xfId="3112"/>
    <cellStyle name="Note 2 109 2" xfId="9104"/>
    <cellStyle name="Note 2 11" xfId="436"/>
    <cellStyle name="Note 2 11 2" xfId="6427"/>
    <cellStyle name="Note 2 110" xfId="3128"/>
    <cellStyle name="Note 2 110 2" xfId="9120"/>
    <cellStyle name="Note 2 111" xfId="3712"/>
    <cellStyle name="Note 2 111 2" xfId="9704"/>
    <cellStyle name="Note 2 112" xfId="3744"/>
    <cellStyle name="Note 2 112 2" xfId="9736"/>
    <cellStyle name="Note 2 113" xfId="3850"/>
    <cellStyle name="Note 2 113 2" xfId="9842"/>
    <cellStyle name="Note 2 114" xfId="3872"/>
    <cellStyle name="Note 2 114 2" xfId="9864"/>
    <cellStyle name="Note 2 115" xfId="3838"/>
    <cellStyle name="Note 2 115 2" xfId="9830"/>
    <cellStyle name="Note 2 116" xfId="3894"/>
    <cellStyle name="Note 2 116 2" xfId="9886"/>
    <cellStyle name="Note 2 117" xfId="3907"/>
    <cellStyle name="Note 2 117 2" xfId="9899"/>
    <cellStyle name="Note 2 118" xfId="4157"/>
    <cellStyle name="Note 2 118 2" xfId="10149"/>
    <cellStyle name="Note 2 119" xfId="4107"/>
    <cellStyle name="Note 2 119 2" xfId="10099"/>
    <cellStyle name="Note 2 12" xfId="961"/>
    <cellStyle name="Note 2 12 2" xfId="6953"/>
    <cellStyle name="Note 2 120" xfId="4551"/>
    <cellStyle name="Note 2 120 2" xfId="10543"/>
    <cellStyle name="Note 2 121" xfId="3924"/>
    <cellStyle name="Note 2 121 2" xfId="9916"/>
    <cellStyle name="Note 2 122" xfId="4481"/>
    <cellStyle name="Note 2 122 2" xfId="10473"/>
    <cellStyle name="Note 2 123" xfId="4542"/>
    <cellStyle name="Note 2 123 2" xfId="10534"/>
    <cellStyle name="Note 2 124" xfId="3948"/>
    <cellStyle name="Note 2 124 2" xfId="9940"/>
    <cellStyle name="Note 2 125" xfId="4559"/>
    <cellStyle name="Note 2 125 2" xfId="10551"/>
    <cellStyle name="Note 2 126" xfId="4408"/>
    <cellStyle name="Note 2 126 2" xfId="10400"/>
    <cellStyle name="Note 2 127" xfId="4569"/>
    <cellStyle name="Note 2 127 2" xfId="10561"/>
    <cellStyle name="Note 2 128" xfId="4575"/>
    <cellStyle name="Note 2 128 2" xfId="10567"/>
    <cellStyle name="Note 2 129" xfId="4307"/>
    <cellStyle name="Note 2 129 2" xfId="10299"/>
    <cellStyle name="Note 2 13" xfId="755"/>
    <cellStyle name="Note 2 13 2" xfId="6747"/>
    <cellStyle name="Note 2 130" xfId="3985"/>
    <cellStyle name="Note 2 130 2" xfId="9977"/>
    <cellStyle name="Note 2 131" xfId="4146"/>
    <cellStyle name="Note 2 131 2" xfId="10138"/>
    <cellStyle name="Note 2 132" xfId="4567"/>
    <cellStyle name="Note 2 132 2" xfId="10559"/>
    <cellStyle name="Note 2 133" xfId="3995"/>
    <cellStyle name="Note 2 133 2" xfId="9987"/>
    <cellStyle name="Note 2 134" xfId="4120"/>
    <cellStyle name="Note 2 134 2" xfId="10112"/>
    <cellStyle name="Note 2 135" xfId="4169"/>
    <cellStyle name="Note 2 135 2" xfId="10161"/>
    <cellStyle name="Note 2 136" xfId="4440"/>
    <cellStyle name="Note 2 136 2" xfId="10432"/>
    <cellStyle name="Note 2 137" xfId="4364"/>
    <cellStyle name="Note 2 137 2" xfId="10356"/>
    <cellStyle name="Note 2 138" xfId="4149"/>
    <cellStyle name="Note 2 138 2" xfId="10141"/>
    <cellStyle name="Note 2 139" xfId="4426"/>
    <cellStyle name="Note 2 139 2" xfId="10418"/>
    <cellStyle name="Note 2 14" xfId="911"/>
    <cellStyle name="Note 2 14 2" xfId="6903"/>
    <cellStyle name="Note 2 140" xfId="4614"/>
    <cellStyle name="Note 2 140 2" xfId="10606"/>
    <cellStyle name="Note 2 141" xfId="4762"/>
    <cellStyle name="Note 2 141 2" xfId="10754"/>
    <cellStyle name="Note 2 142" xfId="4727"/>
    <cellStyle name="Note 2 142 2" xfId="10719"/>
    <cellStyle name="Note 2 143" xfId="4963"/>
    <cellStyle name="Note 2 143 2" xfId="10955"/>
    <cellStyle name="Note 2 144" xfId="4624"/>
    <cellStyle name="Note 2 144 2" xfId="10616"/>
    <cellStyle name="Note 2 145" xfId="4932"/>
    <cellStyle name="Note 2 145 2" xfId="10924"/>
    <cellStyle name="Note 2 146" xfId="4960"/>
    <cellStyle name="Note 2 146 2" xfId="10952"/>
    <cellStyle name="Note 2 147" xfId="4640"/>
    <cellStyle name="Note 2 147 2" xfId="10632"/>
    <cellStyle name="Note 2 148" xfId="4959"/>
    <cellStyle name="Note 2 148 2" xfId="10951"/>
    <cellStyle name="Note 2 149" xfId="4625"/>
    <cellStyle name="Note 2 149 2" xfId="10617"/>
    <cellStyle name="Note 2 15" xfId="816"/>
    <cellStyle name="Note 2 15 2" xfId="6808"/>
    <cellStyle name="Note 2 150" xfId="4673"/>
    <cellStyle name="Note 2 150 2" xfId="10665"/>
    <cellStyle name="Note 2 151" xfId="4763"/>
    <cellStyle name="Note 2 151 2" xfId="10755"/>
    <cellStyle name="Note 2 152" xfId="4984"/>
    <cellStyle name="Note 2 152 2" xfId="10976"/>
    <cellStyle name="Note 2 153" xfId="5041"/>
    <cellStyle name="Note 2 153 2" xfId="11033"/>
    <cellStyle name="Note 2 154" xfId="5034"/>
    <cellStyle name="Note 2 154 2" xfId="11026"/>
    <cellStyle name="Note 2 155" xfId="5103"/>
    <cellStyle name="Note 2 155 2" xfId="11095"/>
    <cellStyle name="Note 2 156" xfId="5119"/>
    <cellStyle name="Note 2 156 2" xfId="11111"/>
    <cellStyle name="Note 2 157" xfId="5299"/>
    <cellStyle name="Note 2 157 2" xfId="11291"/>
    <cellStyle name="Note 2 158" xfId="5188"/>
    <cellStyle name="Note 2 158 2" xfId="11180"/>
    <cellStyle name="Note 2 159" xfId="5652"/>
    <cellStyle name="Note 2 159 2" xfId="11644"/>
    <cellStyle name="Note 2 16" xfId="964"/>
    <cellStyle name="Note 2 16 2" xfId="6956"/>
    <cellStyle name="Note 2 160" xfId="5163"/>
    <cellStyle name="Note 2 160 2" xfId="11155"/>
    <cellStyle name="Note 2 161" xfId="5605"/>
    <cellStyle name="Note 2 161 2" xfId="11597"/>
    <cellStyle name="Note 2 162" xfId="5214"/>
    <cellStyle name="Note 2 162 2" xfId="11206"/>
    <cellStyle name="Note 2 163" xfId="5609"/>
    <cellStyle name="Note 2 163 2" xfId="11601"/>
    <cellStyle name="Note 2 164" xfId="5512"/>
    <cellStyle name="Note 2 164 2" xfId="11504"/>
    <cellStyle name="Note 2 165" xfId="5320"/>
    <cellStyle name="Note 2 165 2" xfId="11312"/>
    <cellStyle name="Note 2 166" xfId="5509"/>
    <cellStyle name="Note 2 166 2" xfId="11501"/>
    <cellStyle name="Note 2 167" xfId="5275"/>
    <cellStyle name="Note 2 167 2" xfId="11267"/>
    <cellStyle name="Note 2 168" xfId="5474"/>
    <cellStyle name="Note 2 168 2" xfId="11466"/>
    <cellStyle name="Note 2 169" xfId="5822"/>
    <cellStyle name="Note 2 169 2" xfId="11814"/>
    <cellStyle name="Note 2 17" xfId="742"/>
    <cellStyle name="Note 2 17 2" xfId="6734"/>
    <cellStyle name="Note 2 170" xfId="5802"/>
    <cellStyle name="Note 2 170 2" xfId="11794"/>
    <cellStyle name="Note 2 171" xfId="5533"/>
    <cellStyle name="Note 2 171 2" xfId="11525"/>
    <cellStyle name="Note 2 172" xfId="5505"/>
    <cellStyle name="Note 2 172 2" xfId="11497"/>
    <cellStyle name="Note 2 173" xfId="5829"/>
    <cellStyle name="Note 2 173 2" xfId="11821"/>
    <cellStyle name="Note 2 174" xfId="5134"/>
    <cellStyle name="Note 2 174 2" xfId="11126"/>
    <cellStyle name="Note 2 175" xfId="5371"/>
    <cellStyle name="Note 2 175 2" xfId="11363"/>
    <cellStyle name="Note 2 176" xfId="5542"/>
    <cellStyle name="Note 2 176 2" xfId="11534"/>
    <cellStyle name="Note 2 177" xfId="5235"/>
    <cellStyle name="Note 2 177 2" xfId="11227"/>
    <cellStyle name="Note 2 178" xfId="5833"/>
    <cellStyle name="Note 2 178 2" xfId="11825"/>
    <cellStyle name="Note 2 179" xfId="5843"/>
    <cellStyle name="Note 2 179 2" xfId="11835"/>
    <cellStyle name="Note 2 18" xfId="934"/>
    <cellStyle name="Note 2 18 2" xfId="6926"/>
    <cellStyle name="Note 2 180" xfId="5193"/>
    <cellStyle name="Note 2 180 2" xfId="11185"/>
    <cellStyle name="Note 2 181" xfId="5884"/>
    <cellStyle name="Note 2 181 2" xfId="11876"/>
    <cellStyle name="Note 2 182" xfId="5947"/>
    <cellStyle name="Note 2 182 2" xfId="11939"/>
    <cellStyle name="Note 2 183" xfId="6004"/>
    <cellStyle name="Note 2 183 2" xfId="11996"/>
    <cellStyle name="Note 2 184" xfId="5898"/>
    <cellStyle name="Note 2 184 2" xfId="11890"/>
    <cellStyle name="Note 2 185" xfId="5995"/>
    <cellStyle name="Note 2 185 2" xfId="11987"/>
    <cellStyle name="Note 2 186" xfId="8342"/>
    <cellStyle name="Note 2 186 2" xfId="12058"/>
    <cellStyle name="Note 2 187" xfId="12399"/>
    <cellStyle name="Note 2 188" xfId="12594"/>
    <cellStyle name="Note 2 189" xfId="12255"/>
    <cellStyle name="Note 2 19" xfId="432"/>
    <cellStyle name="Note 2 19 2" xfId="6423"/>
    <cellStyle name="Note 2 190" xfId="12800"/>
    <cellStyle name="Note 2 191" xfId="12376"/>
    <cellStyle name="Note 2 192" xfId="12818"/>
    <cellStyle name="Note 2 193" xfId="12540"/>
    <cellStyle name="Note 2 194" xfId="12688"/>
    <cellStyle name="Note 2 195" xfId="12774"/>
    <cellStyle name="Note 2 196" xfId="12325"/>
    <cellStyle name="Note 2 197" xfId="13713"/>
    <cellStyle name="Note 2 197 10" xfId="25421"/>
    <cellStyle name="Note 2 197 11" xfId="23090"/>
    <cellStyle name="Note 2 197 12" xfId="23170"/>
    <cellStyle name="Note 2 197 13" xfId="24180"/>
    <cellStyle name="Note 2 197 14" xfId="25156"/>
    <cellStyle name="Note 2 197 15" xfId="23261"/>
    <cellStyle name="Note 2 197 16" xfId="25788"/>
    <cellStyle name="Note 2 197 17" xfId="25899"/>
    <cellStyle name="Note 2 197 18" xfId="26637"/>
    <cellStyle name="Note 2 197 19" xfId="26948"/>
    <cellStyle name="Note 2 197 2" xfId="13583"/>
    <cellStyle name="Note 2 197 2 10" xfId="22968"/>
    <cellStyle name="Note 2 197 2 11" xfId="23227"/>
    <cellStyle name="Note 2 197 2 12" xfId="22718"/>
    <cellStyle name="Note 2 197 2 13" xfId="23212"/>
    <cellStyle name="Note 2 197 2 14" xfId="23963"/>
    <cellStyle name="Note 2 197 2 15" xfId="25868"/>
    <cellStyle name="Note 2 197 2 16" xfId="25997"/>
    <cellStyle name="Note 2 197 2 17" xfId="28398"/>
    <cellStyle name="Note 2 197 2 18" xfId="27956"/>
    <cellStyle name="Note 2 197 2 19" xfId="28197"/>
    <cellStyle name="Note 2 197 2 2" xfId="25024"/>
    <cellStyle name="Note 2 197 2 2 10" xfId="23700"/>
    <cellStyle name="Note 2 197 2 2 11" xfId="24590"/>
    <cellStyle name="Note 2 197 2 2 12" xfId="24868"/>
    <cellStyle name="Note 2 197 2 2 13" xfId="23672"/>
    <cellStyle name="Note 2 197 2 2 14" xfId="24392"/>
    <cellStyle name="Note 2 197 2 2 15" xfId="25721"/>
    <cellStyle name="Note 2 197 2 2 16" xfId="25675"/>
    <cellStyle name="Note 2 197 2 2 17" xfId="28331"/>
    <cellStyle name="Note 2 197 2 2 18" xfId="28241"/>
    <cellStyle name="Note 2 197 2 2 19" xfId="27852"/>
    <cellStyle name="Note 2 197 2 2 2" xfId="24951"/>
    <cellStyle name="Note 2 197 2 2 20" xfId="28054"/>
    <cellStyle name="Note 2 197 2 2 21" xfId="27670"/>
    <cellStyle name="Note 2 197 2 2 22" xfId="27552"/>
    <cellStyle name="Note 2 197 2 2 23" xfId="28675"/>
    <cellStyle name="Note 2 197 2 2 24" xfId="27596"/>
    <cellStyle name="Note 2 197 2 2 25" xfId="28685"/>
    <cellStyle name="Note 2 197 2 2 26" xfId="26892"/>
    <cellStyle name="Note 2 197 2 2 27" xfId="29718"/>
    <cellStyle name="Note 2 197 2 2 28" xfId="29650"/>
    <cellStyle name="Note 2 197 2 2 29" xfId="29443"/>
    <cellStyle name="Note 2 197 2 2 3" xfId="24840"/>
    <cellStyle name="Note 2 197 2 2 30" xfId="29543"/>
    <cellStyle name="Note 2 197 2 2 31" xfId="29349"/>
    <cellStyle name="Note 2 197 2 2 4" xfId="24352"/>
    <cellStyle name="Note 2 197 2 2 5" xfId="24605"/>
    <cellStyle name="Note 2 197 2 2 6" xfId="24108"/>
    <cellStyle name="Note 2 197 2 2 7" xfId="23961"/>
    <cellStyle name="Note 2 197 2 2 8" xfId="23166"/>
    <cellStyle name="Note 2 197 2 2 9" xfId="25409"/>
    <cellStyle name="Note 2 197 2 20" xfId="26589"/>
    <cellStyle name="Note 2 197 2 21" xfId="26609"/>
    <cellStyle name="Note 2 197 2 22" xfId="27155"/>
    <cellStyle name="Note 2 197 2 23" xfId="28456"/>
    <cellStyle name="Note 2 197 2 24" xfId="27265"/>
    <cellStyle name="Note 2 197 2 25" xfId="26923"/>
    <cellStyle name="Note 2 197 2 26" xfId="27435"/>
    <cellStyle name="Note 2 197 2 27" xfId="29783"/>
    <cellStyle name="Note 2 197 2 28" xfId="29492"/>
    <cellStyle name="Note 2 197 2 29" xfId="29620"/>
    <cellStyle name="Note 2 197 2 3" xfId="24483"/>
    <cellStyle name="Note 2 197 2 30" xfId="28890"/>
    <cellStyle name="Note 2 197 2 31" xfId="28900"/>
    <cellStyle name="Note 2 197 2 4" xfId="24783"/>
    <cellStyle name="Note 2 197 2 5" xfId="22672"/>
    <cellStyle name="Note 2 197 2 6" xfId="22699"/>
    <cellStyle name="Note 2 197 2 7" xfId="23418"/>
    <cellStyle name="Note 2 197 2 8" xfId="22694"/>
    <cellStyle name="Note 2 197 2 9" xfId="24559"/>
    <cellStyle name="Note 2 197 20" xfId="27403"/>
    <cellStyle name="Note 2 197 21" xfId="27360"/>
    <cellStyle name="Note 2 197 22" xfId="26826"/>
    <cellStyle name="Note 2 197 23" xfId="27222"/>
    <cellStyle name="Note 2 197 24" xfId="27163"/>
    <cellStyle name="Note 2 197 25" xfId="27132"/>
    <cellStyle name="Note 2 197 26" xfId="28123"/>
    <cellStyle name="Note 2 197 27" xfId="28639"/>
    <cellStyle name="Note 2 197 28" xfId="28912"/>
    <cellStyle name="Note 2 197 29" xfId="29071"/>
    <cellStyle name="Note 2 197 3" xfId="22739"/>
    <cellStyle name="Note 2 197 30" xfId="29237"/>
    <cellStyle name="Note 2 197 31" xfId="29217"/>
    <cellStyle name="Note 2 197 32" xfId="29017"/>
    <cellStyle name="Note 2 197 4" xfId="23133"/>
    <cellStyle name="Note 2 197 5" xfId="23748"/>
    <cellStyle name="Note 2 197 6" xfId="23692"/>
    <cellStyle name="Note 2 197 7" xfId="22967"/>
    <cellStyle name="Note 2 197 8" xfId="23507"/>
    <cellStyle name="Note 2 197 9" xfId="23395"/>
    <cellStyle name="Note 2 198" xfId="13331"/>
    <cellStyle name="Note 2 199" xfId="13885"/>
    <cellStyle name="Note 2 2" xfId="83"/>
    <cellStyle name="Note 2 2 2" xfId="6073"/>
    <cellStyle name="Note 2 20" xfId="887"/>
    <cellStyle name="Note 2 20 2" xfId="6879"/>
    <cellStyle name="Note 2 200" xfId="13487"/>
    <cellStyle name="Note 2 201" xfId="14017"/>
    <cellStyle name="Note 2 202" xfId="13016"/>
    <cellStyle name="Note 2 203" xfId="13482"/>
    <cellStyle name="Note 2 204" xfId="14232"/>
    <cellStyle name="Note 2 205" xfId="15354"/>
    <cellStyle name="Note 2 206" xfId="17673"/>
    <cellStyle name="Note 2 207" xfId="17435"/>
    <cellStyle name="Note 2 208" xfId="17741"/>
    <cellStyle name="Note 2 209" xfId="18165"/>
    <cellStyle name="Note 2 21" xfId="845"/>
    <cellStyle name="Note 2 21 2" xfId="6837"/>
    <cellStyle name="Note 2 210" xfId="15646"/>
    <cellStyle name="Note 2 211" xfId="15396"/>
    <cellStyle name="Note 2 212" xfId="15356"/>
    <cellStyle name="Note 2 213" xfId="15365"/>
    <cellStyle name="Note 2 214" xfId="17250"/>
    <cellStyle name="Note 2 215" xfId="17205"/>
    <cellStyle name="Note 2 216" xfId="16306"/>
    <cellStyle name="Note 2 217" xfId="16987"/>
    <cellStyle name="Note 2 218" xfId="17144"/>
    <cellStyle name="Note 2 219" xfId="17089"/>
    <cellStyle name="Note 2 22" xfId="364"/>
    <cellStyle name="Note 2 22 2" xfId="6355"/>
    <cellStyle name="Note 2 220" xfId="15740"/>
    <cellStyle name="Note 2 221" xfId="18703"/>
    <cellStyle name="Note 2 222" xfId="14453"/>
    <cellStyle name="Note 2 223" xfId="15425"/>
    <cellStyle name="Note 2 224" xfId="16443"/>
    <cellStyle name="Note 2 225" xfId="16989"/>
    <cellStyle name="Note 2 226" xfId="15079"/>
    <cellStyle name="Note 2 227" xfId="14488"/>
    <cellStyle name="Note 2 228" xfId="15033"/>
    <cellStyle name="Note 2 229" xfId="14305"/>
    <cellStyle name="Note 2 23" xfId="1015"/>
    <cellStyle name="Note 2 23 2" xfId="7007"/>
    <cellStyle name="Note 2 230" xfId="17384"/>
    <cellStyle name="Note 2 231" xfId="15257"/>
    <cellStyle name="Note 2 232" xfId="17197"/>
    <cellStyle name="Note 2 233" xfId="14492"/>
    <cellStyle name="Note 2 234" xfId="15516"/>
    <cellStyle name="Note 2 235" xfId="16290"/>
    <cellStyle name="Note 2 236" xfId="16732"/>
    <cellStyle name="Note 2 237" xfId="16463"/>
    <cellStyle name="Note 2 238" xfId="16482"/>
    <cellStyle name="Note 2 239" xfId="18964"/>
    <cellStyle name="Note 2 24" xfId="699"/>
    <cellStyle name="Note 2 24 2" xfId="6691"/>
    <cellStyle name="Note 2 240" xfId="16729"/>
    <cellStyle name="Note 2 241" xfId="16427"/>
    <cellStyle name="Note 2 242" xfId="20087"/>
    <cellStyle name="Note 2 243" xfId="20149"/>
    <cellStyle name="Note 2 244" xfId="22286"/>
    <cellStyle name="Note 2 245" xfId="22255"/>
    <cellStyle name="Note 2 246" xfId="22327"/>
    <cellStyle name="Note 2 247" xfId="21430"/>
    <cellStyle name="Note 2 248" xfId="21788"/>
    <cellStyle name="Note 2 249" xfId="21837"/>
    <cellStyle name="Note 2 25" xfId="872"/>
    <cellStyle name="Note 2 25 2" xfId="6864"/>
    <cellStyle name="Note 2 250" xfId="21595"/>
    <cellStyle name="Note 2 251" xfId="21323"/>
    <cellStyle name="Note 2 252" xfId="21260"/>
    <cellStyle name="Note 2 253" xfId="20882"/>
    <cellStyle name="Note 2 254" xfId="26113"/>
    <cellStyle name="Note 2 255" xfId="26512"/>
    <cellStyle name="Note 2 26" xfId="985"/>
    <cellStyle name="Note 2 26 2" xfId="6977"/>
    <cellStyle name="Note 2 27" xfId="297"/>
    <cellStyle name="Note 2 27 2" xfId="6287"/>
    <cellStyle name="Note 2 28" xfId="900"/>
    <cellStyle name="Note 2 28 2" xfId="6892"/>
    <cellStyle name="Note 2 29" xfId="982"/>
    <cellStyle name="Note 2 29 2" xfId="6974"/>
    <cellStyle name="Note 2 3" xfId="479"/>
    <cellStyle name="Note 2 3 2" xfId="6470"/>
    <cellStyle name="Note 2 30" xfId="383"/>
    <cellStyle name="Note 2 30 2" xfId="6374"/>
    <cellStyle name="Note 2 31" xfId="967"/>
    <cellStyle name="Note 2 31 2" xfId="6959"/>
    <cellStyle name="Note 2 32" xfId="329"/>
    <cellStyle name="Note 2 32 2" xfId="6319"/>
    <cellStyle name="Note 2 33" xfId="958"/>
    <cellStyle name="Note 2 33 2" xfId="6950"/>
    <cellStyle name="Note 2 34" xfId="777"/>
    <cellStyle name="Note 2 34 2" xfId="6769"/>
    <cellStyle name="Note 2 35" xfId="919"/>
    <cellStyle name="Note 2 35 2" xfId="6911"/>
    <cellStyle name="Note 2 36" xfId="718"/>
    <cellStyle name="Note 2 36 2" xfId="6710"/>
    <cellStyle name="Note 2 37" xfId="885"/>
    <cellStyle name="Note 2 37 2" xfId="6877"/>
    <cellStyle name="Note 2 38" xfId="1050"/>
    <cellStyle name="Note 2 38 2" xfId="7042"/>
    <cellStyle name="Note 2 39" xfId="575"/>
    <cellStyle name="Note 2 39 2" xfId="6567"/>
    <cellStyle name="Note 2 4" xfId="453"/>
    <cellStyle name="Note 2 4 2" xfId="6444"/>
    <cellStyle name="Note 2 40" xfId="957"/>
    <cellStyle name="Note 2 40 2" xfId="6949"/>
    <cellStyle name="Note 2 41" xfId="658"/>
    <cellStyle name="Note 2 41 2" xfId="6650"/>
    <cellStyle name="Note 2 42" xfId="622"/>
    <cellStyle name="Note 2 42 2" xfId="6614"/>
    <cellStyle name="Note 2 43" xfId="1086"/>
    <cellStyle name="Note 2 43 2" xfId="7078"/>
    <cellStyle name="Note 2 44" xfId="1116"/>
    <cellStyle name="Note 2 44 2" xfId="7108"/>
    <cellStyle name="Note 2 45" xfId="1146"/>
    <cellStyle name="Note 2 45 2" xfId="7138"/>
    <cellStyle name="Note 2 46" xfId="1176"/>
    <cellStyle name="Note 2 46 2" xfId="7168"/>
    <cellStyle name="Note 2 47" xfId="1206"/>
    <cellStyle name="Note 2 47 2" xfId="7198"/>
    <cellStyle name="Note 2 48" xfId="1236"/>
    <cellStyle name="Note 2 48 2" xfId="7228"/>
    <cellStyle name="Note 2 49" xfId="1266"/>
    <cellStyle name="Note 2 49 2" xfId="7258"/>
    <cellStyle name="Note 2 5" xfId="340"/>
    <cellStyle name="Note 2 5 2" xfId="6331"/>
    <cellStyle name="Note 2 50" xfId="1296"/>
    <cellStyle name="Note 2 50 2" xfId="7288"/>
    <cellStyle name="Note 2 51" xfId="1326"/>
    <cellStyle name="Note 2 51 2" xfId="7318"/>
    <cellStyle name="Note 2 52" xfId="1356"/>
    <cellStyle name="Note 2 52 2" xfId="7348"/>
    <cellStyle name="Note 2 53" xfId="1386"/>
    <cellStyle name="Note 2 53 2" xfId="7378"/>
    <cellStyle name="Note 2 54" xfId="1416"/>
    <cellStyle name="Note 2 54 2" xfId="7408"/>
    <cellStyle name="Note 2 55" xfId="1446"/>
    <cellStyle name="Note 2 55 2" xfId="7438"/>
    <cellStyle name="Note 2 56" xfId="1476"/>
    <cellStyle name="Note 2 56 2" xfId="7468"/>
    <cellStyle name="Note 2 57" xfId="1506"/>
    <cellStyle name="Note 2 57 2" xfId="7498"/>
    <cellStyle name="Note 2 58" xfId="1536"/>
    <cellStyle name="Note 2 58 2" xfId="7528"/>
    <cellStyle name="Note 2 59" xfId="1566"/>
    <cellStyle name="Note 2 59 2" xfId="7558"/>
    <cellStyle name="Note 2 6" xfId="438"/>
    <cellStyle name="Note 2 6 2" xfId="6429"/>
    <cellStyle name="Note 2 60" xfId="1596"/>
    <cellStyle name="Note 2 60 2" xfId="7588"/>
    <cellStyle name="Note 2 61" xfId="1626"/>
    <cellStyle name="Note 2 61 2" xfId="7618"/>
    <cellStyle name="Note 2 62" xfId="1656"/>
    <cellStyle name="Note 2 62 2" xfId="7648"/>
    <cellStyle name="Note 2 63" xfId="1686"/>
    <cellStyle name="Note 2 63 2" xfId="7678"/>
    <cellStyle name="Note 2 64" xfId="1715"/>
    <cellStyle name="Note 2 64 2" xfId="7707"/>
    <cellStyle name="Note 2 65" xfId="1743"/>
    <cellStyle name="Note 2 65 2" xfId="7735"/>
    <cellStyle name="Note 2 66" xfId="1770"/>
    <cellStyle name="Note 2 66 2" xfId="7762"/>
    <cellStyle name="Note 2 67" xfId="1797"/>
    <cellStyle name="Note 2 67 2" xfId="7789"/>
    <cellStyle name="Note 2 68" xfId="2412"/>
    <cellStyle name="Note 2 68 2" xfId="8404"/>
    <cellStyle name="Note 2 69" xfId="2736"/>
    <cellStyle name="Note 2 69 2" xfId="8728"/>
    <cellStyle name="Note 2 7" xfId="499"/>
    <cellStyle name="Note 2 7 2" xfId="6490"/>
    <cellStyle name="Note 2 70" xfId="2504"/>
    <cellStyle name="Note 2 70 2" xfId="8496"/>
    <cellStyle name="Note 2 71" xfId="2694"/>
    <cellStyle name="Note 2 71 2" xfId="8686"/>
    <cellStyle name="Note 2 72" xfId="2601"/>
    <cellStyle name="Note 2 72 2" xfId="8593"/>
    <cellStyle name="Note 2 73" xfId="2739"/>
    <cellStyle name="Note 2 73 2" xfId="8731"/>
    <cellStyle name="Note 2 74" xfId="2392"/>
    <cellStyle name="Note 2 74 2" xfId="8384"/>
    <cellStyle name="Note 2 75" xfId="2713"/>
    <cellStyle name="Note 2 75 2" xfId="8705"/>
    <cellStyle name="Note 2 76" xfId="2397"/>
    <cellStyle name="Note 2 76 2" xfId="8389"/>
    <cellStyle name="Note 2 77" xfId="2671"/>
    <cellStyle name="Note 2 77 2" xfId="8663"/>
    <cellStyle name="Note 2 78" xfId="2630"/>
    <cellStyle name="Note 2 78 2" xfId="8622"/>
    <cellStyle name="Note 2 79" xfId="2440"/>
    <cellStyle name="Note 2 79 2" xfId="8432"/>
    <cellStyle name="Note 2 8" xfId="333"/>
    <cellStyle name="Note 2 8 2" xfId="6324"/>
    <cellStyle name="Note 2 80" xfId="2784"/>
    <cellStyle name="Note 2 80 2" xfId="8776"/>
    <cellStyle name="Note 2 81" xfId="2496"/>
    <cellStyle name="Note 2 81 2" xfId="8488"/>
    <cellStyle name="Note 2 82" xfId="2656"/>
    <cellStyle name="Note 2 82 2" xfId="8648"/>
    <cellStyle name="Note 2 83" xfId="2757"/>
    <cellStyle name="Note 2 83 2" xfId="8749"/>
    <cellStyle name="Note 2 84" xfId="2501"/>
    <cellStyle name="Note 2 84 2" xfId="8493"/>
    <cellStyle name="Note 2 85" xfId="2683"/>
    <cellStyle name="Note 2 85 2" xfId="8675"/>
    <cellStyle name="Note 2 86" xfId="3228"/>
    <cellStyle name="Note 2 86 2" xfId="9220"/>
    <cellStyle name="Note 2 87" xfId="3269"/>
    <cellStyle name="Note 2 87 2" xfId="9261"/>
    <cellStyle name="Note 2 88" xfId="3013"/>
    <cellStyle name="Note 2 88 2" xfId="9005"/>
    <cellStyle name="Note 2 89" xfId="2647"/>
    <cellStyle name="Note 2 89 2" xfId="8639"/>
    <cellStyle name="Note 2 9" xfId="345"/>
    <cellStyle name="Note 2 9 2" xfId="6336"/>
    <cellStyle name="Note 2 90" xfId="2472"/>
    <cellStyle name="Note 2 90 2" xfId="8464"/>
    <cellStyle name="Note 2 91" xfId="3271"/>
    <cellStyle name="Note 2 91 2" xfId="9263"/>
    <cellStyle name="Note 2 92" xfId="3223"/>
    <cellStyle name="Note 2 92 2" xfId="9215"/>
    <cellStyle name="Note 2 93" xfId="3250"/>
    <cellStyle name="Note 2 93 2" xfId="9242"/>
    <cellStyle name="Note 2 94" xfId="3122"/>
    <cellStyle name="Note 2 94 2" xfId="9114"/>
    <cellStyle name="Note 2 95" xfId="2931"/>
    <cellStyle name="Note 2 95 2" xfId="8923"/>
    <cellStyle name="Note 2 96" xfId="3047"/>
    <cellStyle name="Note 2 96 2" xfId="9039"/>
    <cellStyle name="Note 2 97" xfId="3193"/>
    <cellStyle name="Note 2 97 2" xfId="9185"/>
    <cellStyle name="Note 2 98" xfId="3316"/>
    <cellStyle name="Note 2 98 2" xfId="9308"/>
    <cellStyle name="Note 2 99" xfId="3061"/>
    <cellStyle name="Note 2 99 2" xfId="9053"/>
    <cellStyle name="Note 20" xfId="13354"/>
    <cellStyle name="Note 21" xfId="13343"/>
    <cellStyle name="Note 22" xfId="13223"/>
    <cellStyle name="Note 23" xfId="13206"/>
    <cellStyle name="Note 24" xfId="13107"/>
    <cellStyle name="Note 25" xfId="13346"/>
    <cellStyle name="Note 26" xfId="14972"/>
    <cellStyle name="Note 27" xfId="15247"/>
    <cellStyle name="Note 28" xfId="15295"/>
    <cellStyle name="Note 29" xfId="14554"/>
    <cellStyle name="Note 3" xfId="124"/>
    <cellStyle name="Note 3 10" xfId="691"/>
    <cellStyle name="Note 3 10 2" xfId="6683"/>
    <cellStyle name="Note 3 100" xfId="3475"/>
    <cellStyle name="Note 3 100 2" xfId="9467"/>
    <cellStyle name="Note 3 101" xfId="3495"/>
    <cellStyle name="Note 3 101 2" xfId="9487"/>
    <cellStyle name="Note 3 102" xfId="3514"/>
    <cellStyle name="Note 3 102 2" xfId="9506"/>
    <cellStyle name="Note 3 103" xfId="3532"/>
    <cellStyle name="Note 3 103 2" xfId="9524"/>
    <cellStyle name="Note 3 104" xfId="3549"/>
    <cellStyle name="Note 3 104 2" xfId="9541"/>
    <cellStyle name="Note 3 105" xfId="3566"/>
    <cellStyle name="Note 3 105 2" xfId="9558"/>
    <cellStyle name="Note 3 106" xfId="3583"/>
    <cellStyle name="Note 3 106 2" xfId="9575"/>
    <cellStyle name="Note 3 107" xfId="3600"/>
    <cellStyle name="Note 3 107 2" xfId="9592"/>
    <cellStyle name="Note 3 108" xfId="3617"/>
    <cellStyle name="Note 3 108 2" xfId="9609"/>
    <cellStyle name="Note 3 109" xfId="3633"/>
    <cellStyle name="Note 3 109 2" xfId="9625"/>
    <cellStyle name="Note 3 11" xfId="379"/>
    <cellStyle name="Note 3 11 2" xfId="6370"/>
    <cellStyle name="Note 3 110" xfId="3646"/>
    <cellStyle name="Note 3 110 2" xfId="9638"/>
    <cellStyle name="Note 3 111" xfId="3717"/>
    <cellStyle name="Note 3 111 2" xfId="9709"/>
    <cellStyle name="Note 3 112" xfId="3752"/>
    <cellStyle name="Note 3 112 2" xfId="9744"/>
    <cellStyle name="Note 3 113" xfId="3835"/>
    <cellStyle name="Note 3 113 2" xfId="9827"/>
    <cellStyle name="Note 3 114" xfId="3876"/>
    <cellStyle name="Note 3 114 2" xfId="9868"/>
    <cellStyle name="Note 3 115" xfId="3821"/>
    <cellStyle name="Note 3 115 2" xfId="9813"/>
    <cellStyle name="Note 3 116" xfId="3767"/>
    <cellStyle name="Note 3 116 2" xfId="9759"/>
    <cellStyle name="Note 3 117" xfId="3921"/>
    <cellStyle name="Note 3 117 2" xfId="9913"/>
    <cellStyle name="Note 3 118" xfId="4496"/>
    <cellStyle name="Note 3 118 2" xfId="10488"/>
    <cellStyle name="Note 3 119" xfId="4230"/>
    <cellStyle name="Note 3 119 2" xfId="10222"/>
    <cellStyle name="Note 3 12" xfId="889"/>
    <cellStyle name="Note 3 12 2" xfId="6881"/>
    <cellStyle name="Note 3 120" xfId="4524"/>
    <cellStyle name="Note 3 120 2" xfId="10516"/>
    <cellStyle name="Note 3 121" xfId="4030"/>
    <cellStyle name="Note 3 121 2" xfId="10022"/>
    <cellStyle name="Note 3 122" xfId="4329"/>
    <cellStyle name="Note 3 122 2" xfId="10321"/>
    <cellStyle name="Note 3 123" xfId="4472"/>
    <cellStyle name="Note 3 123 2" xfId="10464"/>
    <cellStyle name="Note 3 124" xfId="4254"/>
    <cellStyle name="Note 3 124 2" xfId="10246"/>
    <cellStyle name="Note 3 125" xfId="4249"/>
    <cellStyle name="Note 3 125 2" xfId="10241"/>
    <cellStyle name="Note 3 126" xfId="4282"/>
    <cellStyle name="Note 3 126 2" xfId="10274"/>
    <cellStyle name="Note 3 127" xfId="3896"/>
    <cellStyle name="Note 3 127 2" xfId="9888"/>
    <cellStyle name="Note 3 128" xfId="4224"/>
    <cellStyle name="Note 3 128 2" xfId="10216"/>
    <cellStyle name="Note 3 129" xfId="4486"/>
    <cellStyle name="Note 3 129 2" xfId="10478"/>
    <cellStyle name="Note 3 13" xfId="953"/>
    <cellStyle name="Note 3 13 2" xfId="6945"/>
    <cellStyle name="Note 3 130" xfId="4127"/>
    <cellStyle name="Note 3 130 2" xfId="10119"/>
    <cellStyle name="Note 3 131" xfId="4163"/>
    <cellStyle name="Note 3 131 2" xfId="10155"/>
    <cellStyle name="Note 3 132" xfId="4256"/>
    <cellStyle name="Note 3 132 2" xfId="10248"/>
    <cellStyle name="Note 3 133" xfId="4391"/>
    <cellStyle name="Note 3 133 2" xfId="10383"/>
    <cellStyle name="Note 3 134" xfId="4351"/>
    <cellStyle name="Note 3 134 2" xfId="10343"/>
    <cellStyle name="Note 3 135" xfId="4083"/>
    <cellStyle name="Note 3 135 2" xfId="10075"/>
    <cellStyle name="Note 3 136" xfId="4294"/>
    <cellStyle name="Note 3 136 2" xfId="10286"/>
    <cellStyle name="Note 3 137" xfId="4251"/>
    <cellStyle name="Note 3 137 2" xfId="10243"/>
    <cellStyle name="Note 3 138" xfId="3941"/>
    <cellStyle name="Note 3 138 2" xfId="9933"/>
    <cellStyle name="Note 3 139" xfId="4509"/>
    <cellStyle name="Note 3 139 2" xfId="10501"/>
    <cellStyle name="Note 3 14" xfId="791"/>
    <cellStyle name="Note 3 14 2" xfId="6783"/>
    <cellStyle name="Note 3 140" xfId="4621"/>
    <cellStyle name="Note 3 140 2" xfId="10613"/>
    <cellStyle name="Note 3 141" xfId="4935"/>
    <cellStyle name="Note 3 141 2" xfId="10927"/>
    <cellStyle name="Note 3 142" xfId="4806"/>
    <cellStyle name="Note 3 142 2" xfId="10798"/>
    <cellStyle name="Note 3 143" xfId="4951"/>
    <cellStyle name="Note 3 143 2" xfId="10943"/>
    <cellStyle name="Note 3 144" xfId="4682"/>
    <cellStyle name="Note 3 144 2" xfId="10674"/>
    <cellStyle name="Note 3 145" xfId="4860"/>
    <cellStyle name="Note 3 145 2" xfId="10852"/>
    <cellStyle name="Note 3 146" xfId="4928"/>
    <cellStyle name="Note 3 146 2" xfId="10920"/>
    <cellStyle name="Note 3 147" xfId="4820"/>
    <cellStyle name="Note 3 147 2" xfId="10812"/>
    <cellStyle name="Note 3 148" xfId="4791"/>
    <cellStyle name="Note 3 148 2" xfId="10783"/>
    <cellStyle name="Note 3 149" xfId="4823"/>
    <cellStyle name="Note 3 149 2" xfId="10815"/>
    <cellStyle name="Note 3 15" xfId="1059"/>
    <cellStyle name="Note 3 15 2" xfId="7051"/>
    <cellStyle name="Note 3 150" xfId="4744"/>
    <cellStyle name="Note 3 150 2" xfId="10736"/>
    <cellStyle name="Note 3 151" xfId="4741"/>
    <cellStyle name="Note 3 151 2" xfId="10733"/>
    <cellStyle name="Note 3 152" xfId="4989"/>
    <cellStyle name="Note 3 152 2" xfId="10981"/>
    <cellStyle name="Note 3 153" xfId="5089"/>
    <cellStyle name="Note 3 153 2" xfId="11081"/>
    <cellStyle name="Note 3 154" xfId="5022"/>
    <cellStyle name="Note 3 154 2" xfId="11014"/>
    <cellStyle name="Note 3 155" xfId="5098"/>
    <cellStyle name="Note 3 155 2" xfId="11090"/>
    <cellStyle name="Note 3 156" xfId="5129"/>
    <cellStyle name="Note 3 156 2" xfId="11121"/>
    <cellStyle name="Note 3 157" xfId="5656"/>
    <cellStyle name="Note 3 157 2" xfId="11648"/>
    <cellStyle name="Note 3 158" xfId="5292"/>
    <cellStyle name="Note 3 158 2" xfId="11284"/>
    <cellStyle name="Note 3 159" xfId="5329"/>
    <cellStyle name="Note 3 159 2" xfId="11321"/>
    <cellStyle name="Note 3 16" xfId="772"/>
    <cellStyle name="Note 3 16 2" xfId="6764"/>
    <cellStyle name="Note 3 160" xfId="5210"/>
    <cellStyle name="Note 3 160 2" xfId="11202"/>
    <cellStyle name="Note 3 161" xfId="5154"/>
    <cellStyle name="Note 3 161 2" xfId="11146"/>
    <cellStyle name="Note 3 162" xfId="5506"/>
    <cellStyle name="Note 3 162 2" xfId="11498"/>
    <cellStyle name="Note 3 163" xfId="5789"/>
    <cellStyle name="Note 3 163 2" xfId="11781"/>
    <cellStyle name="Note 3 164" xfId="5463"/>
    <cellStyle name="Note 3 164 2" xfId="11455"/>
    <cellStyle name="Note 3 165" xfId="5755"/>
    <cellStyle name="Note 3 165 2" xfId="11747"/>
    <cellStyle name="Note 3 166" xfId="5106"/>
    <cellStyle name="Note 3 166 2" xfId="11098"/>
    <cellStyle name="Note 3 167" xfId="5114"/>
    <cellStyle name="Note 3 167 2" xfId="11106"/>
    <cellStyle name="Note 3 168" xfId="5125"/>
    <cellStyle name="Note 3 168 2" xfId="11117"/>
    <cellStyle name="Note 3 169" xfId="5398"/>
    <cellStyle name="Note 3 169 2" xfId="11390"/>
    <cellStyle name="Note 3 17" xfId="890"/>
    <cellStyle name="Note 3 17 2" xfId="6882"/>
    <cellStyle name="Note 3 170" xfId="5660"/>
    <cellStyle name="Note 3 170 2" xfId="11652"/>
    <cellStyle name="Note 3 171" xfId="5827"/>
    <cellStyle name="Note 3 171 2" xfId="11819"/>
    <cellStyle name="Note 3 172" xfId="5264"/>
    <cellStyle name="Note 3 172 2" xfId="11256"/>
    <cellStyle name="Note 3 173" xfId="5546"/>
    <cellStyle name="Note 3 173 2" xfId="11538"/>
    <cellStyle name="Note 3 174" xfId="5836"/>
    <cellStyle name="Note 3 174 2" xfId="11828"/>
    <cellStyle name="Note 3 175" xfId="5851"/>
    <cellStyle name="Note 3 175 2" xfId="11843"/>
    <cellStyle name="Note 3 176" xfId="5387"/>
    <cellStyle name="Note 3 176 2" xfId="11379"/>
    <cellStyle name="Note 3 177" xfId="5194"/>
    <cellStyle name="Note 3 177 2" xfId="11186"/>
    <cellStyle name="Note 3 178" xfId="5601"/>
    <cellStyle name="Note 3 178 2" xfId="11593"/>
    <cellStyle name="Note 3 179" xfId="5702"/>
    <cellStyle name="Note 3 179 2" xfId="11694"/>
    <cellStyle name="Note 3 18" xfId="818"/>
    <cellStyle name="Note 3 18 2" xfId="6810"/>
    <cellStyle name="Note 3 180" xfId="5595"/>
    <cellStyle name="Note 3 180 2" xfId="11587"/>
    <cellStyle name="Note 3 181" xfId="5891"/>
    <cellStyle name="Note 3 181 2" xfId="11883"/>
    <cellStyle name="Note 3 182" xfId="6028"/>
    <cellStyle name="Note 3 182 2" xfId="12020"/>
    <cellStyle name="Note 3 183" xfId="5895"/>
    <cellStyle name="Note 3 183 2" xfId="11887"/>
    <cellStyle name="Note 3 184" xfId="6000"/>
    <cellStyle name="Note 3 184 2" xfId="11992"/>
    <cellStyle name="Note 3 185" xfId="5983"/>
    <cellStyle name="Note 3 185 2" xfId="11975"/>
    <cellStyle name="Note 3 186" xfId="6114"/>
    <cellStyle name="Note 3 187" xfId="13755"/>
    <cellStyle name="Note 3 188" xfId="20092"/>
    <cellStyle name="Note 3 19" xfId="733"/>
    <cellStyle name="Note 3 19 2" xfId="6725"/>
    <cellStyle name="Note 3 2" xfId="368"/>
    <cellStyle name="Note 3 2 2" xfId="6359"/>
    <cellStyle name="Note 3 20" xfId="1062"/>
    <cellStyle name="Note 3 20 2" xfId="7054"/>
    <cellStyle name="Note 3 21" xfId="1092"/>
    <cellStyle name="Note 3 21 2" xfId="7084"/>
    <cellStyle name="Note 3 22" xfId="1122"/>
    <cellStyle name="Note 3 22 2" xfId="7114"/>
    <cellStyle name="Note 3 23" xfId="1152"/>
    <cellStyle name="Note 3 23 2" xfId="7144"/>
    <cellStyle name="Note 3 24" xfId="1182"/>
    <cellStyle name="Note 3 24 2" xfId="7174"/>
    <cellStyle name="Note 3 25" xfId="1212"/>
    <cellStyle name="Note 3 25 2" xfId="7204"/>
    <cellStyle name="Note 3 26" xfId="1242"/>
    <cellStyle name="Note 3 26 2" xfId="7234"/>
    <cellStyle name="Note 3 27" xfId="1272"/>
    <cellStyle name="Note 3 27 2" xfId="7264"/>
    <cellStyle name="Note 3 28" xfId="1302"/>
    <cellStyle name="Note 3 28 2" xfId="7294"/>
    <cellStyle name="Note 3 29" xfId="1332"/>
    <cellStyle name="Note 3 29 2" xfId="7324"/>
    <cellStyle name="Note 3 3" xfId="355"/>
    <cellStyle name="Note 3 3 2" xfId="6346"/>
    <cellStyle name="Note 3 30" xfId="1362"/>
    <cellStyle name="Note 3 30 2" xfId="7354"/>
    <cellStyle name="Note 3 31" xfId="1392"/>
    <cellStyle name="Note 3 31 2" xfId="7384"/>
    <cellStyle name="Note 3 32" xfId="1422"/>
    <cellStyle name="Note 3 32 2" xfId="7414"/>
    <cellStyle name="Note 3 33" xfId="1452"/>
    <cellStyle name="Note 3 33 2" xfId="7444"/>
    <cellStyle name="Note 3 34" xfId="1482"/>
    <cellStyle name="Note 3 34 2" xfId="7474"/>
    <cellStyle name="Note 3 35" xfId="1512"/>
    <cellStyle name="Note 3 35 2" xfId="7504"/>
    <cellStyle name="Note 3 36" xfId="1542"/>
    <cellStyle name="Note 3 36 2" xfId="7534"/>
    <cellStyle name="Note 3 37" xfId="1572"/>
    <cellStyle name="Note 3 37 2" xfId="7564"/>
    <cellStyle name="Note 3 38" xfId="1602"/>
    <cellStyle name="Note 3 38 2" xfId="7594"/>
    <cellStyle name="Note 3 39" xfId="1632"/>
    <cellStyle name="Note 3 39 2" xfId="7624"/>
    <cellStyle name="Note 3 4" xfId="358"/>
    <cellStyle name="Note 3 4 2" xfId="6349"/>
    <cellStyle name="Note 3 40" xfId="1662"/>
    <cellStyle name="Note 3 40 2" xfId="7654"/>
    <cellStyle name="Note 3 41" xfId="1691"/>
    <cellStyle name="Note 3 41 2" xfId="7683"/>
    <cellStyle name="Note 3 42" xfId="1719"/>
    <cellStyle name="Note 3 42 2" xfId="7711"/>
    <cellStyle name="Note 3 43" xfId="1747"/>
    <cellStyle name="Note 3 43 2" xfId="7739"/>
    <cellStyle name="Note 3 44" xfId="1774"/>
    <cellStyle name="Note 3 44 2" xfId="7766"/>
    <cellStyle name="Note 3 45" xfId="1801"/>
    <cellStyle name="Note 3 45 2" xfId="7793"/>
    <cellStyle name="Note 3 46" xfId="1827"/>
    <cellStyle name="Note 3 46 2" xfId="7819"/>
    <cellStyle name="Note 3 47" xfId="1853"/>
    <cellStyle name="Note 3 47 2" xfId="7845"/>
    <cellStyle name="Note 3 48" xfId="1879"/>
    <cellStyle name="Note 3 48 2" xfId="7871"/>
    <cellStyle name="Note 3 49" xfId="1905"/>
    <cellStyle name="Note 3 49 2" xfId="7897"/>
    <cellStyle name="Note 3 5" xfId="513"/>
    <cellStyle name="Note 3 5 2" xfId="6504"/>
    <cellStyle name="Note 3 50" xfId="1930"/>
    <cellStyle name="Note 3 50 2" xfId="7922"/>
    <cellStyle name="Note 3 51" xfId="1955"/>
    <cellStyle name="Note 3 51 2" xfId="7947"/>
    <cellStyle name="Note 3 52" xfId="1980"/>
    <cellStyle name="Note 3 52 2" xfId="7972"/>
    <cellStyle name="Note 3 53" xfId="2005"/>
    <cellStyle name="Note 3 53 2" xfId="7997"/>
    <cellStyle name="Note 3 54" xfId="2030"/>
    <cellStyle name="Note 3 54 2" xfId="8022"/>
    <cellStyle name="Note 3 55" xfId="2054"/>
    <cellStyle name="Note 3 55 2" xfId="8046"/>
    <cellStyle name="Note 3 56" xfId="2078"/>
    <cellStyle name="Note 3 56 2" xfId="8070"/>
    <cellStyle name="Note 3 57" xfId="2101"/>
    <cellStyle name="Note 3 57 2" xfId="8093"/>
    <cellStyle name="Note 3 58" xfId="2121"/>
    <cellStyle name="Note 3 58 2" xfId="8113"/>
    <cellStyle name="Note 3 59" xfId="2140"/>
    <cellStyle name="Note 3 59 2" xfId="8132"/>
    <cellStyle name="Note 3 6" xfId="543"/>
    <cellStyle name="Note 3 6 2" xfId="6535"/>
    <cellStyle name="Note 3 60" xfId="2158"/>
    <cellStyle name="Note 3 60 2" xfId="8150"/>
    <cellStyle name="Note 3 61" xfId="2175"/>
    <cellStyle name="Note 3 61 2" xfId="8167"/>
    <cellStyle name="Note 3 62" xfId="2192"/>
    <cellStyle name="Note 3 62 2" xfId="8184"/>
    <cellStyle name="Note 3 63" xfId="2209"/>
    <cellStyle name="Note 3 63 2" xfId="8201"/>
    <cellStyle name="Note 3 64" xfId="2226"/>
    <cellStyle name="Note 3 64 2" xfId="8218"/>
    <cellStyle name="Note 3 65" xfId="2243"/>
    <cellStyle name="Note 3 65 2" xfId="8235"/>
    <cellStyle name="Note 3 66" xfId="2259"/>
    <cellStyle name="Note 3 66 2" xfId="8251"/>
    <cellStyle name="Note 3 67" xfId="2272"/>
    <cellStyle name="Note 3 67 2" xfId="8264"/>
    <cellStyle name="Note 3 68" xfId="2446"/>
    <cellStyle name="Note 3 68 2" xfId="8438"/>
    <cellStyle name="Note 3 69" xfId="2673"/>
    <cellStyle name="Note 3 69 2" xfId="8665"/>
    <cellStyle name="Note 3 7" xfId="573"/>
    <cellStyle name="Note 3 7 2" xfId="6565"/>
    <cellStyle name="Note 3 70" xfId="2729"/>
    <cellStyle name="Note 3 70 2" xfId="8721"/>
    <cellStyle name="Note 3 71" xfId="2579"/>
    <cellStyle name="Note 3 71 2" xfId="8571"/>
    <cellStyle name="Note 3 72" xfId="2819"/>
    <cellStyle name="Note 3 72 2" xfId="8811"/>
    <cellStyle name="Note 3 73" xfId="2417"/>
    <cellStyle name="Note 3 73 2" xfId="8409"/>
    <cellStyle name="Note 3 74" xfId="2674"/>
    <cellStyle name="Note 3 74 2" xfId="8666"/>
    <cellStyle name="Note 3 75" xfId="2603"/>
    <cellStyle name="Note 3 75 2" xfId="8595"/>
    <cellStyle name="Note 3 76" xfId="2555"/>
    <cellStyle name="Note 3 76 2" xfId="8547"/>
    <cellStyle name="Note 3 77" xfId="2822"/>
    <cellStyle name="Note 3 77 2" xfId="8814"/>
    <cellStyle name="Note 3 78" xfId="2847"/>
    <cellStyle name="Note 3 78 2" xfId="8839"/>
    <cellStyle name="Note 3 79" xfId="2874"/>
    <cellStyle name="Note 3 79 2" xfId="8866"/>
    <cellStyle name="Note 3 8" xfId="604"/>
    <cellStyle name="Note 3 8 2" xfId="6596"/>
    <cellStyle name="Note 3 80" xfId="2900"/>
    <cellStyle name="Note 3 80 2" xfId="8892"/>
    <cellStyle name="Note 3 81" xfId="2927"/>
    <cellStyle name="Note 3 81 2" xfId="8919"/>
    <cellStyle name="Note 3 82" xfId="2955"/>
    <cellStyle name="Note 3 82 2" xfId="8947"/>
    <cellStyle name="Note 3 83" xfId="2976"/>
    <cellStyle name="Note 3 83 2" xfId="8968"/>
    <cellStyle name="Note 3 84" xfId="3004"/>
    <cellStyle name="Note 3 84 2" xfId="8996"/>
    <cellStyle name="Note 3 85" xfId="3026"/>
    <cellStyle name="Note 3 85 2" xfId="9018"/>
    <cellStyle name="Note 3 86" xfId="3042"/>
    <cellStyle name="Note 3 86 2" xfId="9034"/>
    <cellStyle name="Note 3 87" xfId="3135"/>
    <cellStyle name="Note 3 87 2" xfId="9127"/>
    <cellStyle name="Note 3 88" xfId="3263"/>
    <cellStyle name="Note 3 88 2" xfId="9255"/>
    <cellStyle name="Note 3 89" xfId="3211"/>
    <cellStyle name="Note 3 89 2" xfId="9203"/>
    <cellStyle name="Note 3 9" xfId="411"/>
    <cellStyle name="Note 3 9 2" xfId="6402"/>
    <cellStyle name="Note 3 90" xfId="3351"/>
    <cellStyle name="Note 3 90 2" xfId="9343"/>
    <cellStyle name="Note 3 91" xfId="2833"/>
    <cellStyle name="Note 3 91 2" xfId="8825"/>
    <cellStyle name="Note 3 92" xfId="3083"/>
    <cellStyle name="Note 3 92 2" xfId="9075"/>
    <cellStyle name="Note 3 93" xfId="3037"/>
    <cellStyle name="Note 3 93 2" xfId="9029"/>
    <cellStyle name="Note 3 94" xfId="2852"/>
    <cellStyle name="Note 3 94 2" xfId="8844"/>
    <cellStyle name="Note 3 95" xfId="3354"/>
    <cellStyle name="Note 3 95 2" xfId="9346"/>
    <cellStyle name="Note 3 96" xfId="3379"/>
    <cellStyle name="Note 3 96 2" xfId="9371"/>
    <cellStyle name="Note 3 97" xfId="3404"/>
    <cellStyle name="Note 3 97 2" xfId="9396"/>
    <cellStyle name="Note 3 98" xfId="3428"/>
    <cellStyle name="Note 3 98 2" xfId="9420"/>
    <cellStyle name="Note 3 99" xfId="3452"/>
    <cellStyle name="Note 3 99 2" xfId="9444"/>
    <cellStyle name="Note 30" xfId="16179"/>
    <cellStyle name="Note 31" xfId="16965"/>
    <cellStyle name="Note 32" xfId="16995"/>
    <cellStyle name="Note 33" xfId="18151"/>
    <cellStyle name="Note 34" xfId="16917"/>
    <cellStyle name="Note 35" xfId="17583"/>
    <cellStyle name="Note 36" xfId="17865"/>
    <cellStyle name="Note 37" xfId="16059"/>
    <cellStyle name="Note 38" xfId="17110"/>
    <cellStyle name="Note 39" xfId="18587"/>
    <cellStyle name="Note 4" xfId="165"/>
    <cellStyle name="Note 4 10" xfId="603"/>
    <cellStyle name="Note 4 10 2" xfId="6595"/>
    <cellStyle name="Note 4 100" xfId="3627"/>
    <cellStyle name="Note 4 100 2" xfId="9619"/>
    <cellStyle name="Note 4 101" xfId="3641"/>
    <cellStyle name="Note 4 101 2" xfId="9633"/>
    <cellStyle name="Note 4 102" xfId="3654"/>
    <cellStyle name="Note 4 102 2" xfId="9646"/>
    <cellStyle name="Note 4 103" xfId="3664"/>
    <cellStyle name="Note 4 103 2" xfId="9656"/>
    <cellStyle name="Note 4 104" xfId="3674"/>
    <cellStyle name="Note 4 104 2" xfId="9666"/>
    <cellStyle name="Note 4 105" xfId="3682"/>
    <cellStyle name="Note 4 105 2" xfId="9674"/>
    <cellStyle name="Note 4 106" xfId="3689"/>
    <cellStyle name="Note 4 106 2" xfId="9681"/>
    <cellStyle name="Note 4 107" xfId="3695"/>
    <cellStyle name="Note 4 107 2" xfId="9687"/>
    <cellStyle name="Note 4 108" xfId="3700"/>
    <cellStyle name="Note 4 108 2" xfId="9692"/>
    <cellStyle name="Note 4 109" xfId="3705"/>
    <cellStyle name="Note 4 109 2" xfId="9697"/>
    <cellStyle name="Note 4 11" xfId="677"/>
    <cellStyle name="Note 4 11 2" xfId="6669"/>
    <cellStyle name="Note 4 110" xfId="3709"/>
    <cellStyle name="Note 4 110 2" xfId="9701"/>
    <cellStyle name="Note 4 111" xfId="3722"/>
    <cellStyle name="Note 4 111 2" xfId="9714"/>
    <cellStyle name="Note 4 112" xfId="3758"/>
    <cellStyle name="Note 4 112 2" xfId="9750"/>
    <cellStyle name="Note 4 113" xfId="3786"/>
    <cellStyle name="Note 4 113 2" xfId="9778"/>
    <cellStyle name="Note 4 114" xfId="3818"/>
    <cellStyle name="Note 4 114 2" xfId="9810"/>
    <cellStyle name="Note 4 115" xfId="3826"/>
    <cellStyle name="Note 4 115 2" xfId="9818"/>
    <cellStyle name="Note 4 116" xfId="3840"/>
    <cellStyle name="Note 4 116 2" xfId="9832"/>
    <cellStyle name="Note 4 117" xfId="3931"/>
    <cellStyle name="Note 4 117 2" xfId="9923"/>
    <cellStyle name="Note 4 118" xfId="4274"/>
    <cellStyle name="Note 4 118 2" xfId="10266"/>
    <cellStyle name="Note 4 119" xfId="4363"/>
    <cellStyle name="Note 4 119 2" xfId="10355"/>
    <cellStyle name="Note 4 12" xfId="1080"/>
    <cellStyle name="Note 4 12 2" xfId="7072"/>
    <cellStyle name="Note 4 120" xfId="4313"/>
    <cellStyle name="Note 4 120 2" xfId="10305"/>
    <cellStyle name="Note 4 121" xfId="4510"/>
    <cellStyle name="Note 4 121 2" xfId="10502"/>
    <cellStyle name="Note 4 122" xfId="4398"/>
    <cellStyle name="Note 4 122 2" xfId="10390"/>
    <cellStyle name="Note 4 123" xfId="3950"/>
    <cellStyle name="Note 4 123 2" xfId="9942"/>
    <cellStyle name="Note 4 124" xfId="4523"/>
    <cellStyle name="Note 4 124 2" xfId="10515"/>
    <cellStyle name="Note 4 125" xfId="4275"/>
    <cellStyle name="Note 4 125 2" xfId="10267"/>
    <cellStyle name="Note 4 126" xfId="4392"/>
    <cellStyle name="Note 4 126 2" xfId="10384"/>
    <cellStyle name="Note 4 127" xfId="4298"/>
    <cellStyle name="Note 4 127 2" xfId="10290"/>
    <cellStyle name="Note 4 128" xfId="4355"/>
    <cellStyle name="Note 4 128 2" xfId="10347"/>
    <cellStyle name="Note 4 129" xfId="4370"/>
    <cellStyle name="Note 4 129 2" xfId="10362"/>
    <cellStyle name="Note 4 13" xfId="1110"/>
    <cellStyle name="Note 4 13 2" xfId="7102"/>
    <cellStyle name="Note 4 130" xfId="4023"/>
    <cellStyle name="Note 4 130 2" xfId="10015"/>
    <cellStyle name="Note 4 131" xfId="4451"/>
    <cellStyle name="Note 4 131 2" xfId="10443"/>
    <cellStyle name="Note 4 132" xfId="4434"/>
    <cellStyle name="Note 4 132 2" xfId="10426"/>
    <cellStyle name="Note 4 133" xfId="4044"/>
    <cellStyle name="Note 4 133 2" xfId="10036"/>
    <cellStyle name="Note 4 134" xfId="4339"/>
    <cellStyle name="Note 4 134 2" xfId="10331"/>
    <cellStyle name="Note 4 135" xfId="4345"/>
    <cellStyle name="Note 4 135 2" xfId="10337"/>
    <cellStyle name="Note 4 136" xfId="3973"/>
    <cellStyle name="Note 4 136 2" xfId="9965"/>
    <cellStyle name="Note 4 137" xfId="4386"/>
    <cellStyle name="Note 4 137 2" xfId="10378"/>
    <cellStyle name="Note 4 138" xfId="4585"/>
    <cellStyle name="Note 4 138 2" xfId="10577"/>
    <cellStyle name="Note 4 139" xfId="4381"/>
    <cellStyle name="Note 4 139 2" xfId="10373"/>
    <cellStyle name="Note 4 14" xfId="1140"/>
    <cellStyle name="Note 4 14 2" xfId="7132"/>
    <cellStyle name="Note 4 140" xfId="4629"/>
    <cellStyle name="Note 4 140 2" xfId="10621"/>
    <cellStyle name="Note 4 141" xfId="4832"/>
    <cellStyle name="Note 4 141 2" xfId="10824"/>
    <cellStyle name="Note 4 142" xfId="4876"/>
    <cellStyle name="Note 4 142 2" xfId="10868"/>
    <cellStyle name="Note 4 143" xfId="4852"/>
    <cellStyle name="Note 4 143 2" xfId="10844"/>
    <cellStyle name="Note 4 144" xfId="4944"/>
    <cellStyle name="Note 4 144 2" xfId="10936"/>
    <cellStyle name="Note 4 145" xfId="4894"/>
    <cellStyle name="Note 4 145 2" xfId="10886"/>
    <cellStyle name="Note 4 146" xfId="4642"/>
    <cellStyle name="Note 4 146 2" xfId="10634"/>
    <cellStyle name="Note 4 147" xfId="4948"/>
    <cellStyle name="Note 4 147 2" xfId="10940"/>
    <cellStyle name="Note 4 148" xfId="4666"/>
    <cellStyle name="Note 4 148 2" xfId="10658"/>
    <cellStyle name="Note 4 149" xfId="4954"/>
    <cellStyle name="Note 4 149 2" xfId="10946"/>
    <cellStyle name="Note 4 15" xfId="1170"/>
    <cellStyle name="Note 4 15 2" xfId="7162"/>
    <cellStyle name="Note 4 150" xfId="4610"/>
    <cellStyle name="Note 4 150 2" xfId="10602"/>
    <cellStyle name="Note 4 151" xfId="4794"/>
    <cellStyle name="Note 4 151 2" xfId="10786"/>
    <cellStyle name="Note 4 152" xfId="4995"/>
    <cellStyle name="Note 4 152 2" xfId="10987"/>
    <cellStyle name="Note 4 153" xfId="5066"/>
    <cellStyle name="Note 4 153 2" xfId="11058"/>
    <cellStyle name="Note 4 154" xfId="5075"/>
    <cellStyle name="Note 4 154 2" xfId="11067"/>
    <cellStyle name="Note 4 155" xfId="5076"/>
    <cellStyle name="Note 4 155 2" xfId="11068"/>
    <cellStyle name="Note 4 156" xfId="5140"/>
    <cellStyle name="Note 4 156 2" xfId="11132"/>
    <cellStyle name="Note 4 157" xfId="5567"/>
    <cellStyle name="Note 4 157 2" xfId="11559"/>
    <cellStyle name="Note 4 158" xfId="5515"/>
    <cellStyle name="Note 4 158 2" xfId="11507"/>
    <cellStyle name="Note 4 159" xfId="5602"/>
    <cellStyle name="Note 4 159 2" xfId="11594"/>
    <cellStyle name="Note 4 16" xfId="1200"/>
    <cellStyle name="Note 4 16 2" xfId="7192"/>
    <cellStyle name="Note 4 160" xfId="5525"/>
    <cellStyle name="Note 4 160 2" xfId="11517"/>
    <cellStyle name="Note 4 161" xfId="5226"/>
    <cellStyle name="Note 4 161 2" xfId="11218"/>
    <cellStyle name="Note 4 162" xfId="5391"/>
    <cellStyle name="Note 4 162 2" xfId="11383"/>
    <cellStyle name="Note 4 163" xfId="5135"/>
    <cellStyle name="Note 4 163 2" xfId="11127"/>
    <cellStyle name="Note 4 164" xfId="5722"/>
    <cellStyle name="Note 4 164 2" xfId="11714"/>
    <cellStyle name="Note 4 165" xfId="5537"/>
    <cellStyle name="Note 4 165 2" xfId="11529"/>
    <cellStyle name="Note 4 166" xfId="5581"/>
    <cellStyle name="Note 4 166 2" xfId="11573"/>
    <cellStyle name="Note 4 167" xfId="5522"/>
    <cellStyle name="Note 4 167 2" xfId="11514"/>
    <cellStyle name="Note 4 168" xfId="5583"/>
    <cellStyle name="Note 4 168 2" xfId="11575"/>
    <cellStyle name="Note 4 169" xfId="5832"/>
    <cellStyle name="Note 4 169 2" xfId="11824"/>
    <cellStyle name="Note 4 17" xfId="1230"/>
    <cellStyle name="Note 4 17 2" xfId="7222"/>
    <cellStyle name="Note 4 170" xfId="5681"/>
    <cellStyle name="Note 4 170 2" xfId="11673"/>
    <cellStyle name="Note 4 171" xfId="5261"/>
    <cellStyle name="Note 4 171 2" xfId="11253"/>
    <cellStyle name="Note 4 172" xfId="5676"/>
    <cellStyle name="Note 4 172 2" xfId="11668"/>
    <cellStyle name="Note 4 173" xfId="5584"/>
    <cellStyle name="Note 4 173 2" xfId="11576"/>
    <cellStyle name="Note 4 174" xfId="5872"/>
    <cellStyle name="Note 4 174 2" xfId="11864"/>
    <cellStyle name="Note 4 175" xfId="5410"/>
    <cellStyle name="Note 4 175 2" xfId="11402"/>
    <cellStyle name="Note 4 176" xfId="5376"/>
    <cellStyle name="Note 4 176 2" xfId="11368"/>
    <cellStyle name="Note 4 177" xfId="5404"/>
    <cellStyle name="Note 4 177 2" xfId="11396"/>
    <cellStyle name="Note 4 178" xfId="5287"/>
    <cellStyle name="Note 4 178 2" xfId="11279"/>
    <cellStyle name="Note 4 179" xfId="5372"/>
    <cellStyle name="Note 4 179 2" xfId="11364"/>
    <cellStyle name="Note 4 18" xfId="1260"/>
    <cellStyle name="Note 4 18 2" xfId="7252"/>
    <cellStyle name="Note 4 180" xfId="5531"/>
    <cellStyle name="Note 4 180 2" xfId="11523"/>
    <cellStyle name="Note 4 181" xfId="5900"/>
    <cellStyle name="Note 4 181 2" xfId="11892"/>
    <cellStyle name="Note 4 182" xfId="5999"/>
    <cellStyle name="Note 4 182 2" xfId="11991"/>
    <cellStyle name="Note 4 183" xfId="5984"/>
    <cellStyle name="Note 4 183 2" xfId="11976"/>
    <cellStyle name="Note 4 184" xfId="5928"/>
    <cellStyle name="Note 4 184 2" xfId="11920"/>
    <cellStyle name="Note 4 185" xfId="6010"/>
    <cellStyle name="Note 4 185 2" xfId="12002"/>
    <cellStyle name="Note 4 186" xfId="6155"/>
    <cellStyle name="Note 4 187" xfId="13750"/>
    <cellStyle name="Note 4 188" xfId="20097"/>
    <cellStyle name="Note 4 19" xfId="1290"/>
    <cellStyle name="Note 4 19 2" xfId="7282"/>
    <cellStyle name="Note 4 2" xfId="405"/>
    <cellStyle name="Note 4 2 2" xfId="6396"/>
    <cellStyle name="Note 4 20" xfId="1320"/>
    <cellStyle name="Note 4 20 2" xfId="7312"/>
    <cellStyle name="Note 4 21" xfId="1350"/>
    <cellStyle name="Note 4 21 2" xfId="7342"/>
    <cellStyle name="Note 4 22" xfId="1380"/>
    <cellStyle name="Note 4 22 2" xfId="7372"/>
    <cellStyle name="Note 4 23" xfId="1410"/>
    <cellStyle name="Note 4 23 2" xfId="7402"/>
    <cellStyle name="Note 4 24" xfId="1440"/>
    <cellStyle name="Note 4 24 2" xfId="7432"/>
    <cellStyle name="Note 4 25" xfId="1470"/>
    <cellStyle name="Note 4 25 2" xfId="7462"/>
    <cellStyle name="Note 4 26" xfId="1500"/>
    <cellStyle name="Note 4 26 2" xfId="7492"/>
    <cellStyle name="Note 4 27" xfId="1530"/>
    <cellStyle name="Note 4 27 2" xfId="7522"/>
    <cellStyle name="Note 4 28" xfId="1560"/>
    <cellStyle name="Note 4 28 2" xfId="7552"/>
    <cellStyle name="Note 4 29" xfId="1590"/>
    <cellStyle name="Note 4 29 2" xfId="7582"/>
    <cellStyle name="Note 4 3" xfId="387"/>
    <cellStyle name="Note 4 3 2" xfId="6378"/>
    <cellStyle name="Note 4 30" xfId="1620"/>
    <cellStyle name="Note 4 30 2" xfId="7612"/>
    <cellStyle name="Note 4 31" xfId="1650"/>
    <cellStyle name="Note 4 31 2" xfId="7642"/>
    <cellStyle name="Note 4 32" xfId="1680"/>
    <cellStyle name="Note 4 32 2" xfId="7672"/>
    <cellStyle name="Note 4 33" xfId="1709"/>
    <cellStyle name="Note 4 33 2" xfId="7701"/>
    <cellStyle name="Note 4 34" xfId="1737"/>
    <cellStyle name="Note 4 34 2" xfId="7729"/>
    <cellStyle name="Note 4 35" xfId="1764"/>
    <cellStyle name="Note 4 35 2" xfId="7756"/>
    <cellStyle name="Note 4 36" xfId="1791"/>
    <cellStyle name="Note 4 36 2" xfId="7783"/>
    <cellStyle name="Note 4 37" xfId="1818"/>
    <cellStyle name="Note 4 37 2" xfId="7810"/>
    <cellStyle name="Note 4 38" xfId="1844"/>
    <cellStyle name="Note 4 38 2" xfId="7836"/>
    <cellStyle name="Note 4 39" xfId="1870"/>
    <cellStyle name="Note 4 39 2" xfId="7862"/>
    <cellStyle name="Note 4 4" xfId="468"/>
    <cellStyle name="Note 4 4 2" xfId="6459"/>
    <cellStyle name="Note 4 40" xfId="1896"/>
    <cellStyle name="Note 4 40 2" xfId="7888"/>
    <cellStyle name="Note 4 41" xfId="1921"/>
    <cellStyle name="Note 4 41 2" xfId="7913"/>
    <cellStyle name="Note 4 42" xfId="1946"/>
    <cellStyle name="Note 4 42 2" xfId="7938"/>
    <cellStyle name="Note 4 43" xfId="1971"/>
    <cellStyle name="Note 4 43 2" xfId="7963"/>
    <cellStyle name="Note 4 44" xfId="1996"/>
    <cellStyle name="Note 4 44 2" xfId="7988"/>
    <cellStyle name="Note 4 45" xfId="2021"/>
    <cellStyle name="Note 4 45 2" xfId="8013"/>
    <cellStyle name="Note 4 46" xfId="2046"/>
    <cellStyle name="Note 4 46 2" xfId="8038"/>
    <cellStyle name="Note 4 47" xfId="2070"/>
    <cellStyle name="Note 4 47 2" xfId="8062"/>
    <cellStyle name="Note 4 48" xfId="2093"/>
    <cellStyle name="Note 4 48 2" xfId="8085"/>
    <cellStyle name="Note 4 49" xfId="2113"/>
    <cellStyle name="Note 4 49 2" xfId="8105"/>
    <cellStyle name="Note 4 5" xfId="415"/>
    <cellStyle name="Note 4 5 2" xfId="6406"/>
    <cellStyle name="Note 4 50" xfId="2133"/>
    <cellStyle name="Note 4 50 2" xfId="8125"/>
    <cellStyle name="Note 4 51" xfId="2151"/>
    <cellStyle name="Note 4 51 2" xfId="8143"/>
    <cellStyle name="Note 4 52" xfId="2168"/>
    <cellStyle name="Note 4 52 2" xfId="8160"/>
    <cellStyle name="Note 4 53" xfId="2185"/>
    <cellStyle name="Note 4 53 2" xfId="8177"/>
    <cellStyle name="Note 4 54" xfId="2202"/>
    <cellStyle name="Note 4 54 2" xfId="8194"/>
    <cellStyle name="Note 4 55" xfId="2219"/>
    <cellStyle name="Note 4 55 2" xfId="8211"/>
    <cellStyle name="Note 4 56" xfId="2236"/>
    <cellStyle name="Note 4 56 2" xfId="8228"/>
    <cellStyle name="Note 4 57" xfId="2253"/>
    <cellStyle name="Note 4 57 2" xfId="8245"/>
    <cellStyle name="Note 4 58" xfId="2267"/>
    <cellStyle name="Note 4 58 2" xfId="8259"/>
    <cellStyle name="Note 4 59" xfId="2280"/>
    <cellStyle name="Note 4 59 2" xfId="8272"/>
    <cellStyle name="Note 4 6" xfId="463"/>
    <cellStyle name="Note 4 6 2" xfId="6454"/>
    <cellStyle name="Note 4 60" xfId="2290"/>
    <cellStyle name="Note 4 60 2" xfId="8282"/>
    <cellStyle name="Note 4 61" xfId="2300"/>
    <cellStyle name="Note 4 61 2" xfId="8292"/>
    <cellStyle name="Note 4 62" xfId="2308"/>
    <cellStyle name="Note 4 62 2" xfId="8300"/>
    <cellStyle name="Note 4 63" xfId="2315"/>
    <cellStyle name="Note 4 63 2" xfId="8307"/>
    <cellStyle name="Note 4 64" xfId="2321"/>
    <cellStyle name="Note 4 64 2" xfId="8313"/>
    <cellStyle name="Note 4 65" xfId="2326"/>
    <cellStyle name="Note 4 65 2" xfId="8318"/>
    <cellStyle name="Note 4 66" xfId="2331"/>
    <cellStyle name="Note 4 66 2" xfId="8323"/>
    <cellStyle name="Note 4 67" xfId="2335"/>
    <cellStyle name="Note 4 67 2" xfId="8327"/>
    <cellStyle name="Note 4 68" xfId="2485"/>
    <cellStyle name="Note 4 68 2" xfId="8477"/>
    <cellStyle name="Note 4 69" xfId="2837"/>
    <cellStyle name="Note 4 69 2" xfId="8829"/>
    <cellStyle name="Note 4 7" xfId="378"/>
    <cellStyle name="Note 4 7 2" xfId="6369"/>
    <cellStyle name="Note 4 70" xfId="2865"/>
    <cellStyle name="Note 4 70 2" xfId="8857"/>
    <cellStyle name="Note 4 71" xfId="2889"/>
    <cellStyle name="Note 4 71 2" xfId="8881"/>
    <cellStyle name="Note 4 72" xfId="2916"/>
    <cellStyle name="Note 4 72 2" xfId="8908"/>
    <cellStyle name="Note 4 73" xfId="2944"/>
    <cellStyle name="Note 4 73 2" xfId="8936"/>
    <cellStyle name="Note 4 74" xfId="2968"/>
    <cellStyle name="Note 4 74 2" xfId="8960"/>
    <cellStyle name="Note 4 75" xfId="2993"/>
    <cellStyle name="Note 4 75 2" xfId="8985"/>
    <cellStyle name="Note 4 76" xfId="3017"/>
    <cellStyle name="Note 4 76 2" xfId="9009"/>
    <cellStyle name="Note 4 77" xfId="3041"/>
    <cellStyle name="Note 4 77 2" xfId="9033"/>
    <cellStyle name="Note 4 78" xfId="3062"/>
    <cellStyle name="Note 4 78 2" xfId="9054"/>
    <cellStyle name="Note 4 79" xfId="3086"/>
    <cellStyle name="Note 4 79 2" xfId="9078"/>
    <cellStyle name="Note 4 8" xfId="391"/>
    <cellStyle name="Note 4 8 2" xfId="6382"/>
    <cellStyle name="Note 4 80" xfId="3107"/>
    <cellStyle name="Note 4 80 2" xfId="9099"/>
    <cellStyle name="Note 4 81" xfId="3129"/>
    <cellStyle name="Note 4 81 2" xfId="9121"/>
    <cellStyle name="Note 4 82" xfId="3151"/>
    <cellStyle name="Note 4 82 2" xfId="9143"/>
    <cellStyle name="Note 4 83" xfId="3173"/>
    <cellStyle name="Note 4 83 2" xfId="9165"/>
    <cellStyle name="Note 4 84" xfId="3196"/>
    <cellStyle name="Note 4 84 2" xfId="9188"/>
    <cellStyle name="Note 4 85" xfId="3220"/>
    <cellStyle name="Note 4 85 2" xfId="9212"/>
    <cellStyle name="Note 4 86" xfId="3199"/>
    <cellStyle name="Note 4 86 2" xfId="9191"/>
    <cellStyle name="Note 4 87" xfId="3370"/>
    <cellStyle name="Note 4 87 2" xfId="9362"/>
    <cellStyle name="Note 4 88" xfId="3395"/>
    <cellStyle name="Note 4 88 2" xfId="9387"/>
    <cellStyle name="Note 4 89" xfId="3420"/>
    <cellStyle name="Note 4 89 2" xfId="9412"/>
    <cellStyle name="Note 4 9" xfId="682"/>
    <cellStyle name="Note 4 9 2" xfId="6674"/>
    <cellStyle name="Note 4 90" xfId="3444"/>
    <cellStyle name="Note 4 90 2" xfId="9436"/>
    <cellStyle name="Note 4 91" xfId="3467"/>
    <cellStyle name="Note 4 91 2" xfId="9459"/>
    <cellStyle name="Note 4 92" xfId="3487"/>
    <cellStyle name="Note 4 92 2" xfId="9479"/>
    <cellStyle name="Note 4 93" xfId="3507"/>
    <cellStyle name="Note 4 93 2" xfId="9499"/>
    <cellStyle name="Note 4 94" xfId="3525"/>
    <cellStyle name="Note 4 94 2" xfId="9517"/>
    <cellStyle name="Note 4 95" xfId="3542"/>
    <cellStyle name="Note 4 95 2" xfId="9534"/>
    <cellStyle name="Note 4 96" xfId="3559"/>
    <cellStyle name="Note 4 96 2" xfId="9551"/>
    <cellStyle name="Note 4 97" xfId="3576"/>
    <cellStyle name="Note 4 97 2" xfId="9568"/>
    <cellStyle name="Note 4 98" xfId="3593"/>
    <cellStyle name="Note 4 98 2" xfId="9585"/>
    <cellStyle name="Note 4 99" xfId="3610"/>
    <cellStyle name="Note 4 99 2" xfId="9602"/>
    <cellStyle name="Note 40" xfId="16428"/>
    <cellStyle name="Note 41" xfId="16371"/>
    <cellStyle name="Note 42" xfId="17480"/>
    <cellStyle name="Note 43" xfId="18012"/>
    <cellStyle name="Note 44" xfId="18722"/>
    <cellStyle name="Note 45" xfId="16377"/>
    <cellStyle name="Note 46" xfId="16229"/>
    <cellStyle name="Note 47" xfId="17451"/>
    <cellStyle name="Note 48" xfId="14770"/>
    <cellStyle name="Note 49" xfId="18575"/>
    <cellStyle name="Note 5" xfId="206"/>
    <cellStyle name="Note 5 10" xfId="337"/>
    <cellStyle name="Note 5 10 2" xfId="6328"/>
    <cellStyle name="Note 5 100" xfId="3537"/>
    <cellStyle name="Note 5 100 2" xfId="9529"/>
    <cellStyle name="Note 5 101" xfId="3554"/>
    <cellStyle name="Note 5 101 2" xfId="9546"/>
    <cellStyle name="Note 5 102" xfId="3571"/>
    <cellStyle name="Note 5 102 2" xfId="9563"/>
    <cellStyle name="Note 5 103" xfId="3588"/>
    <cellStyle name="Note 5 103 2" xfId="9580"/>
    <cellStyle name="Note 5 104" xfId="3605"/>
    <cellStyle name="Note 5 104 2" xfId="9597"/>
    <cellStyle name="Note 5 105" xfId="3622"/>
    <cellStyle name="Note 5 105 2" xfId="9614"/>
    <cellStyle name="Note 5 106" xfId="3638"/>
    <cellStyle name="Note 5 106 2" xfId="9630"/>
    <cellStyle name="Note 5 107" xfId="3651"/>
    <cellStyle name="Note 5 107 2" xfId="9643"/>
    <cellStyle name="Note 5 108" xfId="3662"/>
    <cellStyle name="Note 5 108 2" xfId="9654"/>
    <cellStyle name="Note 5 109" xfId="3672"/>
    <cellStyle name="Note 5 109 2" xfId="9664"/>
    <cellStyle name="Note 5 11" xfId="700"/>
    <cellStyle name="Note 5 11 2" xfId="6692"/>
    <cellStyle name="Note 5 110" xfId="3680"/>
    <cellStyle name="Note 5 110 2" xfId="9672"/>
    <cellStyle name="Note 5 111" xfId="3727"/>
    <cellStyle name="Note 5 111 2" xfId="9719"/>
    <cellStyle name="Note 5 112" xfId="3764"/>
    <cellStyle name="Note 5 112 2" xfId="9756"/>
    <cellStyle name="Note 5 113" xfId="3863"/>
    <cellStyle name="Note 5 113 2" xfId="9855"/>
    <cellStyle name="Note 5 114" xfId="3852"/>
    <cellStyle name="Note 5 114 2" xfId="9844"/>
    <cellStyle name="Note 5 115" xfId="3855"/>
    <cellStyle name="Note 5 115 2" xfId="9847"/>
    <cellStyle name="Note 5 116" xfId="3841"/>
    <cellStyle name="Note 5 116 2" xfId="9833"/>
    <cellStyle name="Note 5 117" xfId="3942"/>
    <cellStyle name="Note 5 117 2" xfId="9934"/>
    <cellStyle name="Note 5 118" xfId="4102"/>
    <cellStyle name="Note 5 118 2" xfId="10094"/>
    <cellStyle name="Note 5 119" xfId="4138"/>
    <cellStyle name="Note 5 119 2" xfId="10130"/>
    <cellStyle name="Note 5 12" xfId="865"/>
    <cellStyle name="Note 5 12 2" xfId="6857"/>
    <cellStyle name="Note 5 120" xfId="4105"/>
    <cellStyle name="Note 5 120 2" xfId="10097"/>
    <cellStyle name="Note 5 121" xfId="4557"/>
    <cellStyle name="Note 5 121 2" xfId="10549"/>
    <cellStyle name="Note 5 122" xfId="4563"/>
    <cellStyle name="Note 5 122 2" xfId="10555"/>
    <cellStyle name="Note 5 123" xfId="4571"/>
    <cellStyle name="Note 5 123 2" xfId="10563"/>
    <cellStyle name="Note 5 124" xfId="4573"/>
    <cellStyle name="Note 5 124 2" xfId="10565"/>
    <cellStyle name="Note 5 125" xfId="3898"/>
    <cellStyle name="Note 5 125 2" xfId="9890"/>
    <cellStyle name="Note 5 126" xfId="4104"/>
    <cellStyle name="Note 5 126 2" xfId="10096"/>
    <cellStyle name="Note 5 127" xfId="4539"/>
    <cellStyle name="Note 5 127 2" xfId="10531"/>
    <cellStyle name="Note 5 128" xfId="4553"/>
    <cellStyle name="Note 5 128 2" xfId="10545"/>
    <cellStyle name="Note 5 129" xfId="4587"/>
    <cellStyle name="Note 5 129 2" xfId="10579"/>
    <cellStyle name="Note 5 13" xfId="992"/>
    <cellStyle name="Note 5 13 2" xfId="6984"/>
    <cellStyle name="Note 5 130" xfId="4589"/>
    <cellStyle name="Note 5 130 2" xfId="10581"/>
    <cellStyle name="Note 5 131" xfId="4591"/>
    <cellStyle name="Note 5 131 2" xfId="10583"/>
    <cellStyle name="Note 5 132" xfId="4593"/>
    <cellStyle name="Note 5 132 2" xfId="10585"/>
    <cellStyle name="Note 5 133" xfId="4595"/>
    <cellStyle name="Note 5 133 2" xfId="10587"/>
    <cellStyle name="Note 5 134" xfId="4597"/>
    <cellStyle name="Note 5 134 2" xfId="10589"/>
    <cellStyle name="Note 5 135" xfId="4599"/>
    <cellStyle name="Note 5 135 2" xfId="10591"/>
    <cellStyle name="Note 5 136" xfId="4601"/>
    <cellStyle name="Note 5 136 2" xfId="10593"/>
    <cellStyle name="Note 5 137" xfId="4603"/>
    <cellStyle name="Note 5 137 2" xfId="10595"/>
    <cellStyle name="Note 5 138" xfId="4605"/>
    <cellStyle name="Note 5 138 2" xfId="10597"/>
    <cellStyle name="Note 5 139" xfId="4607"/>
    <cellStyle name="Note 5 139 2" xfId="10599"/>
    <cellStyle name="Note 5 14" xfId="429"/>
    <cellStyle name="Note 5 14 2" xfId="6420"/>
    <cellStyle name="Note 5 140" xfId="4636"/>
    <cellStyle name="Note 5 140 2" xfId="10628"/>
    <cellStyle name="Note 5 141" xfId="4724"/>
    <cellStyle name="Note 5 141 2" xfId="10716"/>
    <cellStyle name="Note 5 142" xfId="4746"/>
    <cellStyle name="Note 5 142 2" xfId="10738"/>
    <cellStyle name="Note 5 143" xfId="4726"/>
    <cellStyle name="Note 5 143 2" xfId="10718"/>
    <cellStyle name="Note 5 144" xfId="4965"/>
    <cellStyle name="Note 5 144 2" xfId="10957"/>
    <cellStyle name="Note 5 145" xfId="4967"/>
    <cellStyle name="Note 5 145 2" xfId="10959"/>
    <cellStyle name="Note 5 146" xfId="4969"/>
    <cellStyle name="Note 5 146 2" xfId="10961"/>
    <cellStyle name="Note 5 147" xfId="4971"/>
    <cellStyle name="Note 5 147 2" xfId="10963"/>
    <cellStyle name="Note 5 148" xfId="4973"/>
    <cellStyle name="Note 5 148 2" xfId="10965"/>
    <cellStyle name="Note 5 149" xfId="4975"/>
    <cellStyle name="Note 5 149 2" xfId="10967"/>
    <cellStyle name="Note 5 15" xfId="824"/>
    <cellStyle name="Note 5 15 2" xfId="6816"/>
    <cellStyle name="Note 5 150" xfId="4977"/>
    <cellStyle name="Note 5 150 2" xfId="10969"/>
    <cellStyle name="Note 5 151" xfId="4979"/>
    <cellStyle name="Note 5 151 2" xfId="10971"/>
    <cellStyle name="Note 5 152" xfId="5000"/>
    <cellStyle name="Note 5 152 2" xfId="10992"/>
    <cellStyle name="Note 5 153" xfId="5015"/>
    <cellStyle name="Note 5 153 2" xfId="11007"/>
    <cellStyle name="Note 5 154" xfId="5016"/>
    <cellStyle name="Note 5 154 2" xfId="11008"/>
    <cellStyle name="Note 5 155" xfId="5033"/>
    <cellStyle name="Note 5 155 2" xfId="11025"/>
    <cellStyle name="Note 5 156" xfId="5149"/>
    <cellStyle name="Note 5 156 2" xfId="11141"/>
    <cellStyle name="Note 5 157" xfId="5421"/>
    <cellStyle name="Note 5 157 2" xfId="11413"/>
    <cellStyle name="Note 5 158" xfId="5765"/>
    <cellStyle name="Note 5 158 2" xfId="11757"/>
    <cellStyle name="Note 5 159" xfId="5477"/>
    <cellStyle name="Note 5 159 2" xfId="11469"/>
    <cellStyle name="Note 5 16" xfId="422"/>
    <cellStyle name="Note 5 16 2" xfId="6413"/>
    <cellStyle name="Note 5 160" xfId="5407"/>
    <cellStyle name="Note 5 160 2" xfId="11399"/>
    <cellStyle name="Note 5 161" xfId="5442"/>
    <cellStyle name="Note 5 161 2" xfId="11434"/>
    <cellStyle name="Note 5 162" xfId="5466"/>
    <cellStyle name="Note 5 162 2" xfId="11458"/>
    <cellStyle name="Note 5 163" xfId="5816"/>
    <cellStyle name="Note 5 163 2" xfId="11808"/>
    <cellStyle name="Note 5 164" xfId="5482"/>
    <cellStyle name="Note 5 164 2" xfId="11474"/>
    <cellStyle name="Note 5 165" xfId="5775"/>
    <cellStyle name="Note 5 165 2" xfId="11767"/>
    <cellStyle name="Note 5 166" xfId="5454"/>
    <cellStyle name="Note 5 166 2" xfId="11446"/>
    <cellStyle name="Note 5 167" xfId="5334"/>
    <cellStyle name="Note 5 167 2" xfId="11326"/>
    <cellStyle name="Note 5 168" xfId="5432"/>
    <cellStyle name="Note 5 168 2" xfId="11424"/>
    <cellStyle name="Note 5 169" xfId="5373"/>
    <cellStyle name="Note 5 169 2" xfId="11365"/>
    <cellStyle name="Note 5 17" xfId="1071"/>
    <cellStyle name="Note 5 17 2" xfId="7063"/>
    <cellStyle name="Note 5 170" xfId="5657"/>
    <cellStyle name="Note 5 170 2" xfId="11649"/>
    <cellStyle name="Note 5 171" xfId="5564"/>
    <cellStyle name="Note 5 171 2" xfId="11556"/>
    <cellStyle name="Note 5 172" xfId="5552"/>
    <cellStyle name="Note 5 172 2" xfId="11544"/>
    <cellStyle name="Note 5 173" xfId="5429"/>
    <cellStyle name="Note 5 173 2" xfId="11421"/>
    <cellStyle name="Note 5 174" xfId="5164"/>
    <cellStyle name="Note 5 174 2" xfId="11156"/>
    <cellStyle name="Note 5 175" xfId="5233"/>
    <cellStyle name="Note 5 175 2" xfId="11225"/>
    <cellStyle name="Note 5 176" xfId="5547"/>
    <cellStyle name="Note 5 176 2" xfId="11539"/>
    <cellStyle name="Note 5 177" xfId="5286"/>
    <cellStyle name="Note 5 177 2" xfId="11278"/>
    <cellStyle name="Note 5 178" xfId="5874"/>
    <cellStyle name="Note 5 178 2" xfId="11866"/>
    <cellStyle name="Note 5 179" xfId="5368"/>
    <cellStyle name="Note 5 179 2" xfId="11360"/>
    <cellStyle name="Note 5 18" xfId="1101"/>
    <cellStyle name="Note 5 18 2" xfId="7093"/>
    <cellStyle name="Note 5 180" xfId="5815"/>
    <cellStyle name="Note 5 180 2" xfId="11807"/>
    <cellStyle name="Note 5 181" xfId="5906"/>
    <cellStyle name="Note 5 181 2" xfId="11898"/>
    <cellStyle name="Note 5 182" xfId="5980"/>
    <cellStyle name="Note 5 182 2" xfId="11972"/>
    <cellStyle name="Note 5 183" xfId="5940"/>
    <cellStyle name="Note 5 183 2" xfId="11932"/>
    <cellStyle name="Note 5 184" xfId="6034"/>
    <cellStyle name="Note 5 184 2" xfId="12026"/>
    <cellStyle name="Note 5 185" xfId="5880"/>
    <cellStyle name="Note 5 185 2" xfId="11872"/>
    <cellStyle name="Note 5 186" xfId="6196"/>
    <cellStyle name="Note 5 187" xfId="13745"/>
    <cellStyle name="Note 5 188" xfId="20102"/>
    <cellStyle name="Note 5 19" xfId="1131"/>
    <cellStyle name="Note 5 19 2" xfId="7123"/>
    <cellStyle name="Note 5 2" xfId="445"/>
    <cellStyle name="Note 5 2 2" xfId="6436"/>
    <cellStyle name="Note 5 20" xfId="1161"/>
    <cellStyle name="Note 5 20 2" xfId="7153"/>
    <cellStyle name="Note 5 21" xfId="1191"/>
    <cellStyle name="Note 5 21 2" xfId="7183"/>
    <cellStyle name="Note 5 22" xfId="1221"/>
    <cellStyle name="Note 5 22 2" xfId="7213"/>
    <cellStyle name="Note 5 23" xfId="1251"/>
    <cellStyle name="Note 5 23 2" xfId="7243"/>
    <cellStyle name="Note 5 24" xfId="1281"/>
    <cellStyle name="Note 5 24 2" xfId="7273"/>
    <cellStyle name="Note 5 25" xfId="1311"/>
    <cellStyle name="Note 5 25 2" xfId="7303"/>
    <cellStyle name="Note 5 26" xfId="1341"/>
    <cellStyle name="Note 5 26 2" xfId="7333"/>
    <cellStyle name="Note 5 27" xfId="1371"/>
    <cellStyle name="Note 5 27 2" xfId="7363"/>
    <cellStyle name="Note 5 28" xfId="1401"/>
    <cellStyle name="Note 5 28 2" xfId="7393"/>
    <cellStyle name="Note 5 29" xfId="1431"/>
    <cellStyle name="Note 5 29 2" xfId="7423"/>
    <cellStyle name="Note 5 3" xfId="419"/>
    <cellStyle name="Note 5 3 2" xfId="6410"/>
    <cellStyle name="Note 5 30" xfId="1461"/>
    <cellStyle name="Note 5 30 2" xfId="7453"/>
    <cellStyle name="Note 5 31" xfId="1491"/>
    <cellStyle name="Note 5 31 2" xfId="7483"/>
    <cellStyle name="Note 5 32" xfId="1521"/>
    <cellStyle name="Note 5 32 2" xfId="7513"/>
    <cellStyle name="Note 5 33" xfId="1551"/>
    <cellStyle name="Note 5 33 2" xfId="7543"/>
    <cellStyle name="Note 5 34" xfId="1581"/>
    <cellStyle name="Note 5 34 2" xfId="7573"/>
    <cellStyle name="Note 5 35" xfId="1611"/>
    <cellStyle name="Note 5 35 2" xfId="7603"/>
    <cellStyle name="Note 5 36" xfId="1641"/>
    <cellStyle name="Note 5 36 2" xfId="7633"/>
    <cellStyle name="Note 5 37" xfId="1671"/>
    <cellStyle name="Note 5 37 2" xfId="7663"/>
    <cellStyle name="Note 5 38" xfId="1700"/>
    <cellStyle name="Note 5 38 2" xfId="7692"/>
    <cellStyle name="Note 5 39" xfId="1728"/>
    <cellStyle name="Note 5 39 2" xfId="7720"/>
    <cellStyle name="Note 5 4" xfId="311"/>
    <cellStyle name="Note 5 4 2" xfId="6301"/>
    <cellStyle name="Note 5 40" xfId="1755"/>
    <cellStyle name="Note 5 40 2" xfId="7747"/>
    <cellStyle name="Note 5 41" xfId="1782"/>
    <cellStyle name="Note 5 41 2" xfId="7774"/>
    <cellStyle name="Note 5 42" xfId="1809"/>
    <cellStyle name="Note 5 42 2" xfId="7801"/>
    <cellStyle name="Note 5 43" xfId="1835"/>
    <cellStyle name="Note 5 43 2" xfId="7827"/>
    <cellStyle name="Note 5 44" xfId="1861"/>
    <cellStyle name="Note 5 44 2" xfId="7853"/>
    <cellStyle name="Note 5 45" xfId="1887"/>
    <cellStyle name="Note 5 45 2" xfId="7879"/>
    <cellStyle name="Note 5 46" xfId="1912"/>
    <cellStyle name="Note 5 46 2" xfId="7904"/>
    <cellStyle name="Note 5 47" xfId="1937"/>
    <cellStyle name="Note 5 47 2" xfId="7929"/>
    <cellStyle name="Note 5 48" xfId="1962"/>
    <cellStyle name="Note 5 48 2" xfId="7954"/>
    <cellStyle name="Note 5 49" xfId="1987"/>
    <cellStyle name="Note 5 49 2" xfId="7979"/>
    <cellStyle name="Note 5 5" xfId="404"/>
    <cellStyle name="Note 5 5 2" xfId="6395"/>
    <cellStyle name="Note 5 50" xfId="2012"/>
    <cellStyle name="Note 5 50 2" xfId="8004"/>
    <cellStyle name="Note 5 51" xfId="2037"/>
    <cellStyle name="Note 5 51 2" xfId="8029"/>
    <cellStyle name="Note 5 52" xfId="2061"/>
    <cellStyle name="Note 5 52 2" xfId="8053"/>
    <cellStyle name="Note 5 53" xfId="2085"/>
    <cellStyle name="Note 5 53 2" xfId="8077"/>
    <cellStyle name="Note 5 54" xfId="2107"/>
    <cellStyle name="Note 5 54 2" xfId="8099"/>
    <cellStyle name="Note 5 55" xfId="2127"/>
    <cellStyle name="Note 5 55 2" xfId="8119"/>
    <cellStyle name="Note 5 56" xfId="2146"/>
    <cellStyle name="Note 5 56 2" xfId="8138"/>
    <cellStyle name="Note 5 57" xfId="2163"/>
    <cellStyle name="Note 5 57 2" xfId="8155"/>
    <cellStyle name="Note 5 58" xfId="2180"/>
    <cellStyle name="Note 5 58 2" xfId="8172"/>
    <cellStyle name="Note 5 59" xfId="2197"/>
    <cellStyle name="Note 5 59 2" xfId="8189"/>
    <cellStyle name="Note 5 6" xfId="426"/>
    <cellStyle name="Note 5 6 2" xfId="6417"/>
    <cellStyle name="Note 5 60" xfId="2214"/>
    <cellStyle name="Note 5 60 2" xfId="8206"/>
    <cellStyle name="Note 5 61" xfId="2231"/>
    <cellStyle name="Note 5 61 2" xfId="8223"/>
    <cellStyle name="Note 5 62" xfId="2248"/>
    <cellStyle name="Note 5 62 2" xfId="8240"/>
    <cellStyle name="Note 5 63" xfId="2264"/>
    <cellStyle name="Note 5 63 2" xfId="8256"/>
    <cellStyle name="Note 5 64" xfId="2277"/>
    <cellStyle name="Note 5 64 2" xfId="8269"/>
    <cellStyle name="Note 5 65" xfId="2288"/>
    <cellStyle name="Note 5 65 2" xfId="8280"/>
    <cellStyle name="Note 5 66" xfId="2298"/>
    <cellStyle name="Note 5 66 2" xfId="8290"/>
    <cellStyle name="Note 5 67" xfId="2306"/>
    <cellStyle name="Note 5 67 2" xfId="8298"/>
    <cellStyle name="Note 5 68" xfId="2521"/>
    <cellStyle name="Note 5 68 2" xfId="8513"/>
    <cellStyle name="Note 5 69" xfId="2649"/>
    <cellStyle name="Note 5 69 2" xfId="8641"/>
    <cellStyle name="Note 5 7" xfId="501"/>
    <cellStyle name="Note 5 7 2" xfId="6492"/>
    <cellStyle name="Note 5 70" xfId="2764"/>
    <cellStyle name="Note 5 70 2" xfId="8756"/>
    <cellStyle name="Note 5 71" xfId="2461"/>
    <cellStyle name="Note 5 71 2" xfId="8453"/>
    <cellStyle name="Note 5 72" xfId="2609"/>
    <cellStyle name="Note 5 72 2" xfId="8601"/>
    <cellStyle name="Note 5 73" xfId="2554"/>
    <cellStyle name="Note 5 73 2" xfId="8546"/>
    <cellStyle name="Note 5 74" xfId="2829"/>
    <cellStyle name="Note 5 74 2" xfId="8821"/>
    <cellStyle name="Note 5 75" xfId="2856"/>
    <cellStyle name="Note 5 75 2" xfId="8848"/>
    <cellStyle name="Note 5 76" xfId="2882"/>
    <cellStyle name="Note 5 76 2" xfId="8874"/>
    <cellStyle name="Note 5 77" xfId="2909"/>
    <cellStyle name="Note 5 77 2" xfId="8901"/>
    <cellStyle name="Note 5 78" xfId="2934"/>
    <cellStyle name="Note 5 78 2" xfId="8926"/>
    <cellStyle name="Note 5 79" xfId="2960"/>
    <cellStyle name="Note 5 79 2" xfId="8952"/>
    <cellStyle name="Note 5 8" xfId="531"/>
    <cellStyle name="Note 5 8 2" xfId="6523"/>
    <cellStyle name="Note 5 80" xfId="2984"/>
    <cellStyle name="Note 5 80 2" xfId="8976"/>
    <cellStyle name="Note 5 81" xfId="3011"/>
    <cellStyle name="Note 5 81 2" xfId="9003"/>
    <cellStyle name="Note 5 82" xfId="3033"/>
    <cellStyle name="Note 5 82 2" xfId="9025"/>
    <cellStyle name="Note 5 83" xfId="3058"/>
    <cellStyle name="Note 5 83 2" xfId="9050"/>
    <cellStyle name="Note 5 84" xfId="3079"/>
    <cellStyle name="Note 5 84 2" xfId="9071"/>
    <cellStyle name="Note 5 85" xfId="3100"/>
    <cellStyle name="Note 5 85 2" xfId="9092"/>
    <cellStyle name="Note 5 86" xfId="3145"/>
    <cellStyle name="Note 5 86 2" xfId="9137"/>
    <cellStyle name="Note 5 87" xfId="3001"/>
    <cellStyle name="Note 5 87 2" xfId="8993"/>
    <cellStyle name="Note 5 88" xfId="3296"/>
    <cellStyle name="Note 5 88 2" xfId="9288"/>
    <cellStyle name="Note 5 89" xfId="3117"/>
    <cellStyle name="Note 5 89 2" xfId="9109"/>
    <cellStyle name="Note 5 9" xfId="631"/>
    <cellStyle name="Note 5 9 2" xfId="6623"/>
    <cellStyle name="Note 5 90" xfId="3046"/>
    <cellStyle name="Note 5 90 2" xfId="9038"/>
    <cellStyle name="Note 5 91" xfId="2922"/>
    <cellStyle name="Note 5 91 2" xfId="8914"/>
    <cellStyle name="Note 5 92" xfId="3361"/>
    <cellStyle name="Note 5 92 2" xfId="9353"/>
    <cellStyle name="Note 5 93" xfId="3386"/>
    <cellStyle name="Note 5 93 2" xfId="9378"/>
    <cellStyle name="Note 5 94" xfId="3411"/>
    <cellStyle name="Note 5 94 2" xfId="9403"/>
    <cellStyle name="Note 5 95" xfId="3435"/>
    <cellStyle name="Note 5 95 2" xfId="9427"/>
    <cellStyle name="Note 5 96" xfId="3459"/>
    <cellStyle name="Note 5 96 2" xfId="9451"/>
    <cellStyle name="Note 5 97" xfId="3481"/>
    <cellStyle name="Note 5 97 2" xfId="9473"/>
    <cellStyle name="Note 5 98" xfId="3501"/>
    <cellStyle name="Note 5 98 2" xfId="9493"/>
    <cellStyle name="Note 5 99" xfId="3520"/>
    <cellStyle name="Note 5 99 2" xfId="9512"/>
    <cellStyle name="Note 50" xfId="15233"/>
    <cellStyle name="Note 51" xfId="17320"/>
    <cellStyle name="Note 52" xfId="16426"/>
    <cellStyle name="Note 53" xfId="16607"/>
    <cellStyle name="Note 54" xfId="18207"/>
    <cellStyle name="Note 55" xfId="15061"/>
    <cellStyle name="Note 56" xfId="17172"/>
    <cellStyle name="Note 57" xfId="14628"/>
    <cellStyle name="Note 58" xfId="15229"/>
    <cellStyle name="Note 59" xfId="14635"/>
    <cellStyle name="Note 6" xfId="247"/>
    <cellStyle name="Note 6 10" xfId="409"/>
    <cellStyle name="Note 6 10 2" xfId="6400"/>
    <cellStyle name="Note 6 100" xfId="3421"/>
    <cellStyle name="Note 6 100 2" xfId="9413"/>
    <cellStyle name="Note 6 101" xfId="3445"/>
    <cellStyle name="Note 6 101 2" xfId="9437"/>
    <cellStyle name="Note 6 102" xfId="3468"/>
    <cellStyle name="Note 6 102 2" xfId="9460"/>
    <cellStyle name="Note 6 103" xfId="3488"/>
    <cellStyle name="Note 6 103 2" xfId="9480"/>
    <cellStyle name="Note 6 104" xfId="3508"/>
    <cellStyle name="Note 6 104 2" xfId="9500"/>
    <cellStyle name="Note 6 105" xfId="3526"/>
    <cellStyle name="Note 6 105 2" xfId="9518"/>
    <cellStyle name="Note 6 106" xfId="3543"/>
    <cellStyle name="Note 6 106 2" xfId="9535"/>
    <cellStyle name="Note 6 107" xfId="3560"/>
    <cellStyle name="Note 6 107 2" xfId="9552"/>
    <cellStyle name="Note 6 108" xfId="3577"/>
    <cellStyle name="Note 6 108 2" xfId="9569"/>
    <cellStyle name="Note 6 109" xfId="3594"/>
    <cellStyle name="Note 6 109 2" xfId="9586"/>
    <cellStyle name="Note 6 11" xfId="376"/>
    <cellStyle name="Note 6 11 2" xfId="6367"/>
    <cellStyle name="Note 6 110" xfId="3611"/>
    <cellStyle name="Note 6 110 2" xfId="9603"/>
    <cellStyle name="Note 6 111" xfId="3732"/>
    <cellStyle name="Note 6 111 2" xfId="9724"/>
    <cellStyle name="Note 6 112" xfId="3770"/>
    <cellStyle name="Note 6 112 2" xfId="9762"/>
    <cellStyle name="Note 6 113" xfId="3832"/>
    <cellStyle name="Note 6 113 2" xfId="9824"/>
    <cellStyle name="Note 6 114" xfId="3849"/>
    <cellStyle name="Note 6 114 2" xfId="9841"/>
    <cellStyle name="Note 6 115" xfId="3865"/>
    <cellStyle name="Note 6 115 2" xfId="9857"/>
    <cellStyle name="Note 6 116" xfId="3811"/>
    <cellStyle name="Note 6 116 2" xfId="9803"/>
    <cellStyle name="Note 6 117" xfId="3953"/>
    <cellStyle name="Note 6 117 2" xfId="9945"/>
    <cellStyle name="Note 6 118" xfId="4460"/>
    <cellStyle name="Note 6 118 2" xfId="10452"/>
    <cellStyle name="Note 6 119" xfId="3987"/>
    <cellStyle name="Note 6 119 2" xfId="9979"/>
    <cellStyle name="Note 6 12" xfId="995"/>
    <cellStyle name="Note 6 12 2" xfId="6987"/>
    <cellStyle name="Note 6 120" xfId="4198"/>
    <cellStyle name="Note 6 120 2" xfId="10190"/>
    <cellStyle name="Note 6 121" xfId="4301"/>
    <cellStyle name="Note 6 121 2" xfId="10293"/>
    <cellStyle name="Note 6 122" xfId="4092"/>
    <cellStyle name="Note 6 122 2" xfId="10084"/>
    <cellStyle name="Note 6 123" xfId="4281"/>
    <cellStyle name="Note 6 123 2" xfId="10273"/>
    <cellStyle name="Note 6 124" xfId="4178"/>
    <cellStyle name="Note 6 124 2" xfId="10170"/>
    <cellStyle name="Note 6 125" xfId="4577"/>
    <cellStyle name="Note 6 125 2" xfId="10569"/>
    <cellStyle name="Note 6 126" xfId="4061"/>
    <cellStyle name="Note 6 126 2" xfId="10053"/>
    <cellStyle name="Note 6 127" xfId="4064"/>
    <cellStyle name="Note 6 127 2" xfId="10056"/>
    <cellStyle name="Note 6 128" xfId="4439"/>
    <cellStyle name="Note 6 128 2" xfId="10431"/>
    <cellStyle name="Note 6 129" xfId="3899"/>
    <cellStyle name="Note 6 129 2" xfId="9891"/>
    <cellStyle name="Note 6 13" xfId="741"/>
    <cellStyle name="Note 6 13 2" xfId="6733"/>
    <cellStyle name="Note 6 130" xfId="4416"/>
    <cellStyle name="Note 6 130 2" xfId="10408"/>
    <cellStyle name="Note 6 131" xfId="4566"/>
    <cellStyle name="Note 6 131 2" xfId="10558"/>
    <cellStyle name="Note 6 132" xfId="4320"/>
    <cellStyle name="Note 6 132 2" xfId="10312"/>
    <cellStyle name="Note 6 133" xfId="4177"/>
    <cellStyle name="Note 6 133 2" xfId="10169"/>
    <cellStyle name="Note 6 134" xfId="4014"/>
    <cellStyle name="Note 6 134 2" xfId="10006"/>
    <cellStyle name="Note 6 135" xfId="4433"/>
    <cellStyle name="Note 6 135 2" xfId="10425"/>
    <cellStyle name="Note 6 136" xfId="4004"/>
    <cellStyle name="Note 6 136 2" xfId="9996"/>
    <cellStyle name="Note 6 137" xfId="4056"/>
    <cellStyle name="Note 6 137 2" xfId="10048"/>
    <cellStyle name="Note 6 138" xfId="4525"/>
    <cellStyle name="Note 6 138 2" xfId="10517"/>
    <cellStyle name="Note 6 139" xfId="4435"/>
    <cellStyle name="Note 6 139 2" xfId="10427"/>
    <cellStyle name="Note 6 14" xfId="999"/>
    <cellStyle name="Note 6 14 2" xfId="6991"/>
    <cellStyle name="Note 6 140" xfId="4644"/>
    <cellStyle name="Note 6 140 2" xfId="10636"/>
    <cellStyle name="Note 6 141" xfId="4921"/>
    <cellStyle name="Note 6 141 2" xfId="10913"/>
    <cellStyle name="Note 6 142" xfId="4663"/>
    <cellStyle name="Note 6 142 2" xfId="10655"/>
    <cellStyle name="Note 6 143" xfId="4788"/>
    <cellStyle name="Note 6 143 2" xfId="10780"/>
    <cellStyle name="Note 6 144" xfId="4848"/>
    <cellStyle name="Note 6 144 2" xfId="10840"/>
    <cellStyle name="Note 6 145" xfId="4718"/>
    <cellStyle name="Note 6 145 2" xfId="10710"/>
    <cellStyle name="Note 6 146" xfId="4836"/>
    <cellStyle name="Note 6 146 2" xfId="10828"/>
    <cellStyle name="Note 6 147" xfId="4771"/>
    <cellStyle name="Note 6 147 2" xfId="10763"/>
    <cellStyle name="Note 6 148" xfId="4953"/>
    <cellStyle name="Note 6 148 2" xfId="10945"/>
    <cellStyle name="Note 6 149" xfId="4958"/>
    <cellStyle name="Note 6 149 2" xfId="10950"/>
    <cellStyle name="Note 6 15" xfId="310"/>
    <cellStyle name="Note 6 15 2" xfId="6300"/>
    <cellStyle name="Note 6 150" xfId="4617"/>
    <cellStyle name="Note 6 150 2" xfId="10609"/>
    <cellStyle name="Note 6 151" xfId="4711"/>
    <cellStyle name="Note 6 151 2" xfId="10703"/>
    <cellStyle name="Note 6 152" xfId="5005"/>
    <cellStyle name="Note 6 152 2" xfId="10997"/>
    <cellStyle name="Note 6 153" xfId="5091"/>
    <cellStyle name="Note 6 153 2" xfId="11083"/>
    <cellStyle name="Note 6 154" xfId="5032"/>
    <cellStyle name="Note 6 154 2" xfId="11024"/>
    <cellStyle name="Note 6 155" xfId="5049"/>
    <cellStyle name="Note 6 155 2" xfId="11041"/>
    <cellStyle name="Note 6 156" xfId="5159"/>
    <cellStyle name="Note 6 156 2" xfId="11151"/>
    <cellStyle name="Note 6 157" xfId="5294"/>
    <cellStyle name="Note 6 157 2" xfId="11286"/>
    <cellStyle name="Note 6 158" xfId="5321"/>
    <cellStyle name="Note 6 158 2" xfId="11313"/>
    <cellStyle name="Note 6 159" xfId="5723"/>
    <cellStyle name="Note 6 159 2" xfId="11715"/>
    <cellStyle name="Note 6 16" xfId="892"/>
    <cellStyle name="Note 6 16 2" xfId="6884"/>
    <cellStyle name="Note 6 160" xfId="5798"/>
    <cellStyle name="Note 6 160 2" xfId="11790"/>
    <cellStyle name="Note 6 161" xfId="5617"/>
    <cellStyle name="Note 6 161 2" xfId="11609"/>
    <cellStyle name="Note 6 162" xfId="5110"/>
    <cellStyle name="Note 6 162 2" xfId="11102"/>
    <cellStyle name="Note 6 163" xfId="5587"/>
    <cellStyle name="Note 6 163 2" xfId="11579"/>
    <cellStyle name="Note 6 164" xfId="5389"/>
    <cellStyle name="Note 6 164 2" xfId="11381"/>
    <cellStyle name="Note 6 165" xfId="5736"/>
    <cellStyle name="Note 6 165 2" xfId="11728"/>
    <cellStyle name="Note 6 166" xfId="5518"/>
    <cellStyle name="Note 6 166 2" xfId="11510"/>
    <cellStyle name="Note 6 167" xfId="5758"/>
    <cellStyle name="Note 6 167 2" xfId="11750"/>
    <cellStyle name="Note 6 168" xfId="5503"/>
    <cellStyle name="Note 6 168 2" xfId="11495"/>
    <cellStyle name="Note 6 169" xfId="5805"/>
    <cellStyle name="Note 6 169 2" xfId="11797"/>
    <cellStyle name="Note 6 17" xfId="888"/>
    <cellStyle name="Note 6 17 2" xfId="6880"/>
    <cellStyle name="Note 6 170" xfId="5726"/>
    <cellStyle name="Note 6 170 2" xfId="11718"/>
    <cellStyle name="Note 6 171" xfId="5554"/>
    <cellStyle name="Note 6 171 2" xfId="11546"/>
    <cellStyle name="Note 6 172" xfId="5669"/>
    <cellStyle name="Note 6 172 2" xfId="11661"/>
    <cellStyle name="Note 6 173" xfId="5622"/>
    <cellStyle name="Note 6 173 2" xfId="11614"/>
    <cellStyle name="Note 6 174" xfId="5785"/>
    <cellStyle name="Note 6 174 2" xfId="11777"/>
    <cellStyle name="Note 6 175" xfId="5721"/>
    <cellStyle name="Note 6 175 2" xfId="11713"/>
    <cellStyle name="Note 6 176" xfId="5838"/>
    <cellStyle name="Note 6 176 2" xfId="11830"/>
    <cellStyle name="Note 6 177" xfId="5588"/>
    <cellStyle name="Note 6 177 2" xfId="11580"/>
    <cellStyle name="Note 6 178" xfId="5144"/>
    <cellStyle name="Note 6 178 2" xfId="11136"/>
    <cellStyle name="Note 6 179" xfId="5469"/>
    <cellStyle name="Note 6 179 2" xfId="11461"/>
    <cellStyle name="Note 6 18" xfId="820"/>
    <cellStyle name="Note 6 18 2" xfId="6812"/>
    <cellStyle name="Note 6 180" xfId="5869"/>
    <cellStyle name="Note 6 180 2" xfId="11861"/>
    <cellStyle name="Note 6 181" xfId="5911"/>
    <cellStyle name="Note 6 181 2" xfId="11903"/>
    <cellStyle name="Note 6 182" xfId="5964"/>
    <cellStyle name="Note 6 182 2" xfId="11956"/>
    <cellStyle name="Note 6 183" xfId="5963"/>
    <cellStyle name="Note 6 183 2" xfId="11955"/>
    <cellStyle name="Note 6 184" xfId="5965"/>
    <cellStyle name="Note 6 184 2" xfId="11957"/>
    <cellStyle name="Note 6 185" xfId="6008"/>
    <cellStyle name="Note 6 185 2" xfId="12000"/>
    <cellStyle name="Note 6 186" xfId="6237"/>
    <cellStyle name="Note 6 187" xfId="13740"/>
    <cellStyle name="Note 6 188" xfId="20107"/>
    <cellStyle name="Note 6 19" xfId="746"/>
    <cellStyle name="Note 6 19 2" xfId="6738"/>
    <cellStyle name="Note 6 2" xfId="485"/>
    <cellStyle name="Note 6 2 2" xfId="6476"/>
    <cellStyle name="Note 6 20" xfId="908"/>
    <cellStyle name="Note 6 20 2" xfId="6900"/>
    <cellStyle name="Note 6 21" xfId="921"/>
    <cellStyle name="Note 6 21 2" xfId="6913"/>
    <cellStyle name="Note 6 22" xfId="736"/>
    <cellStyle name="Note 6 22 2" xfId="6728"/>
    <cellStyle name="Note 6 23" xfId="1081"/>
    <cellStyle name="Note 6 23 2" xfId="7073"/>
    <cellStyle name="Note 6 24" xfId="1111"/>
    <cellStyle name="Note 6 24 2" xfId="7103"/>
    <cellStyle name="Note 6 25" xfId="1141"/>
    <cellStyle name="Note 6 25 2" xfId="7133"/>
    <cellStyle name="Note 6 26" xfId="1171"/>
    <cellStyle name="Note 6 26 2" xfId="7163"/>
    <cellStyle name="Note 6 27" xfId="1201"/>
    <cellStyle name="Note 6 27 2" xfId="7193"/>
    <cellStyle name="Note 6 28" xfId="1231"/>
    <cellStyle name="Note 6 28 2" xfId="7223"/>
    <cellStyle name="Note 6 29" xfId="1261"/>
    <cellStyle name="Note 6 29 2" xfId="7253"/>
    <cellStyle name="Note 6 3" xfId="452"/>
    <cellStyle name="Note 6 3 2" xfId="6443"/>
    <cellStyle name="Note 6 30" xfId="1291"/>
    <cellStyle name="Note 6 30 2" xfId="7283"/>
    <cellStyle name="Note 6 31" xfId="1321"/>
    <cellStyle name="Note 6 31 2" xfId="7313"/>
    <cellStyle name="Note 6 32" xfId="1351"/>
    <cellStyle name="Note 6 32 2" xfId="7343"/>
    <cellStyle name="Note 6 33" xfId="1381"/>
    <cellStyle name="Note 6 33 2" xfId="7373"/>
    <cellStyle name="Note 6 34" xfId="1411"/>
    <cellStyle name="Note 6 34 2" xfId="7403"/>
    <cellStyle name="Note 6 35" xfId="1441"/>
    <cellStyle name="Note 6 35 2" xfId="7433"/>
    <cellStyle name="Note 6 36" xfId="1471"/>
    <cellStyle name="Note 6 36 2" xfId="7463"/>
    <cellStyle name="Note 6 37" xfId="1501"/>
    <cellStyle name="Note 6 37 2" xfId="7493"/>
    <cellStyle name="Note 6 38" xfId="1531"/>
    <cellStyle name="Note 6 38 2" xfId="7523"/>
    <cellStyle name="Note 6 39" xfId="1561"/>
    <cellStyle name="Note 6 39 2" xfId="7553"/>
    <cellStyle name="Note 6 4" xfId="380"/>
    <cellStyle name="Note 6 4 2" xfId="6371"/>
    <cellStyle name="Note 6 40" xfId="1591"/>
    <cellStyle name="Note 6 40 2" xfId="7583"/>
    <cellStyle name="Note 6 41" xfId="1621"/>
    <cellStyle name="Note 6 41 2" xfId="7613"/>
    <cellStyle name="Note 6 42" xfId="1651"/>
    <cellStyle name="Note 6 42 2" xfId="7643"/>
    <cellStyle name="Note 6 43" xfId="1681"/>
    <cellStyle name="Note 6 43 2" xfId="7673"/>
    <cellStyle name="Note 6 44" xfId="1710"/>
    <cellStyle name="Note 6 44 2" xfId="7702"/>
    <cellStyle name="Note 6 45" xfId="1738"/>
    <cellStyle name="Note 6 45 2" xfId="7730"/>
    <cellStyle name="Note 6 46" xfId="1765"/>
    <cellStyle name="Note 6 46 2" xfId="7757"/>
    <cellStyle name="Note 6 47" xfId="1792"/>
    <cellStyle name="Note 6 47 2" xfId="7784"/>
    <cellStyle name="Note 6 48" xfId="1819"/>
    <cellStyle name="Note 6 48 2" xfId="7811"/>
    <cellStyle name="Note 6 49" xfId="1845"/>
    <cellStyle name="Note 6 49 2" xfId="7837"/>
    <cellStyle name="Note 6 5" xfId="316"/>
    <cellStyle name="Note 6 5 2" xfId="6306"/>
    <cellStyle name="Note 6 50" xfId="1871"/>
    <cellStyle name="Note 6 50 2" xfId="7863"/>
    <cellStyle name="Note 6 51" xfId="1897"/>
    <cellStyle name="Note 6 51 2" xfId="7889"/>
    <cellStyle name="Note 6 52" xfId="1922"/>
    <cellStyle name="Note 6 52 2" xfId="7914"/>
    <cellStyle name="Note 6 53" xfId="1947"/>
    <cellStyle name="Note 6 53 2" xfId="7939"/>
    <cellStyle name="Note 6 54" xfId="1972"/>
    <cellStyle name="Note 6 54 2" xfId="7964"/>
    <cellStyle name="Note 6 55" xfId="1997"/>
    <cellStyle name="Note 6 55 2" xfId="7989"/>
    <cellStyle name="Note 6 56" xfId="2022"/>
    <cellStyle name="Note 6 56 2" xfId="8014"/>
    <cellStyle name="Note 6 57" xfId="2047"/>
    <cellStyle name="Note 6 57 2" xfId="8039"/>
    <cellStyle name="Note 6 58" xfId="2071"/>
    <cellStyle name="Note 6 58 2" xfId="8063"/>
    <cellStyle name="Note 6 59" xfId="2094"/>
    <cellStyle name="Note 6 59 2" xfId="8086"/>
    <cellStyle name="Note 6 6" xfId="366"/>
    <cellStyle name="Note 6 6 2" xfId="6357"/>
    <cellStyle name="Note 6 60" xfId="2114"/>
    <cellStyle name="Note 6 60 2" xfId="8106"/>
    <cellStyle name="Note 6 61" xfId="2134"/>
    <cellStyle name="Note 6 61 2" xfId="8126"/>
    <cellStyle name="Note 6 62" xfId="2152"/>
    <cellStyle name="Note 6 62 2" xfId="8144"/>
    <cellStyle name="Note 6 63" xfId="2169"/>
    <cellStyle name="Note 6 63 2" xfId="8161"/>
    <cellStyle name="Note 6 64" xfId="2186"/>
    <cellStyle name="Note 6 64 2" xfId="8178"/>
    <cellStyle name="Note 6 65" xfId="2203"/>
    <cellStyle name="Note 6 65 2" xfId="8195"/>
    <cellStyle name="Note 6 66" xfId="2220"/>
    <cellStyle name="Note 6 66 2" xfId="8212"/>
    <cellStyle name="Note 6 67" xfId="2237"/>
    <cellStyle name="Note 6 67 2" xfId="8229"/>
    <cellStyle name="Note 6 68" xfId="2559"/>
    <cellStyle name="Note 6 68 2" xfId="8551"/>
    <cellStyle name="Note 6 69" xfId="2766"/>
    <cellStyle name="Note 6 69 2" xfId="8758"/>
    <cellStyle name="Note 6 7" xfId="433"/>
    <cellStyle name="Note 6 7 2" xfId="6424"/>
    <cellStyle name="Note 6 70" xfId="2572"/>
    <cellStyle name="Note 6 70 2" xfId="8564"/>
    <cellStyle name="Note 6 71" xfId="2769"/>
    <cellStyle name="Note 6 71 2" xfId="8761"/>
    <cellStyle name="Note 6 72" xfId="2424"/>
    <cellStyle name="Note 6 72 2" xfId="8416"/>
    <cellStyle name="Note 6 73" xfId="2676"/>
    <cellStyle name="Note 6 73 2" xfId="8668"/>
    <cellStyle name="Note 6 74" xfId="2672"/>
    <cellStyle name="Note 6 74 2" xfId="8664"/>
    <cellStyle name="Note 6 75" xfId="2605"/>
    <cellStyle name="Note 6 75 2" xfId="8597"/>
    <cellStyle name="Note 6 76" xfId="2481"/>
    <cellStyle name="Note 6 76 2" xfId="8473"/>
    <cellStyle name="Note 6 77" xfId="2691"/>
    <cellStyle name="Note 6 77 2" xfId="8683"/>
    <cellStyle name="Note 6 78" xfId="2702"/>
    <cellStyle name="Note 6 78 2" xfId="8694"/>
    <cellStyle name="Note 6 79" xfId="2436"/>
    <cellStyle name="Note 6 79 2" xfId="8428"/>
    <cellStyle name="Note 6 8" xfId="460"/>
    <cellStyle name="Note 6 8 2" xfId="6451"/>
    <cellStyle name="Note 6 80" xfId="2838"/>
    <cellStyle name="Note 6 80 2" xfId="8830"/>
    <cellStyle name="Note 6 81" xfId="2866"/>
    <cellStyle name="Note 6 81 2" xfId="8858"/>
    <cellStyle name="Note 6 82" xfId="2890"/>
    <cellStyle name="Note 6 82 2" xfId="8882"/>
    <cellStyle name="Note 6 83" xfId="2917"/>
    <cellStyle name="Note 6 83 2" xfId="8909"/>
    <cellStyle name="Note 6 84" xfId="2945"/>
    <cellStyle name="Note 6 84 2" xfId="8937"/>
    <cellStyle name="Note 6 85" xfId="2969"/>
    <cellStyle name="Note 6 85 2" xfId="8961"/>
    <cellStyle name="Note 6 86" xfId="2967"/>
    <cellStyle name="Note 6 86 2" xfId="8959"/>
    <cellStyle name="Note 6 87" xfId="3298"/>
    <cellStyle name="Note 6 87 2" xfId="9290"/>
    <cellStyle name="Note 6 88" xfId="2540"/>
    <cellStyle name="Note 6 88 2" xfId="8532"/>
    <cellStyle name="Note 6 89" xfId="3301"/>
    <cellStyle name="Note 6 89 2" xfId="9293"/>
    <cellStyle name="Note 6 9" xfId="668"/>
    <cellStyle name="Note 6 9 2" xfId="6660"/>
    <cellStyle name="Note 6 90" xfId="3157"/>
    <cellStyle name="Note 6 90 2" xfId="9149"/>
    <cellStyle name="Note 6 91" xfId="3132"/>
    <cellStyle name="Note 6 91 2" xfId="9124"/>
    <cellStyle name="Note 6 92" xfId="2981"/>
    <cellStyle name="Note 6 92 2" xfId="8973"/>
    <cellStyle name="Note 6 93" xfId="2923"/>
    <cellStyle name="Note 6 93 2" xfId="8915"/>
    <cellStyle name="Note 6 94" xfId="2988"/>
    <cellStyle name="Note 6 94 2" xfId="8980"/>
    <cellStyle name="Note 6 95" xfId="2489"/>
    <cellStyle name="Note 6 95 2" xfId="8481"/>
    <cellStyle name="Note 6 96" xfId="3139"/>
    <cellStyle name="Note 6 96 2" xfId="9131"/>
    <cellStyle name="Note 6 97" xfId="3240"/>
    <cellStyle name="Note 6 97 2" xfId="9232"/>
    <cellStyle name="Note 6 98" xfId="3371"/>
    <cellStyle name="Note 6 98 2" xfId="9363"/>
    <cellStyle name="Note 6 99" xfId="3396"/>
    <cellStyle name="Note 6 99 2" xfId="9388"/>
    <cellStyle name="Note 60" xfId="17896"/>
    <cellStyle name="Note 61" xfId="17454"/>
    <cellStyle name="Note 62" xfId="14590"/>
    <cellStyle name="Note 63" xfId="18621"/>
    <cellStyle name="Note 64" xfId="20421"/>
    <cellStyle name="Note 65" xfId="20927"/>
    <cellStyle name="Note 66" xfId="21622"/>
    <cellStyle name="Note 67" xfId="20358"/>
    <cellStyle name="Note 68" xfId="21579"/>
    <cellStyle name="Note 69" xfId="21792"/>
    <cellStyle name="Note 7" xfId="288"/>
    <cellStyle name="Note 7 10" xfId="779"/>
    <cellStyle name="Note 7 10 2" xfId="6771"/>
    <cellStyle name="Note 7 100" xfId="3036"/>
    <cellStyle name="Note 7 100 2" xfId="9028"/>
    <cellStyle name="Note 7 101" xfId="2714"/>
    <cellStyle name="Note 7 101 2" xfId="8706"/>
    <cellStyle name="Note 7 102" xfId="2951"/>
    <cellStyle name="Note 7 102 2" xfId="8943"/>
    <cellStyle name="Note 7 103" xfId="3206"/>
    <cellStyle name="Note 7 103 2" xfId="9198"/>
    <cellStyle name="Note 7 104" xfId="3304"/>
    <cellStyle name="Note 7 104 2" xfId="9296"/>
    <cellStyle name="Note 7 105" xfId="2756"/>
    <cellStyle name="Note 7 105 2" xfId="8748"/>
    <cellStyle name="Note 7 106" xfId="3364"/>
    <cellStyle name="Note 7 106 2" xfId="9356"/>
    <cellStyle name="Note 7 107" xfId="3389"/>
    <cellStyle name="Note 7 107 2" xfId="9381"/>
    <cellStyle name="Note 7 108" xfId="3414"/>
    <cellStyle name="Note 7 108 2" xfId="9406"/>
    <cellStyle name="Note 7 109" xfId="3438"/>
    <cellStyle name="Note 7 109 2" xfId="9430"/>
    <cellStyle name="Note 7 11" xfId="810"/>
    <cellStyle name="Note 7 11 2" xfId="6802"/>
    <cellStyle name="Note 7 110" xfId="3462"/>
    <cellStyle name="Note 7 110 2" xfId="9454"/>
    <cellStyle name="Note 7 111" xfId="3737"/>
    <cellStyle name="Note 7 111 2" xfId="9729"/>
    <cellStyle name="Note 7 112" xfId="3775"/>
    <cellStyle name="Note 7 112 2" xfId="9767"/>
    <cellStyle name="Note 7 113" xfId="3887"/>
    <cellStyle name="Note 7 113 2" xfId="9879"/>
    <cellStyle name="Note 7 114" xfId="3763"/>
    <cellStyle name="Note 7 114 2" xfId="9755"/>
    <cellStyle name="Note 7 115" xfId="3891"/>
    <cellStyle name="Note 7 115 2" xfId="9883"/>
    <cellStyle name="Note 7 116" xfId="3812"/>
    <cellStyle name="Note 7 116 2" xfId="9804"/>
    <cellStyle name="Note 7 117" xfId="3965"/>
    <cellStyle name="Note 7 117 2" xfId="9957"/>
    <cellStyle name="Note 7 118" xfId="4260"/>
    <cellStyle name="Note 7 118 2" xfId="10252"/>
    <cellStyle name="Note 7 119" xfId="4091"/>
    <cellStyle name="Note 7 119 2" xfId="10083"/>
    <cellStyle name="Note 7 12" xfId="966"/>
    <cellStyle name="Note 7 12 2" xfId="6958"/>
    <cellStyle name="Note 7 120" xfId="4289"/>
    <cellStyle name="Note 7 120 2" xfId="10281"/>
    <cellStyle name="Note 7 121" xfId="4459"/>
    <cellStyle name="Note 7 121 2" xfId="10451"/>
    <cellStyle name="Note 7 122" xfId="3981"/>
    <cellStyle name="Note 7 122 2" xfId="9973"/>
    <cellStyle name="Note 7 123" xfId="4297"/>
    <cellStyle name="Note 7 123 2" xfId="10289"/>
    <cellStyle name="Note 7 124" xfId="4140"/>
    <cellStyle name="Note 7 124 2" xfId="10132"/>
    <cellStyle name="Note 7 125" xfId="4130"/>
    <cellStyle name="Note 7 125 2" xfId="10122"/>
    <cellStyle name="Note 7 126" xfId="4007"/>
    <cellStyle name="Note 7 126 2" xfId="9999"/>
    <cellStyle name="Note 7 127" xfId="4340"/>
    <cellStyle name="Note 7 127 2" xfId="10332"/>
    <cellStyle name="Note 7 128" xfId="3925"/>
    <cellStyle name="Note 7 128 2" xfId="9917"/>
    <cellStyle name="Note 7 129" xfId="4483"/>
    <cellStyle name="Note 7 129 2" xfId="10475"/>
    <cellStyle name="Note 7 13" xfId="740"/>
    <cellStyle name="Note 7 13 2" xfId="6732"/>
    <cellStyle name="Note 7 130" xfId="4368"/>
    <cellStyle name="Note 7 130 2" xfId="10360"/>
    <cellStyle name="Note 7 131" xfId="4245"/>
    <cellStyle name="Note 7 131 2" xfId="10237"/>
    <cellStyle name="Note 7 132" xfId="3980"/>
    <cellStyle name="Note 7 132 2" xfId="9972"/>
    <cellStyle name="Note 7 133" xfId="3947"/>
    <cellStyle name="Note 7 133 2" xfId="9939"/>
    <cellStyle name="Note 7 134" xfId="4448"/>
    <cellStyle name="Note 7 134 2" xfId="10440"/>
    <cellStyle name="Note 7 135" xfId="4479"/>
    <cellStyle name="Note 7 135 2" xfId="10471"/>
    <cellStyle name="Note 7 136" xfId="4024"/>
    <cellStyle name="Note 7 136 2" xfId="10016"/>
    <cellStyle name="Note 7 137" xfId="4121"/>
    <cellStyle name="Note 7 137 2" xfId="10113"/>
    <cellStyle name="Note 7 138" xfId="4125"/>
    <cellStyle name="Note 7 138 2" xfId="10117"/>
    <cellStyle name="Note 7 139" xfId="4053"/>
    <cellStyle name="Note 7 139 2" xfId="10045"/>
    <cellStyle name="Note 7 14" xfId="981"/>
    <cellStyle name="Note 7 14 2" xfId="6973"/>
    <cellStyle name="Note 7 140" xfId="4651"/>
    <cellStyle name="Note 7 140 2" xfId="10643"/>
    <cellStyle name="Note 7 141" xfId="4824"/>
    <cellStyle name="Note 7 141 2" xfId="10816"/>
    <cellStyle name="Note 7 142" xfId="4717"/>
    <cellStyle name="Note 7 142 2" xfId="10709"/>
    <cellStyle name="Note 7 143" xfId="4840"/>
    <cellStyle name="Note 7 143 2" xfId="10832"/>
    <cellStyle name="Note 7 144" xfId="4920"/>
    <cellStyle name="Note 7 144 2" xfId="10912"/>
    <cellStyle name="Note 7 145" xfId="4659"/>
    <cellStyle name="Note 7 145 2" xfId="10651"/>
    <cellStyle name="Note 7 146" xfId="4845"/>
    <cellStyle name="Note 7 146 2" xfId="10837"/>
    <cellStyle name="Note 7 147" xfId="4748"/>
    <cellStyle name="Note 7 147 2" xfId="10740"/>
    <cellStyle name="Note 7 148" xfId="4956"/>
    <cellStyle name="Note 7 148 2" xfId="10948"/>
    <cellStyle name="Note 7 149" xfId="4626"/>
    <cellStyle name="Note 7 149 2" xfId="10618"/>
    <cellStyle name="Note 7 15" xfId="695"/>
    <cellStyle name="Note 7 15 2" xfId="6687"/>
    <cellStyle name="Note 7 150" xfId="4877"/>
    <cellStyle name="Note 7 150 2" xfId="10869"/>
    <cellStyle name="Note 7 151" xfId="4854"/>
    <cellStyle name="Note 7 151 2" xfId="10846"/>
    <cellStyle name="Note 7 152" xfId="5010"/>
    <cellStyle name="Note 7 152 2" xfId="11002"/>
    <cellStyle name="Note 7 153" xfId="5061"/>
    <cellStyle name="Note 7 153 2" xfId="11053"/>
    <cellStyle name="Note 7 154" xfId="5028"/>
    <cellStyle name="Note 7 154 2" xfId="11020"/>
    <cellStyle name="Note 7 155" xfId="5070"/>
    <cellStyle name="Note 7 155 2" xfId="11062"/>
    <cellStyle name="Note 7 156" xfId="5169"/>
    <cellStyle name="Note 7 156 2" xfId="11161"/>
    <cellStyle name="Note 7 157" xfId="5650"/>
    <cellStyle name="Note 7 157 2" xfId="11642"/>
    <cellStyle name="Note 7 158" xfId="5192"/>
    <cellStyle name="Note 7 158 2" xfId="11184"/>
    <cellStyle name="Note 7 159" xfId="5358"/>
    <cellStyle name="Note 7 159 2" xfId="11350"/>
    <cellStyle name="Note 7 16" xfId="869"/>
    <cellStyle name="Note 7 16 2" xfId="6861"/>
    <cellStyle name="Note 7 160" xfId="5309"/>
    <cellStyle name="Note 7 160 2" xfId="11301"/>
    <cellStyle name="Note 7 161" xfId="5819"/>
    <cellStyle name="Note 7 161 2" xfId="11811"/>
    <cellStyle name="Note 7 162" xfId="5823"/>
    <cellStyle name="Note 7 162 2" xfId="11815"/>
    <cellStyle name="Note 7 163" xfId="5824"/>
    <cellStyle name="Note 7 163 2" xfId="11816"/>
    <cellStyle name="Note 7 164" xfId="5760"/>
    <cellStyle name="Note 7 164 2" xfId="11752"/>
    <cellStyle name="Note 7 165" xfId="5804"/>
    <cellStyle name="Note 7 165 2" xfId="11796"/>
    <cellStyle name="Note 7 166" xfId="5834"/>
    <cellStyle name="Note 7 166 2" xfId="11826"/>
    <cellStyle name="Note 7 167" xfId="5426"/>
    <cellStyle name="Note 7 167 2" xfId="11418"/>
    <cellStyle name="Note 7 168" xfId="5462"/>
    <cellStyle name="Note 7 168 2" xfId="11454"/>
    <cellStyle name="Note 7 169" xfId="5774"/>
    <cellStyle name="Note 7 169 2" xfId="11766"/>
    <cellStyle name="Note 7 17" xfId="1041"/>
    <cellStyle name="Note 7 17 2" xfId="7033"/>
    <cellStyle name="Note 7 170" xfId="5473"/>
    <cellStyle name="Note 7 170 2" xfId="11465"/>
    <cellStyle name="Note 7 171" xfId="5289"/>
    <cellStyle name="Note 7 171 2" xfId="11281"/>
    <cellStyle name="Note 7 172" xfId="5856"/>
    <cellStyle name="Note 7 172 2" xfId="11848"/>
    <cellStyle name="Note 7 173" xfId="5222"/>
    <cellStyle name="Note 7 173 2" xfId="11214"/>
    <cellStyle name="Note 7 174" xfId="5486"/>
    <cellStyle name="Note 7 174 2" xfId="11478"/>
    <cellStyle name="Note 7 175" xfId="5548"/>
    <cellStyle name="Note 7 175 2" xfId="11540"/>
    <cellStyle name="Note 7 176" xfId="5262"/>
    <cellStyle name="Note 7 176 2" xfId="11254"/>
    <cellStyle name="Note 7 177" xfId="5155"/>
    <cellStyle name="Note 7 177 2" xfId="11147"/>
    <cellStyle name="Note 7 178" xfId="5633"/>
    <cellStyle name="Note 7 178 2" xfId="11625"/>
    <cellStyle name="Note 7 179" xfId="5839"/>
    <cellStyle name="Note 7 179 2" xfId="11831"/>
    <cellStyle name="Note 7 18" xfId="424"/>
    <cellStyle name="Note 7 18 2" xfId="6415"/>
    <cellStyle name="Note 7 180" xfId="5647"/>
    <cellStyle name="Note 7 180 2" xfId="11639"/>
    <cellStyle name="Note 7 181" xfId="5917"/>
    <cellStyle name="Note 7 181 2" xfId="11909"/>
    <cellStyle name="Note 7 182" xfId="6030"/>
    <cellStyle name="Note 7 182 2" xfId="12022"/>
    <cellStyle name="Note 7 183" xfId="5894"/>
    <cellStyle name="Note 7 183 2" xfId="11886"/>
    <cellStyle name="Note 7 184" xfId="6009"/>
    <cellStyle name="Note 7 184 2" xfId="12001"/>
    <cellStyle name="Note 7 185" xfId="5994"/>
    <cellStyle name="Note 7 185 2" xfId="11986"/>
    <cellStyle name="Note 7 186" xfId="6278"/>
    <cellStyle name="Note 7 187" xfId="13735"/>
    <cellStyle name="Note 7 188" xfId="20112"/>
    <cellStyle name="Note 7 19" xfId="821"/>
    <cellStyle name="Note 7 19 2" xfId="6813"/>
    <cellStyle name="Note 7 2" xfId="525"/>
    <cellStyle name="Note 7 2 2" xfId="6516"/>
    <cellStyle name="Note 7 20" xfId="766"/>
    <cellStyle name="Note 7 20 2" xfId="6758"/>
    <cellStyle name="Note 7 21" xfId="1011"/>
    <cellStyle name="Note 7 21 2" xfId="7003"/>
    <cellStyle name="Note 7 22" xfId="722"/>
    <cellStyle name="Note 7 22 2" xfId="6714"/>
    <cellStyle name="Note 7 23" xfId="976"/>
    <cellStyle name="Note 7 23 2" xfId="6968"/>
    <cellStyle name="Note 7 24" xfId="491"/>
    <cellStyle name="Note 7 24 2" xfId="6482"/>
    <cellStyle name="Note 7 25" xfId="876"/>
    <cellStyle name="Note 7 25 2" xfId="6868"/>
    <cellStyle name="Note 7 26" xfId="886"/>
    <cellStyle name="Note 7 26 2" xfId="6878"/>
    <cellStyle name="Note 7 27" xfId="838"/>
    <cellStyle name="Note 7 27 2" xfId="6830"/>
    <cellStyle name="Note 7 28" xfId="515"/>
    <cellStyle name="Note 7 28 2" xfId="6506"/>
    <cellStyle name="Note 7 29" xfId="1002"/>
    <cellStyle name="Note 7 29 2" xfId="6994"/>
    <cellStyle name="Note 7 3" xfId="555"/>
    <cellStyle name="Note 7 3 2" xfId="6547"/>
    <cellStyle name="Note 7 30" xfId="628"/>
    <cellStyle name="Note 7 30 2" xfId="6620"/>
    <cellStyle name="Note 7 31" xfId="1074"/>
    <cellStyle name="Note 7 31 2" xfId="7066"/>
    <cellStyle name="Note 7 32" xfId="1104"/>
    <cellStyle name="Note 7 32 2" xfId="7096"/>
    <cellStyle name="Note 7 33" xfId="1134"/>
    <cellStyle name="Note 7 33 2" xfId="7126"/>
    <cellStyle name="Note 7 34" xfId="1164"/>
    <cellStyle name="Note 7 34 2" xfId="7156"/>
    <cellStyle name="Note 7 35" xfId="1194"/>
    <cellStyle name="Note 7 35 2" xfId="7186"/>
    <cellStyle name="Note 7 36" xfId="1224"/>
    <cellStyle name="Note 7 36 2" xfId="7216"/>
    <cellStyle name="Note 7 37" xfId="1254"/>
    <cellStyle name="Note 7 37 2" xfId="7246"/>
    <cellStyle name="Note 7 38" xfId="1284"/>
    <cellStyle name="Note 7 38 2" xfId="7276"/>
    <cellStyle name="Note 7 39" xfId="1314"/>
    <cellStyle name="Note 7 39 2" xfId="7306"/>
    <cellStyle name="Note 7 4" xfId="585"/>
    <cellStyle name="Note 7 4 2" xfId="6577"/>
    <cellStyle name="Note 7 40" xfId="1344"/>
    <cellStyle name="Note 7 40 2" xfId="7336"/>
    <cellStyle name="Note 7 41" xfId="1374"/>
    <cellStyle name="Note 7 41 2" xfId="7366"/>
    <cellStyle name="Note 7 42" xfId="1404"/>
    <cellStyle name="Note 7 42 2" xfId="7396"/>
    <cellStyle name="Note 7 43" xfId="1434"/>
    <cellStyle name="Note 7 43 2" xfId="7426"/>
    <cellStyle name="Note 7 44" xfId="1464"/>
    <cellStyle name="Note 7 44 2" xfId="7456"/>
    <cellStyle name="Note 7 45" xfId="1494"/>
    <cellStyle name="Note 7 45 2" xfId="7486"/>
    <cellStyle name="Note 7 46" xfId="1524"/>
    <cellStyle name="Note 7 46 2" xfId="7516"/>
    <cellStyle name="Note 7 47" xfId="1554"/>
    <cellStyle name="Note 7 47 2" xfId="7546"/>
    <cellStyle name="Note 7 48" xfId="1584"/>
    <cellStyle name="Note 7 48 2" xfId="7576"/>
    <cellStyle name="Note 7 49" xfId="1614"/>
    <cellStyle name="Note 7 49 2" xfId="7606"/>
    <cellStyle name="Note 7 5" xfId="614"/>
    <cellStyle name="Note 7 5 2" xfId="6606"/>
    <cellStyle name="Note 7 50" xfId="1644"/>
    <cellStyle name="Note 7 50 2" xfId="7636"/>
    <cellStyle name="Note 7 51" xfId="1674"/>
    <cellStyle name="Note 7 51 2" xfId="7666"/>
    <cellStyle name="Note 7 52" xfId="1703"/>
    <cellStyle name="Note 7 52 2" xfId="7695"/>
    <cellStyle name="Note 7 53" xfId="1731"/>
    <cellStyle name="Note 7 53 2" xfId="7723"/>
    <cellStyle name="Note 7 54" xfId="1758"/>
    <cellStyle name="Note 7 54 2" xfId="7750"/>
    <cellStyle name="Note 7 55" xfId="1785"/>
    <cellStyle name="Note 7 55 2" xfId="7777"/>
    <cellStyle name="Note 7 56" xfId="1812"/>
    <cellStyle name="Note 7 56 2" xfId="7804"/>
    <cellStyle name="Note 7 57" xfId="1838"/>
    <cellStyle name="Note 7 57 2" xfId="7830"/>
    <cellStyle name="Note 7 58" xfId="1864"/>
    <cellStyle name="Note 7 58 2" xfId="7856"/>
    <cellStyle name="Note 7 59" xfId="1890"/>
    <cellStyle name="Note 7 59 2" xfId="7882"/>
    <cellStyle name="Note 7 6" xfId="645"/>
    <cellStyle name="Note 7 6 2" xfId="6637"/>
    <cellStyle name="Note 7 60" xfId="1915"/>
    <cellStyle name="Note 7 60 2" xfId="7907"/>
    <cellStyle name="Note 7 61" xfId="1940"/>
    <cellStyle name="Note 7 61 2" xfId="7932"/>
    <cellStyle name="Note 7 62" xfId="1965"/>
    <cellStyle name="Note 7 62 2" xfId="7957"/>
    <cellStyle name="Note 7 63" xfId="1990"/>
    <cellStyle name="Note 7 63 2" xfId="7982"/>
    <cellStyle name="Note 7 64" xfId="2015"/>
    <cellStyle name="Note 7 64 2" xfId="8007"/>
    <cellStyle name="Note 7 65" xfId="2040"/>
    <cellStyle name="Note 7 65 2" xfId="8032"/>
    <cellStyle name="Note 7 66" xfId="2064"/>
    <cellStyle name="Note 7 66 2" xfId="8056"/>
    <cellStyle name="Note 7 67" xfId="2088"/>
    <cellStyle name="Note 7 67 2" xfId="8080"/>
    <cellStyle name="Note 7 68" xfId="2595"/>
    <cellStyle name="Note 7 68 2" xfId="8587"/>
    <cellStyle name="Note 7 69" xfId="2741"/>
    <cellStyle name="Note 7 69 2" xfId="8733"/>
    <cellStyle name="Note 7 7" xfId="675"/>
    <cellStyle name="Note 7 7 2" xfId="6667"/>
    <cellStyle name="Note 7 70" xfId="2541"/>
    <cellStyle name="Note 7 70 2" xfId="8533"/>
    <cellStyle name="Note 7 71" xfId="2754"/>
    <cellStyle name="Note 7 71 2" xfId="8746"/>
    <cellStyle name="Note 7 72" xfId="2427"/>
    <cellStyle name="Note 7 72 2" xfId="8419"/>
    <cellStyle name="Note 7 73" xfId="2653"/>
    <cellStyle name="Note 7 73 2" xfId="8645"/>
    <cellStyle name="Note 7 74" xfId="2804"/>
    <cellStyle name="Note 7 74 2" xfId="8796"/>
    <cellStyle name="Note 7 75" xfId="2420"/>
    <cellStyle name="Note 7 75 2" xfId="8412"/>
    <cellStyle name="Note 7 76" xfId="2606"/>
    <cellStyle name="Note 7 76 2" xfId="8598"/>
    <cellStyle name="Note 7 77" xfId="2443"/>
    <cellStyle name="Note 7 77 2" xfId="8435"/>
    <cellStyle name="Note 7 78" xfId="2781"/>
    <cellStyle name="Note 7 78 2" xfId="8773"/>
    <cellStyle name="Note 7 79" xfId="2423"/>
    <cellStyle name="Note 7 79 2" xfId="8415"/>
    <cellStyle name="Note 7 8" xfId="704"/>
    <cellStyle name="Note 7 8 2" xfId="6696"/>
    <cellStyle name="Note 7 80" xfId="2750"/>
    <cellStyle name="Note 7 80 2" xfId="8742"/>
    <cellStyle name="Note 7 81" xfId="2390"/>
    <cellStyle name="Note 7 81 2" xfId="8382"/>
    <cellStyle name="Note 7 82" xfId="2660"/>
    <cellStyle name="Note 7 82 2" xfId="8652"/>
    <cellStyle name="Note 7 83" xfId="2670"/>
    <cellStyle name="Note 7 83 2" xfId="8662"/>
    <cellStyle name="Note 7 84" xfId="2623"/>
    <cellStyle name="Note 7 84 2" xfId="8615"/>
    <cellStyle name="Note 7 85" xfId="2479"/>
    <cellStyle name="Note 7 85 2" xfId="8471"/>
    <cellStyle name="Note 7 86" xfId="3118"/>
    <cellStyle name="Note 7 86 2" xfId="9110"/>
    <cellStyle name="Note 7 87" xfId="3273"/>
    <cellStyle name="Note 7 87 2" xfId="9265"/>
    <cellStyle name="Note 7 88" xfId="3191"/>
    <cellStyle name="Note 7 88 2" xfId="9183"/>
    <cellStyle name="Note 7 89" xfId="3286"/>
    <cellStyle name="Note 7 89 2" xfId="9278"/>
    <cellStyle name="Note 7 9" xfId="748"/>
    <cellStyle name="Note 7 9 2" xfId="6740"/>
    <cellStyle name="Note 7 90" xfId="3168"/>
    <cellStyle name="Note 7 90 2" xfId="9160"/>
    <cellStyle name="Note 7 91" xfId="3137"/>
    <cellStyle name="Note 7 91 2" xfId="9129"/>
    <cellStyle name="Note 7 92" xfId="3338"/>
    <cellStyle name="Note 7 92 2" xfId="9330"/>
    <cellStyle name="Note 7 93" xfId="2858"/>
    <cellStyle name="Note 7 93 2" xfId="8850"/>
    <cellStyle name="Note 7 94" xfId="3186"/>
    <cellStyle name="Note 7 94 2" xfId="9178"/>
    <cellStyle name="Note 7 95" xfId="2404"/>
    <cellStyle name="Note 7 95 2" xfId="8396"/>
    <cellStyle name="Note 7 96" xfId="3313"/>
    <cellStyle name="Note 7 96 2" xfId="9305"/>
    <cellStyle name="Note 7 97" xfId="2770"/>
    <cellStyle name="Note 7 97 2" xfId="8762"/>
    <cellStyle name="Note 7 98" xfId="3283"/>
    <cellStyle name="Note 7 98 2" xfId="9275"/>
    <cellStyle name="Note 7 99" xfId="3085"/>
    <cellStyle name="Note 7 99 2" xfId="9077"/>
    <cellStyle name="Note 70" xfId="20285"/>
    <cellStyle name="Note 71" xfId="21000"/>
    <cellStyle name="Note 72" xfId="20757"/>
    <cellStyle name="Note 73" xfId="20722"/>
    <cellStyle name="Note 74" xfId="21294"/>
    <cellStyle name="Note 75" xfId="26165"/>
    <cellStyle name="Note 76" xfId="26278"/>
    <cellStyle name="Note 8" xfId="12348"/>
    <cellStyle name="Note 9" xfId="12115"/>
    <cellStyle name="Output" xfId="13" builtinId="21" customBuiltin="1"/>
    <cellStyle name="Output 10" xfId="12421"/>
    <cellStyle name="Output 11" xfId="12749"/>
    <cellStyle name="Output 12" xfId="12276"/>
    <cellStyle name="Output 13" xfId="12219"/>
    <cellStyle name="Output 14" xfId="12716"/>
    <cellStyle name="Output 15" xfId="12620"/>
    <cellStyle name="Output 16" xfId="12838"/>
    <cellStyle name="Output 17" xfId="12852"/>
    <cellStyle name="Output 18" xfId="12866"/>
    <cellStyle name="Output 19" xfId="13433"/>
    <cellStyle name="Output 2" xfId="2345"/>
    <cellStyle name="Output 2 10" xfId="390"/>
    <cellStyle name="Output 2 10 2" xfId="6381"/>
    <cellStyle name="Output 2 100" xfId="3519"/>
    <cellStyle name="Output 2 100 2" xfId="9511"/>
    <cellStyle name="Output 2 101" xfId="3536"/>
    <cellStyle name="Output 2 101 2" xfId="9528"/>
    <cellStyle name="Output 2 102" xfId="3553"/>
    <cellStyle name="Output 2 102 2" xfId="9545"/>
    <cellStyle name="Output 2 103" xfId="3570"/>
    <cellStyle name="Output 2 103 2" xfId="9562"/>
    <cellStyle name="Output 2 104" xfId="3587"/>
    <cellStyle name="Output 2 104 2" xfId="9579"/>
    <cellStyle name="Output 2 105" xfId="3604"/>
    <cellStyle name="Output 2 105 2" xfId="9596"/>
    <cellStyle name="Output 2 106" xfId="3621"/>
    <cellStyle name="Output 2 106 2" xfId="9613"/>
    <cellStyle name="Output 2 107" xfId="3637"/>
    <cellStyle name="Output 2 107 2" xfId="9629"/>
    <cellStyle name="Output 2 108" xfId="3650"/>
    <cellStyle name="Output 2 108 2" xfId="9642"/>
    <cellStyle name="Output 2 109" xfId="3661"/>
    <cellStyle name="Output 2 109 2" xfId="9653"/>
    <cellStyle name="Output 2 11" xfId="607"/>
    <cellStyle name="Output 2 11 2" xfId="6599"/>
    <cellStyle name="Output 2 110" xfId="3671"/>
    <cellStyle name="Output 2 110 2" xfId="9663"/>
    <cellStyle name="Output 2 111" xfId="3713"/>
    <cellStyle name="Output 2 111 2" xfId="9705"/>
    <cellStyle name="Output 2 112" xfId="3745"/>
    <cellStyle name="Output 2 112 2" xfId="9737"/>
    <cellStyle name="Output 2 113" xfId="3858"/>
    <cellStyle name="Output 2 113 2" xfId="9850"/>
    <cellStyle name="Output 2 114" xfId="3802"/>
    <cellStyle name="Output 2 114 2" xfId="9794"/>
    <cellStyle name="Output 2 115" xfId="3790"/>
    <cellStyle name="Output 2 115 2" xfId="9782"/>
    <cellStyle name="Output 2 116" xfId="3848"/>
    <cellStyle name="Output 2 116 2" xfId="9840"/>
    <cellStyle name="Output 2 117" xfId="3908"/>
    <cellStyle name="Output 2 117 2" xfId="9900"/>
    <cellStyle name="Output 2 118" xfId="4150"/>
    <cellStyle name="Output 2 118 2" xfId="10142"/>
    <cellStyle name="Output 2 119" xfId="4027"/>
    <cellStyle name="Output 2 119 2" xfId="10019"/>
    <cellStyle name="Output 2 12" xfId="899"/>
    <cellStyle name="Output 2 12 2" xfId="6891"/>
    <cellStyle name="Output 2 120" xfId="4065"/>
    <cellStyle name="Output 2 120 2" xfId="10057"/>
    <cellStyle name="Output 2 121" xfId="4003"/>
    <cellStyle name="Output 2 121 2" xfId="9995"/>
    <cellStyle name="Output 2 122" xfId="4257"/>
    <cellStyle name="Output 2 122 2" xfId="10249"/>
    <cellStyle name="Output 2 123" xfId="4143"/>
    <cellStyle name="Output 2 123 2" xfId="10135"/>
    <cellStyle name="Output 2 124" xfId="4475"/>
    <cellStyle name="Output 2 124 2" xfId="10467"/>
    <cellStyle name="Output 2 125" xfId="4545"/>
    <cellStyle name="Output 2 125 2" xfId="10537"/>
    <cellStyle name="Output 2 126" xfId="4333"/>
    <cellStyle name="Output 2 126 2" xfId="10325"/>
    <cellStyle name="Output 2 127" xfId="4580"/>
    <cellStyle name="Output 2 127 2" xfId="10572"/>
    <cellStyle name="Output 2 128" xfId="4415"/>
    <cellStyle name="Output 2 128 2" xfId="10407"/>
    <cellStyle name="Output 2 129" xfId="3912"/>
    <cellStyle name="Output 2 129 2" xfId="9904"/>
    <cellStyle name="Output 2 13" xfId="1001"/>
    <cellStyle name="Output 2 13 2" xfId="6993"/>
    <cellStyle name="Output 2 130" xfId="4418"/>
    <cellStyle name="Output 2 130 2" xfId="10410"/>
    <cellStyle name="Output 2 131" xfId="4359"/>
    <cellStyle name="Output 2 131 2" xfId="10351"/>
    <cellStyle name="Output 2 132" xfId="4552"/>
    <cellStyle name="Output 2 132 2" xfId="10544"/>
    <cellStyle name="Output 2 133" xfId="4538"/>
    <cellStyle name="Output 2 133 2" xfId="10530"/>
    <cellStyle name="Output 2 134" xfId="4554"/>
    <cellStyle name="Output 2 134 2" xfId="10546"/>
    <cellStyle name="Output 2 135" xfId="3957"/>
    <cellStyle name="Output 2 135 2" xfId="9949"/>
    <cellStyle name="Output 2 136" xfId="4369"/>
    <cellStyle name="Output 2 136 2" xfId="10361"/>
    <cellStyle name="Output 2 137" xfId="4349"/>
    <cellStyle name="Output 2 137 2" xfId="10341"/>
    <cellStyle name="Output 2 138" xfId="4200"/>
    <cellStyle name="Output 2 138 2" xfId="10192"/>
    <cellStyle name="Output 2 139" xfId="4555"/>
    <cellStyle name="Output 2 139 2" xfId="10547"/>
    <cellStyle name="Output 2 14" xfId="399"/>
    <cellStyle name="Output 2 14 2" xfId="6390"/>
    <cellStyle name="Output 2 140" xfId="4615"/>
    <cellStyle name="Output 2 140 2" xfId="10607"/>
    <cellStyle name="Output 2 141" xfId="4755"/>
    <cellStyle name="Output 2 141 2" xfId="10747"/>
    <cellStyle name="Output 2 142" xfId="4680"/>
    <cellStyle name="Output 2 142 2" xfId="10672"/>
    <cellStyle name="Output 2 143" xfId="4699"/>
    <cellStyle name="Output 2 143 2" xfId="10691"/>
    <cellStyle name="Output 2 144" xfId="4670"/>
    <cellStyle name="Output 2 144 2" xfId="10662"/>
    <cellStyle name="Output 2 145" xfId="4822"/>
    <cellStyle name="Output 2 145 2" xfId="10814"/>
    <cellStyle name="Output 2 146" xfId="4749"/>
    <cellStyle name="Output 2 146 2" xfId="10741"/>
    <cellStyle name="Output 2 147" xfId="4930"/>
    <cellStyle name="Output 2 147 2" xfId="10922"/>
    <cellStyle name="Output 2 148" xfId="4754"/>
    <cellStyle name="Output 2 148 2" xfId="10746"/>
    <cellStyle name="Output 2 149" xfId="4872"/>
    <cellStyle name="Output 2 149 2" xfId="10864"/>
    <cellStyle name="Output 2 15" xfId="1017"/>
    <cellStyle name="Output 2 15 2" xfId="7009"/>
    <cellStyle name="Output 2 150" xfId="4789"/>
    <cellStyle name="Output 2 150 2" xfId="10781"/>
    <cellStyle name="Output 2 151" xfId="4847"/>
    <cellStyle name="Output 2 151 2" xfId="10839"/>
    <cellStyle name="Output 2 152" xfId="4985"/>
    <cellStyle name="Output 2 152 2" xfId="10977"/>
    <cellStyle name="Output 2 153" xfId="5038"/>
    <cellStyle name="Output 2 153 2" xfId="11030"/>
    <cellStyle name="Output 2 154" xfId="5054"/>
    <cellStyle name="Output 2 154 2" xfId="11046"/>
    <cellStyle name="Output 2 155" xfId="5029"/>
    <cellStyle name="Output 2 155 2" xfId="11021"/>
    <cellStyle name="Output 2 156" xfId="5120"/>
    <cellStyle name="Output 2 156 2" xfId="11112"/>
    <cellStyle name="Output 2 157" xfId="5293"/>
    <cellStyle name="Output 2 157 2" xfId="11285"/>
    <cellStyle name="Output 2 158" xfId="5706"/>
    <cellStyle name="Output 2 158 2" xfId="11698"/>
    <cellStyle name="Output 2 159" xfId="5273"/>
    <cellStyle name="Output 2 159 2" xfId="11265"/>
    <cellStyle name="Output 2 16" xfId="496"/>
    <cellStyle name="Output 2 16 2" xfId="6487"/>
    <cellStyle name="Output 2 160" xfId="5183"/>
    <cellStyle name="Output 2 160 2" xfId="11175"/>
    <cellStyle name="Output 2 161" xfId="5464"/>
    <cellStyle name="Output 2 161 2" xfId="11456"/>
    <cellStyle name="Output 2 162" xfId="5776"/>
    <cellStyle name="Output 2 162 2" xfId="11768"/>
    <cellStyle name="Output 2 163" xfId="5364"/>
    <cellStyle name="Output 2 163 2" xfId="11356"/>
    <cellStyle name="Output 2 164" xfId="5814"/>
    <cellStyle name="Output 2 164 2" xfId="11806"/>
    <cellStyle name="Output 2 165" xfId="5246"/>
    <cellStyle name="Output 2 165 2" xfId="11238"/>
    <cellStyle name="Output 2 166" xfId="5642"/>
    <cellStyle name="Output 2 166 2" xfId="11634"/>
    <cellStyle name="Output 2 167" xfId="5752"/>
    <cellStyle name="Output 2 167 2" xfId="11744"/>
    <cellStyle name="Output 2 168" xfId="5325"/>
    <cellStyle name="Output 2 168 2" xfId="11317"/>
    <cellStyle name="Output 2 169" xfId="5468"/>
    <cellStyle name="Output 2 169 2" xfId="11460"/>
    <cellStyle name="Output 2 17" xfId="860"/>
    <cellStyle name="Output 2 17 2" xfId="6852"/>
    <cellStyle name="Output 2 170" xfId="5662"/>
    <cellStyle name="Output 2 170 2" xfId="11654"/>
    <cellStyle name="Output 2 171" xfId="5113"/>
    <cellStyle name="Output 2 171 2" xfId="11105"/>
    <cellStyle name="Output 2 172" xfId="5180"/>
    <cellStyle name="Output 2 172 2" xfId="11172"/>
    <cellStyle name="Output 2 173" xfId="5496"/>
    <cellStyle name="Output 2 173 2" xfId="11488"/>
    <cellStyle name="Output 2 174" xfId="5842"/>
    <cellStyle name="Output 2 174 2" xfId="11834"/>
    <cellStyle name="Output 2 175" xfId="5208"/>
    <cellStyle name="Output 2 175 2" xfId="11200"/>
    <cellStyle name="Output 2 176" xfId="5701"/>
    <cellStyle name="Output 2 176 2" xfId="11693"/>
    <cellStyle name="Output 2 177" xfId="5111"/>
    <cellStyle name="Output 2 177 2" xfId="11103"/>
    <cellStyle name="Output 2 178" xfId="5879"/>
    <cellStyle name="Output 2 178 2" xfId="11871"/>
    <cellStyle name="Output 2 179" xfId="5678"/>
    <cellStyle name="Output 2 179 2" xfId="11670"/>
    <cellStyle name="Output 2 18" xfId="1070"/>
    <cellStyle name="Output 2 18 2" xfId="7062"/>
    <cellStyle name="Output 2 180" xfId="5238"/>
    <cellStyle name="Output 2 180 2" xfId="11230"/>
    <cellStyle name="Output 2 181" xfId="5885"/>
    <cellStyle name="Output 2 181 2" xfId="11877"/>
    <cellStyle name="Output 2 182" xfId="5945"/>
    <cellStyle name="Output 2 182 2" xfId="11937"/>
    <cellStyle name="Output 2 183" xfId="6014"/>
    <cellStyle name="Output 2 183 2" xfId="12006"/>
    <cellStyle name="Output 2 184" xfId="5970"/>
    <cellStyle name="Output 2 184 2" xfId="11962"/>
    <cellStyle name="Output 2 185" xfId="6002"/>
    <cellStyle name="Output 2 185 2" xfId="11994"/>
    <cellStyle name="Output 2 186" xfId="8337"/>
    <cellStyle name="Output 2 186 2" xfId="12059"/>
    <cellStyle name="Output 2 187" xfId="12322"/>
    <cellStyle name="Output 2 188" xfId="12577"/>
    <cellStyle name="Output 2 189" xfId="12814"/>
    <cellStyle name="Output 2 19" xfId="1100"/>
    <cellStyle name="Output 2 19 2" xfId="7092"/>
    <cellStyle name="Output 2 190" xfId="12612"/>
    <cellStyle name="Output 2 191" xfId="12125"/>
    <cellStyle name="Output 2 192" xfId="12651"/>
    <cellStyle name="Output 2 193" xfId="12093"/>
    <cellStyle name="Output 2 194" xfId="12830"/>
    <cellStyle name="Output 2 195" xfId="12076"/>
    <cellStyle name="Output 2 196" xfId="12132"/>
    <cellStyle name="Output 2 197" xfId="13718"/>
    <cellStyle name="Output 2 197 10" xfId="24245"/>
    <cellStyle name="Output 2 197 11" xfId="23239"/>
    <cellStyle name="Output 2 197 12" xfId="23601"/>
    <cellStyle name="Output 2 197 13" xfId="23506"/>
    <cellStyle name="Output 2 197 14" xfId="22961"/>
    <cellStyle name="Output 2 197 15" xfId="25135"/>
    <cellStyle name="Output 2 197 16" xfId="25759"/>
    <cellStyle name="Output 2 197 17" xfId="25667"/>
    <cellStyle name="Output 2 197 18" xfId="26636"/>
    <cellStyle name="Output 2 197 19" xfId="27390"/>
    <cellStyle name="Output 2 197 2" xfId="13582"/>
    <cellStyle name="Output 2 197 2 10" xfId="24527"/>
    <cellStyle name="Output 2 197 2 11" xfId="25290"/>
    <cellStyle name="Output 2 197 2 12" xfId="23333"/>
    <cellStyle name="Output 2 197 2 13" xfId="25480"/>
    <cellStyle name="Output 2 197 2 14" xfId="24045"/>
    <cellStyle name="Output 2 197 2 15" xfId="25904"/>
    <cellStyle name="Output 2 197 2 16" xfId="26006"/>
    <cellStyle name="Output 2 197 2 17" xfId="28403"/>
    <cellStyle name="Output 2 197 2 18" xfId="27936"/>
    <cellStyle name="Output 2 197 2 19" xfId="28477"/>
    <cellStyle name="Output 2 197 2 2" xfId="25029"/>
    <cellStyle name="Output 2 197 2 2 10" xfId="22715"/>
    <cellStyle name="Output 2 197 2 2 11" xfId="24597"/>
    <cellStyle name="Output 2 197 2 2 12" xfId="24270"/>
    <cellStyle name="Output 2 197 2 2 13" xfId="23314"/>
    <cellStyle name="Output 2 197 2 2 14" xfId="23382"/>
    <cellStyle name="Output 2 197 2 2 15" xfId="26012"/>
    <cellStyle name="Output 2 197 2 2 16" xfId="25790"/>
    <cellStyle name="Output 2 197 2 2 17" xfId="28330"/>
    <cellStyle name="Output 2 197 2 2 18" xfId="28244"/>
    <cellStyle name="Output 2 197 2 2 19" xfId="28248"/>
    <cellStyle name="Output 2 197 2 2 2" xfId="24950"/>
    <cellStyle name="Output 2 197 2 2 20" xfId="28132"/>
    <cellStyle name="Output 2 197 2 2 21" xfId="27784"/>
    <cellStyle name="Output 2 197 2 2 22" xfId="27161"/>
    <cellStyle name="Output 2 197 2 2 23" xfId="26854"/>
    <cellStyle name="Output 2 197 2 2 24" xfId="27730"/>
    <cellStyle name="Output 2 197 2 2 25" xfId="27648"/>
    <cellStyle name="Output 2 197 2 2 26" xfId="27894"/>
    <cellStyle name="Output 2 197 2 2 27" xfId="29717"/>
    <cellStyle name="Output 2 197 2 2 28" xfId="29653"/>
    <cellStyle name="Output 2 197 2 2 29" xfId="29654"/>
    <cellStyle name="Output 2 197 2 2 3" xfId="24845"/>
    <cellStyle name="Output 2 197 2 2 30" xfId="29587"/>
    <cellStyle name="Output 2 197 2 2 31" xfId="29406"/>
    <cellStyle name="Output 2 197 2 2 4" xfId="24853"/>
    <cellStyle name="Output 2 197 2 2 5" xfId="24708"/>
    <cellStyle name="Output 2 197 2 2 6" xfId="24256"/>
    <cellStyle name="Output 2 197 2 2 7" xfId="23425"/>
    <cellStyle name="Output 2 197 2 2 8" xfId="25354"/>
    <cellStyle name="Output 2 197 2 2 9" xfId="24229"/>
    <cellStyle name="Output 2 197 2 20" xfId="27806"/>
    <cellStyle name="Output 2 197 2 21" xfId="27001"/>
    <cellStyle name="Output 2 197 2 22" xfId="27350"/>
    <cellStyle name="Output 2 197 2 23" xfId="27159"/>
    <cellStyle name="Output 2 197 2 24" xfId="27734"/>
    <cellStyle name="Output 2 197 2 25" xfId="28175"/>
    <cellStyle name="Output 2 197 2 26" xfId="28679"/>
    <cellStyle name="Output 2 197 2 27" xfId="29788"/>
    <cellStyle name="Output 2 197 2 28" xfId="29482"/>
    <cellStyle name="Output 2 197 2 29" xfId="29846"/>
    <cellStyle name="Output 2 197 2 3" xfId="24459"/>
    <cellStyle name="Output 2 197 2 30" xfId="29419"/>
    <cellStyle name="Output 2 197 2 31" xfId="29095"/>
    <cellStyle name="Output 2 197 2 4" xfId="25099"/>
    <cellStyle name="Output 2 197 2 5" xfId="24291"/>
    <cellStyle name="Output 2 197 2 6" xfId="23194"/>
    <cellStyle name="Output 2 197 2 7" xfId="23675"/>
    <cellStyle name="Output 2 197 2 8" xfId="24648"/>
    <cellStyle name="Output 2 197 2 9" xfId="23720"/>
    <cellStyle name="Output 2 197 20" xfId="26832"/>
    <cellStyle name="Output 2 197 21" xfId="27324"/>
    <cellStyle name="Output 2 197 22" xfId="26768"/>
    <cellStyle name="Output 2 197 23" xfId="26853"/>
    <cellStyle name="Output 2 197 24" xfId="28006"/>
    <cellStyle name="Output 2 197 25" xfId="27130"/>
    <cellStyle name="Output 2 197 26" xfId="26946"/>
    <cellStyle name="Output 2 197 27" xfId="27902"/>
    <cellStyle name="Output 2 197 28" xfId="28911"/>
    <cellStyle name="Output 2 197 29" xfId="29228"/>
    <cellStyle name="Output 2 197 3" xfId="22738"/>
    <cellStyle name="Output 2 197 30" xfId="29019"/>
    <cellStyle name="Output 2 197 31" xfId="29208"/>
    <cellStyle name="Output 2 197 32" xfId="29000"/>
    <cellStyle name="Output 2 197 4" xfId="23733"/>
    <cellStyle name="Output 2 197 5" xfId="22972"/>
    <cellStyle name="Output 2 197 6" xfId="23650"/>
    <cellStyle name="Output 2 197 7" xfId="22898"/>
    <cellStyle name="Output 2 197 8" xfId="23002"/>
    <cellStyle name="Output 2 197 9" xfId="23428"/>
    <cellStyle name="Output 2 198" xfId="13815"/>
    <cellStyle name="Output 2 199" xfId="13491"/>
    <cellStyle name="Output 2 2" xfId="84"/>
    <cellStyle name="Output 2 2 2" xfId="6074"/>
    <cellStyle name="Output 2 20" xfId="1130"/>
    <cellStyle name="Output 2 20 2" xfId="7122"/>
    <cellStyle name="Output 2 200" xfId="13194"/>
    <cellStyle name="Output 2 201" xfId="13358"/>
    <cellStyle name="Output 2 202" xfId="13975"/>
    <cellStyle name="Output 2 203" xfId="12947"/>
    <cellStyle name="Output 2 204" xfId="14233"/>
    <cellStyle name="Output 2 205" xfId="17359"/>
    <cellStyle name="Output 2 206" xfId="14712"/>
    <cellStyle name="Output 2 207" xfId="17218"/>
    <cellStyle name="Output 2 208" xfId="15091"/>
    <cellStyle name="Output 2 209" xfId="17714"/>
    <cellStyle name="Output 2 21" xfId="1160"/>
    <cellStyle name="Output 2 21 2" xfId="7152"/>
    <cellStyle name="Output 2 210" xfId="16793"/>
    <cellStyle name="Output 2 211" xfId="15651"/>
    <cellStyle name="Output 2 212" xfId="16784"/>
    <cellStyle name="Output 2 213" xfId="14322"/>
    <cellStyle name="Output 2 214" xfId="18205"/>
    <cellStyle name="Output 2 215" xfId="18108"/>
    <cellStyle name="Output 2 216" xfId="14691"/>
    <cellStyle name="Output 2 217" xfId="14737"/>
    <cellStyle name="Output 2 218" xfId="17903"/>
    <cellStyle name="Output 2 219" xfId="15313"/>
    <cellStyle name="Output 2 22" xfId="1190"/>
    <cellStyle name="Output 2 22 2" xfId="7182"/>
    <cellStyle name="Output 2 220" xfId="15826"/>
    <cellStyle name="Output 2 221" xfId="16838"/>
    <cellStyle name="Output 2 222" xfId="16586"/>
    <cellStyle name="Output 2 223" xfId="15140"/>
    <cellStyle name="Output 2 224" xfId="18596"/>
    <cellStyle name="Output 2 225" xfId="18309"/>
    <cellStyle name="Output 2 226" xfId="17841"/>
    <cellStyle name="Output 2 227" xfId="15573"/>
    <cellStyle name="Output 2 228" xfId="18227"/>
    <cellStyle name="Output 2 229" xfId="16625"/>
    <cellStyle name="Output 2 23" xfId="1220"/>
    <cellStyle name="Output 2 23 2" xfId="7212"/>
    <cellStyle name="Output 2 230" xfId="18044"/>
    <cellStyle name="Output 2 231" xfId="16514"/>
    <cellStyle name="Output 2 232" xfId="15542"/>
    <cellStyle name="Output 2 233" xfId="15081"/>
    <cellStyle name="Output 2 234" xfId="16369"/>
    <cellStyle name="Output 2 235" xfId="14251"/>
    <cellStyle name="Output 2 236" xfId="15723"/>
    <cellStyle name="Output 2 237" xfId="18711"/>
    <cellStyle name="Output 2 238" xfId="18330"/>
    <cellStyle name="Output 2 239" xfId="15381"/>
    <cellStyle name="Output 2 24" xfId="1250"/>
    <cellStyle name="Output 2 24 2" xfId="7242"/>
    <cellStyle name="Output 2 240" xfId="15024"/>
    <cellStyle name="Output 2 241" xfId="18311"/>
    <cellStyle name="Output 2 242" xfId="20088"/>
    <cellStyle name="Output 2 243" xfId="20150"/>
    <cellStyle name="Output 2 244" xfId="22378"/>
    <cellStyle name="Output 2 245" xfId="22055"/>
    <cellStyle name="Output 2 246" xfId="21143"/>
    <cellStyle name="Output 2 247" xfId="22026"/>
    <cellStyle name="Output 2 248" xfId="20154"/>
    <cellStyle name="Output 2 249" xfId="22191"/>
    <cellStyle name="Output 2 25" xfId="1280"/>
    <cellStyle name="Output 2 25 2" xfId="7272"/>
    <cellStyle name="Output 2 250" xfId="21978"/>
    <cellStyle name="Output 2 251" xfId="22189"/>
    <cellStyle name="Output 2 252" xfId="22045"/>
    <cellStyle name="Output 2 253" xfId="22465"/>
    <cellStyle name="Output 2 254" xfId="26114"/>
    <cellStyle name="Output 2 255" xfId="26504"/>
    <cellStyle name="Output 2 26" xfId="1310"/>
    <cellStyle name="Output 2 26 2" xfId="7302"/>
    <cellStyle name="Output 2 27" xfId="1340"/>
    <cellStyle name="Output 2 27 2" xfId="7332"/>
    <cellStyle name="Output 2 28" xfId="1370"/>
    <cellStyle name="Output 2 28 2" xfId="7362"/>
    <cellStyle name="Output 2 29" xfId="1400"/>
    <cellStyle name="Output 2 29 2" xfId="7392"/>
    <cellStyle name="Output 2 3" xfId="440"/>
    <cellStyle name="Output 2 3 2" xfId="6431"/>
    <cellStyle name="Output 2 30" xfId="1430"/>
    <cellStyle name="Output 2 30 2" xfId="7422"/>
    <cellStyle name="Output 2 31" xfId="1460"/>
    <cellStyle name="Output 2 31 2" xfId="7452"/>
    <cellStyle name="Output 2 32" xfId="1490"/>
    <cellStyle name="Output 2 32 2" xfId="7482"/>
    <cellStyle name="Output 2 33" xfId="1520"/>
    <cellStyle name="Output 2 33 2" xfId="7512"/>
    <cellStyle name="Output 2 34" xfId="1550"/>
    <cellStyle name="Output 2 34 2" xfId="7542"/>
    <cellStyle name="Output 2 35" xfId="1580"/>
    <cellStyle name="Output 2 35 2" xfId="7572"/>
    <cellStyle name="Output 2 36" xfId="1610"/>
    <cellStyle name="Output 2 36 2" xfId="7602"/>
    <cellStyle name="Output 2 37" xfId="1640"/>
    <cellStyle name="Output 2 37 2" xfId="7632"/>
    <cellStyle name="Output 2 38" xfId="1670"/>
    <cellStyle name="Output 2 38 2" xfId="7662"/>
    <cellStyle name="Output 2 39" xfId="1699"/>
    <cellStyle name="Output 2 39 2" xfId="7691"/>
    <cellStyle name="Output 2 4" xfId="420"/>
    <cellStyle name="Output 2 4 2" xfId="6411"/>
    <cellStyle name="Output 2 40" xfId="1727"/>
    <cellStyle name="Output 2 40 2" xfId="7719"/>
    <cellStyle name="Output 2 41" xfId="1754"/>
    <cellStyle name="Output 2 41 2" xfId="7746"/>
    <cellStyle name="Output 2 42" xfId="1781"/>
    <cellStyle name="Output 2 42 2" xfId="7773"/>
    <cellStyle name="Output 2 43" xfId="1808"/>
    <cellStyle name="Output 2 43 2" xfId="7800"/>
    <cellStyle name="Output 2 44" xfId="1834"/>
    <cellStyle name="Output 2 44 2" xfId="7826"/>
    <cellStyle name="Output 2 45" xfId="1860"/>
    <cellStyle name="Output 2 45 2" xfId="7852"/>
    <cellStyle name="Output 2 46" xfId="1886"/>
    <cellStyle name="Output 2 46 2" xfId="7878"/>
    <cellStyle name="Output 2 47" xfId="1911"/>
    <cellStyle name="Output 2 47 2" xfId="7903"/>
    <cellStyle name="Output 2 48" xfId="1936"/>
    <cellStyle name="Output 2 48 2" xfId="7928"/>
    <cellStyle name="Output 2 49" xfId="1961"/>
    <cellStyle name="Output 2 49 2" xfId="7953"/>
    <cellStyle name="Output 2 5" xfId="502"/>
    <cellStyle name="Output 2 5 2" xfId="6493"/>
    <cellStyle name="Output 2 50" xfId="1986"/>
    <cellStyle name="Output 2 50 2" xfId="7978"/>
    <cellStyle name="Output 2 51" xfId="2011"/>
    <cellStyle name="Output 2 51 2" xfId="8003"/>
    <cellStyle name="Output 2 52" xfId="2036"/>
    <cellStyle name="Output 2 52 2" xfId="8028"/>
    <cellStyle name="Output 2 53" xfId="2060"/>
    <cellStyle name="Output 2 53 2" xfId="8052"/>
    <cellStyle name="Output 2 54" xfId="2084"/>
    <cellStyle name="Output 2 54 2" xfId="8076"/>
    <cellStyle name="Output 2 55" xfId="2106"/>
    <cellStyle name="Output 2 55 2" xfId="8098"/>
    <cellStyle name="Output 2 56" xfId="2126"/>
    <cellStyle name="Output 2 56 2" xfId="8118"/>
    <cellStyle name="Output 2 57" xfId="2145"/>
    <cellStyle name="Output 2 57 2" xfId="8137"/>
    <cellStyle name="Output 2 58" xfId="2162"/>
    <cellStyle name="Output 2 58 2" xfId="8154"/>
    <cellStyle name="Output 2 59" xfId="2179"/>
    <cellStyle name="Output 2 59 2" xfId="8171"/>
    <cellStyle name="Output 2 6" xfId="532"/>
    <cellStyle name="Output 2 6 2" xfId="6524"/>
    <cellStyle name="Output 2 60" xfId="2196"/>
    <cellStyle name="Output 2 60 2" xfId="8188"/>
    <cellStyle name="Output 2 61" xfId="2213"/>
    <cellStyle name="Output 2 61 2" xfId="8205"/>
    <cellStyle name="Output 2 62" xfId="2230"/>
    <cellStyle name="Output 2 62 2" xfId="8222"/>
    <cellStyle name="Output 2 63" xfId="2247"/>
    <cellStyle name="Output 2 63 2" xfId="8239"/>
    <cellStyle name="Output 2 64" xfId="2263"/>
    <cellStyle name="Output 2 64 2" xfId="8255"/>
    <cellStyle name="Output 2 65" xfId="2276"/>
    <cellStyle name="Output 2 65 2" xfId="8268"/>
    <cellStyle name="Output 2 66" xfId="2287"/>
    <cellStyle name="Output 2 66 2" xfId="8279"/>
    <cellStyle name="Output 2 67" xfId="2297"/>
    <cellStyle name="Output 2 67 2" xfId="8289"/>
    <cellStyle name="Output 2 68" xfId="2413"/>
    <cellStyle name="Output 2 68 2" xfId="8405"/>
    <cellStyle name="Output 2 69" xfId="2682"/>
    <cellStyle name="Output 2 69 2" xfId="8674"/>
    <cellStyle name="Output 2 7" xfId="563"/>
    <cellStyle name="Output 2 7 2" xfId="6555"/>
    <cellStyle name="Output 2 70" xfId="2771"/>
    <cellStyle name="Output 2 70 2" xfId="8763"/>
    <cellStyle name="Output 2 71" xfId="2571"/>
    <cellStyle name="Output 2 71 2" xfId="8563"/>
    <cellStyle name="Output 2 72" xfId="2786"/>
    <cellStyle name="Output 2 72 2" xfId="8778"/>
    <cellStyle name="Output 2 73" xfId="2422"/>
    <cellStyle name="Output 2 73 2" xfId="8414"/>
    <cellStyle name="Output 2 74" xfId="2644"/>
    <cellStyle name="Output 2 74 2" xfId="8636"/>
    <cellStyle name="Output 2 75" xfId="2828"/>
    <cellStyle name="Output 2 75 2" xfId="8820"/>
    <cellStyle name="Output 2 76" xfId="2855"/>
    <cellStyle name="Output 2 76 2" xfId="8847"/>
    <cellStyle name="Output 2 77" xfId="2881"/>
    <cellStyle name="Output 2 77 2" xfId="8873"/>
    <cellStyle name="Output 2 78" xfId="2908"/>
    <cellStyle name="Output 2 78 2" xfId="8900"/>
    <cellStyle name="Output 2 79" xfId="2933"/>
    <cellStyle name="Output 2 79 2" xfId="8925"/>
    <cellStyle name="Output 2 8" xfId="593"/>
    <cellStyle name="Output 2 8 2" xfId="6585"/>
    <cellStyle name="Output 2 80" xfId="2959"/>
    <cellStyle name="Output 2 80 2" xfId="8951"/>
    <cellStyle name="Output 2 81" xfId="2983"/>
    <cellStyle name="Output 2 81 2" xfId="8975"/>
    <cellStyle name="Output 2 82" xfId="3010"/>
    <cellStyle name="Output 2 82 2" xfId="9002"/>
    <cellStyle name="Output 2 83" xfId="3032"/>
    <cellStyle name="Output 2 83 2" xfId="9024"/>
    <cellStyle name="Output 2 84" xfId="3057"/>
    <cellStyle name="Output 2 84 2" xfId="9049"/>
    <cellStyle name="Output 2 85" xfId="3078"/>
    <cellStyle name="Output 2 85 2" xfId="9070"/>
    <cellStyle name="Output 2 86" xfId="2936"/>
    <cellStyle name="Output 2 86 2" xfId="8928"/>
    <cellStyle name="Output 2 87" xfId="2597"/>
    <cellStyle name="Output 2 87 2" xfId="8589"/>
    <cellStyle name="Output 2 88" xfId="3303"/>
    <cellStyle name="Output 2 88 2" xfId="9295"/>
    <cellStyle name="Output 2 89" xfId="2536"/>
    <cellStyle name="Output 2 89 2" xfId="8528"/>
    <cellStyle name="Output 2 9" xfId="512"/>
    <cellStyle name="Output 2 9 2" xfId="6503"/>
    <cellStyle name="Output 2 90" xfId="3318"/>
    <cellStyle name="Output 2 90 2" xfId="9310"/>
    <cellStyle name="Output 2 91" xfId="2639"/>
    <cellStyle name="Output 2 91 2" xfId="8631"/>
    <cellStyle name="Output 2 92" xfId="3018"/>
    <cellStyle name="Output 2 92 2" xfId="9010"/>
    <cellStyle name="Output 2 93" xfId="3360"/>
    <cellStyle name="Output 2 93 2" xfId="9352"/>
    <cellStyle name="Output 2 94" xfId="3385"/>
    <cellStyle name="Output 2 94 2" xfId="9377"/>
    <cellStyle name="Output 2 95" xfId="3410"/>
    <cellStyle name="Output 2 95 2" xfId="9402"/>
    <cellStyle name="Output 2 96" xfId="3434"/>
    <cellStyle name="Output 2 96 2" xfId="9426"/>
    <cellStyle name="Output 2 97" xfId="3458"/>
    <cellStyle name="Output 2 97 2" xfId="9450"/>
    <cellStyle name="Output 2 98" xfId="3480"/>
    <cellStyle name="Output 2 98 2" xfId="9472"/>
    <cellStyle name="Output 2 99" xfId="3500"/>
    <cellStyle name="Output 2 99 2" xfId="9492"/>
    <cellStyle name="Output 20" xfId="14012"/>
    <cellStyle name="Output 21" xfId="13565"/>
    <cellStyle name="Output 22" xfId="13925"/>
    <cellStyle name="Output 23" xfId="13937"/>
    <cellStyle name="Output 24" xfId="13252"/>
    <cellStyle name="Output 25" xfId="12942"/>
    <cellStyle name="Output 26" xfId="14967"/>
    <cellStyle name="Output 27" xfId="18381"/>
    <cellStyle name="Output 28" xfId="14279"/>
    <cellStyle name="Output 29" xfId="16887"/>
    <cellStyle name="Output 3" xfId="125"/>
    <cellStyle name="Output 3 10" xfId="444"/>
    <cellStyle name="Output 3 10 2" xfId="6435"/>
    <cellStyle name="Output 3 100" xfId="2753"/>
    <cellStyle name="Output 3 100 2" xfId="8745"/>
    <cellStyle name="Output 3 101" xfId="3177"/>
    <cellStyle name="Output 3 101 2" xfId="9169"/>
    <cellStyle name="Output 3 102" xfId="2463"/>
    <cellStyle name="Output 3 102 2" xfId="8455"/>
    <cellStyle name="Output 3 103" xfId="3232"/>
    <cellStyle name="Output 3 103 2" xfId="9224"/>
    <cellStyle name="Output 3 104" xfId="3111"/>
    <cellStyle name="Output 3 104 2" xfId="9103"/>
    <cellStyle name="Output 3 105" xfId="3374"/>
    <cellStyle name="Output 3 105 2" xfId="9366"/>
    <cellStyle name="Output 3 106" xfId="3399"/>
    <cellStyle name="Output 3 106 2" xfId="9391"/>
    <cellStyle name="Output 3 107" xfId="3424"/>
    <cellStyle name="Output 3 107 2" xfId="9416"/>
    <cellStyle name="Output 3 108" xfId="3448"/>
    <cellStyle name="Output 3 108 2" xfId="9440"/>
    <cellStyle name="Output 3 109" xfId="3471"/>
    <cellStyle name="Output 3 109 2" xfId="9463"/>
    <cellStyle name="Output 3 11" xfId="744"/>
    <cellStyle name="Output 3 11 2" xfId="6736"/>
    <cellStyle name="Output 3 110" xfId="3491"/>
    <cellStyle name="Output 3 110 2" xfId="9483"/>
    <cellStyle name="Output 3 111" xfId="3718"/>
    <cellStyle name="Output 3 111 2" xfId="9710"/>
    <cellStyle name="Output 3 112" xfId="3753"/>
    <cellStyle name="Output 3 112 2" xfId="9745"/>
    <cellStyle name="Output 3 113" xfId="3785"/>
    <cellStyle name="Output 3 113 2" xfId="9777"/>
    <cellStyle name="Output 3 114" xfId="3780"/>
    <cellStyle name="Output 3 114 2" xfId="9772"/>
    <cellStyle name="Output 3 115" xfId="3795"/>
    <cellStyle name="Output 3 115 2" xfId="9787"/>
    <cellStyle name="Output 3 116" xfId="3857"/>
    <cellStyle name="Output 3 116 2" xfId="9849"/>
    <cellStyle name="Output 3 117" xfId="3922"/>
    <cellStyle name="Output 3 117 2" xfId="9914"/>
    <cellStyle name="Output 3 118" xfId="4445"/>
    <cellStyle name="Output 3 118 2" xfId="10437"/>
    <cellStyle name="Output 3 119" xfId="4279"/>
    <cellStyle name="Output 3 119 2" xfId="10271"/>
    <cellStyle name="Output 3 12" xfId="856"/>
    <cellStyle name="Output 3 12 2" xfId="6848"/>
    <cellStyle name="Output 3 120" xfId="4242"/>
    <cellStyle name="Output 3 120 2" xfId="10234"/>
    <cellStyle name="Output 3 121" xfId="4079"/>
    <cellStyle name="Output 3 121 2" xfId="10071"/>
    <cellStyle name="Output 3 122" xfId="4088"/>
    <cellStyle name="Output 3 122 2" xfId="10080"/>
    <cellStyle name="Output 3 123" xfId="4428"/>
    <cellStyle name="Output 3 123 2" xfId="10420"/>
    <cellStyle name="Output 3 124" xfId="4389"/>
    <cellStyle name="Output 3 124 2" xfId="10381"/>
    <cellStyle name="Output 3 125" xfId="4081"/>
    <cellStyle name="Output 3 125 2" xfId="10073"/>
    <cellStyle name="Output 3 126" xfId="4185"/>
    <cellStyle name="Output 3 126 2" xfId="10177"/>
    <cellStyle name="Output 3 127" xfId="4384"/>
    <cellStyle name="Output 3 127 2" xfId="10376"/>
    <cellStyle name="Output 3 128" xfId="4285"/>
    <cellStyle name="Output 3 128 2" xfId="10277"/>
    <cellStyle name="Output 3 129" xfId="3977"/>
    <cellStyle name="Output 3 129 2" xfId="9969"/>
    <cellStyle name="Output 3 13" xfId="477"/>
    <cellStyle name="Output 3 13 2" xfId="6468"/>
    <cellStyle name="Output 3 130" xfId="4141"/>
    <cellStyle name="Output 3 130 2" xfId="10133"/>
    <cellStyle name="Output 3 131" xfId="4096"/>
    <cellStyle name="Output 3 131 2" xfId="10088"/>
    <cellStyle name="Output 3 132" xfId="4487"/>
    <cellStyle name="Output 3 132 2" xfId="10479"/>
    <cellStyle name="Output 3 133" xfId="4461"/>
    <cellStyle name="Output 3 133 2" xfId="10453"/>
    <cellStyle name="Output 3 134" xfId="4047"/>
    <cellStyle name="Output 3 134 2" xfId="10039"/>
    <cellStyle name="Output 3 135" xfId="4485"/>
    <cellStyle name="Output 3 135 2" xfId="10477"/>
    <cellStyle name="Output 3 136" xfId="4057"/>
    <cellStyle name="Output 3 136 2" xfId="10049"/>
    <cellStyle name="Output 3 137" xfId="4262"/>
    <cellStyle name="Output 3 137 2" xfId="10254"/>
    <cellStyle name="Output 3 138" xfId="4137"/>
    <cellStyle name="Output 3 138 2" xfId="10129"/>
    <cellStyle name="Output 3 139" xfId="4015"/>
    <cellStyle name="Output 3 139 2" xfId="10007"/>
    <cellStyle name="Output 3 14" xfId="923"/>
    <cellStyle name="Output 3 14 2" xfId="6915"/>
    <cellStyle name="Output 3 140" xfId="4622"/>
    <cellStyle name="Output 3 140 2" xfId="10614"/>
    <cellStyle name="Output 3 141" xfId="4912"/>
    <cellStyle name="Output 3 141 2" xfId="10904"/>
    <cellStyle name="Output 3 142" xfId="4834"/>
    <cellStyle name="Output 3 142 2" xfId="10826"/>
    <cellStyle name="Output 3 143" xfId="4813"/>
    <cellStyle name="Output 3 143 2" xfId="10805"/>
    <cellStyle name="Output 3 144" xfId="4710"/>
    <cellStyle name="Output 3 144 2" xfId="10702"/>
    <cellStyle name="Output 3 145" xfId="4716"/>
    <cellStyle name="Output 3 145 2" xfId="10708"/>
    <cellStyle name="Output 3 146" xfId="4902"/>
    <cellStyle name="Output 3 146 2" xfId="10894"/>
    <cellStyle name="Output 3 147" xfId="4891"/>
    <cellStyle name="Output 3 147 2" xfId="10883"/>
    <cellStyle name="Output 3 148" xfId="4672"/>
    <cellStyle name="Output 3 148 2" xfId="10664"/>
    <cellStyle name="Output 3 149" xfId="4768"/>
    <cellStyle name="Output 3 149 2" xfId="10760"/>
    <cellStyle name="Output 3 15" xfId="796"/>
    <cellStyle name="Output 3 15 2" xfId="6788"/>
    <cellStyle name="Output 3 150" xfId="4656"/>
    <cellStyle name="Output 3 150 2" xfId="10648"/>
    <cellStyle name="Output 3 151" xfId="4745"/>
    <cellStyle name="Output 3 151 2" xfId="10737"/>
    <cellStyle name="Output 3 152" xfId="4990"/>
    <cellStyle name="Output 3 152 2" xfId="10982"/>
    <cellStyle name="Output 3 153" xfId="5093"/>
    <cellStyle name="Output 3 153 2" xfId="11085"/>
    <cellStyle name="Output 3 154" xfId="5067"/>
    <cellStyle name="Output 3 154 2" xfId="11059"/>
    <cellStyle name="Output 3 155" xfId="5056"/>
    <cellStyle name="Output 3 155 2" xfId="11048"/>
    <cellStyle name="Output 3 156" xfId="5130"/>
    <cellStyle name="Output 3 156 2" xfId="11122"/>
    <cellStyle name="Output 3 157" xfId="5671"/>
    <cellStyle name="Output 3 157 2" xfId="11663"/>
    <cellStyle name="Output 3 158" xfId="5534"/>
    <cellStyle name="Output 3 158 2" xfId="11526"/>
    <cellStyle name="Output 3 159" xfId="5751"/>
    <cellStyle name="Output 3 159 2" xfId="11743"/>
    <cellStyle name="Output 3 16" xfId="962"/>
    <cellStyle name="Output 3 16 2" xfId="6954"/>
    <cellStyle name="Output 3 160" xfId="5255"/>
    <cellStyle name="Output 3 160 2" xfId="11247"/>
    <cellStyle name="Output 3 161" xfId="5291"/>
    <cellStyle name="Output 3 161 2" xfId="11283"/>
    <cellStyle name="Output 3 162" xfId="5680"/>
    <cellStyle name="Output 3 162 2" xfId="11672"/>
    <cellStyle name="Output 3 163" xfId="5809"/>
    <cellStyle name="Output 3 163 2" xfId="11801"/>
    <cellStyle name="Output 3 164" xfId="5654"/>
    <cellStyle name="Output 3 164 2" xfId="11646"/>
    <cellStyle name="Output 3 165" xfId="5513"/>
    <cellStyle name="Output 3 165 2" xfId="11505"/>
    <cellStyle name="Output 3 166" xfId="5380"/>
    <cellStyle name="Output 3 166 2" xfId="11372"/>
    <cellStyle name="Output 3 167" xfId="5301"/>
    <cellStyle name="Output 3 167 2" xfId="11293"/>
    <cellStyle name="Output 3 168" xfId="5717"/>
    <cellStyle name="Output 3 168 2" xfId="11709"/>
    <cellStyle name="Output 3 169" xfId="5403"/>
    <cellStyle name="Output 3 169 2" xfId="11395"/>
    <cellStyle name="Output 3 17" xfId="666"/>
    <cellStyle name="Output 3 17 2" xfId="6658"/>
    <cellStyle name="Output 3 170" xfId="5592"/>
    <cellStyle name="Output 3 170 2" xfId="11584"/>
    <cellStyle name="Output 3 171" xfId="5385"/>
    <cellStyle name="Output 3 171 2" xfId="11377"/>
    <cellStyle name="Output 3 172" xfId="5167"/>
    <cellStyle name="Output 3 172 2" xfId="11159"/>
    <cellStyle name="Output 3 173" xfId="5187"/>
    <cellStyle name="Output 3 173 2" xfId="11179"/>
    <cellStyle name="Output 3 174" xfId="5458"/>
    <cellStyle name="Output 3 174 2" xfId="11450"/>
    <cellStyle name="Output 3 175" xfId="5382"/>
    <cellStyle name="Output 3 175 2" xfId="11374"/>
    <cellStyle name="Output 3 176" xfId="5590"/>
    <cellStyle name="Output 3 176 2" xfId="11582"/>
    <cellStyle name="Output 3 177" xfId="5866"/>
    <cellStyle name="Output 3 177 2" xfId="11858"/>
    <cellStyle name="Output 3 178" xfId="5360"/>
    <cellStyle name="Output 3 178 2" xfId="11352"/>
    <cellStyle name="Output 3 179" xfId="5604"/>
    <cellStyle name="Output 3 179 2" xfId="11596"/>
    <cellStyle name="Output 3 18" xfId="897"/>
    <cellStyle name="Output 3 18 2" xfId="6889"/>
    <cellStyle name="Output 3 180" xfId="5852"/>
    <cellStyle name="Output 3 180 2" xfId="11844"/>
    <cellStyle name="Output 3 181" xfId="5892"/>
    <cellStyle name="Output 3 181 2" xfId="11884"/>
    <cellStyle name="Output 3 182" xfId="6027"/>
    <cellStyle name="Output 3 182 2" xfId="12019"/>
    <cellStyle name="Output 3 183" xfId="5888"/>
    <cellStyle name="Output 3 183 2" xfId="11880"/>
    <cellStyle name="Output 3 184" xfId="6018"/>
    <cellStyle name="Output 3 184 2" xfId="12010"/>
    <cellStyle name="Output 3 185" xfId="6021"/>
    <cellStyle name="Output 3 185 2" xfId="12013"/>
    <cellStyle name="Output 3 186" xfId="6115"/>
    <cellStyle name="Output 3 187" xfId="13754"/>
    <cellStyle name="Output 3 188" xfId="20093"/>
    <cellStyle name="Output 3 19" xfId="1040"/>
    <cellStyle name="Output 3 19 2" xfId="7032"/>
    <cellStyle name="Output 3 2" xfId="369"/>
    <cellStyle name="Output 3 2 2" xfId="6360"/>
    <cellStyle name="Output 3 20" xfId="764"/>
    <cellStyle name="Output 3 20 2" xfId="6756"/>
    <cellStyle name="Output 3 21" xfId="1007"/>
    <cellStyle name="Output 3 21 2" xfId="6999"/>
    <cellStyle name="Output 3 22" xfId="653"/>
    <cellStyle name="Output 3 22 2" xfId="6645"/>
    <cellStyle name="Output 3 23" xfId="1038"/>
    <cellStyle name="Output 3 23 2" xfId="7030"/>
    <cellStyle name="Output 3 24" xfId="489"/>
    <cellStyle name="Output 3 24 2" xfId="6480"/>
    <cellStyle name="Output 3 25" xfId="852"/>
    <cellStyle name="Output 3 25 2" xfId="6844"/>
    <cellStyle name="Output 3 26" xfId="735"/>
    <cellStyle name="Output 3 26 2" xfId="6727"/>
    <cellStyle name="Output 3 27" xfId="825"/>
    <cellStyle name="Output 3 27 2" xfId="6817"/>
    <cellStyle name="Output 3 28" xfId="599"/>
    <cellStyle name="Output 3 28 2" xfId="6591"/>
    <cellStyle name="Output 3 29" xfId="902"/>
    <cellStyle name="Output 3 29 2" xfId="6894"/>
    <cellStyle name="Output 3 3" xfId="318"/>
    <cellStyle name="Output 3 3 2" xfId="6308"/>
    <cellStyle name="Output 3 30" xfId="1084"/>
    <cellStyle name="Output 3 30 2" xfId="7076"/>
    <cellStyle name="Output 3 31" xfId="1114"/>
    <cellStyle name="Output 3 31 2" xfId="7106"/>
    <cellStyle name="Output 3 32" xfId="1144"/>
    <cellStyle name="Output 3 32 2" xfId="7136"/>
    <cellStyle name="Output 3 33" xfId="1174"/>
    <cellStyle name="Output 3 33 2" xfId="7166"/>
    <cellStyle name="Output 3 34" xfId="1204"/>
    <cellStyle name="Output 3 34 2" xfId="7196"/>
    <cellStyle name="Output 3 35" xfId="1234"/>
    <cellStyle name="Output 3 35 2" xfId="7226"/>
    <cellStyle name="Output 3 36" xfId="1264"/>
    <cellStyle name="Output 3 36 2" xfId="7256"/>
    <cellStyle name="Output 3 37" xfId="1294"/>
    <cellStyle name="Output 3 37 2" xfId="7286"/>
    <cellStyle name="Output 3 38" xfId="1324"/>
    <cellStyle name="Output 3 38 2" xfId="7316"/>
    <cellStyle name="Output 3 39" xfId="1354"/>
    <cellStyle name="Output 3 39 2" xfId="7346"/>
    <cellStyle name="Output 3 4" xfId="521"/>
    <cellStyle name="Output 3 4 2" xfId="6512"/>
    <cellStyle name="Output 3 40" xfId="1384"/>
    <cellStyle name="Output 3 40 2" xfId="7376"/>
    <cellStyle name="Output 3 41" xfId="1414"/>
    <cellStyle name="Output 3 41 2" xfId="7406"/>
    <cellStyle name="Output 3 42" xfId="1444"/>
    <cellStyle name="Output 3 42 2" xfId="7436"/>
    <cellStyle name="Output 3 43" xfId="1474"/>
    <cellStyle name="Output 3 43 2" xfId="7466"/>
    <cellStyle name="Output 3 44" xfId="1504"/>
    <cellStyle name="Output 3 44 2" xfId="7496"/>
    <cellStyle name="Output 3 45" xfId="1534"/>
    <cellStyle name="Output 3 45 2" xfId="7526"/>
    <cellStyle name="Output 3 46" xfId="1564"/>
    <cellStyle name="Output 3 46 2" xfId="7556"/>
    <cellStyle name="Output 3 47" xfId="1594"/>
    <cellStyle name="Output 3 47 2" xfId="7586"/>
    <cellStyle name="Output 3 48" xfId="1624"/>
    <cellStyle name="Output 3 48 2" xfId="7616"/>
    <cellStyle name="Output 3 49" xfId="1654"/>
    <cellStyle name="Output 3 49 2" xfId="7646"/>
    <cellStyle name="Output 3 5" xfId="551"/>
    <cellStyle name="Output 3 5 2" xfId="6543"/>
    <cellStyle name="Output 3 50" xfId="1684"/>
    <cellStyle name="Output 3 50 2" xfId="7676"/>
    <cellStyle name="Output 3 51" xfId="1713"/>
    <cellStyle name="Output 3 51 2" xfId="7705"/>
    <cellStyle name="Output 3 52" xfId="1741"/>
    <cellStyle name="Output 3 52 2" xfId="7733"/>
    <cellStyle name="Output 3 53" xfId="1768"/>
    <cellStyle name="Output 3 53 2" xfId="7760"/>
    <cellStyle name="Output 3 54" xfId="1795"/>
    <cellStyle name="Output 3 54 2" xfId="7787"/>
    <cellStyle name="Output 3 55" xfId="1822"/>
    <cellStyle name="Output 3 55 2" xfId="7814"/>
    <cellStyle name="Output 3 56" xfId="1848"/>
    <cellStyle name="Output 3 56 2" xfId="7840"/>
    <cellStyle name="Output 3 57" xfId="1874"/>
    <cellStyle name="Output 3 57 2" xfId="7866"/>
    <cellStyle name="Output 3 58" xfId="1900"/>
    <cellStyle name="Output 3 58 2" xfId="7892"/>
    <cellStyle name="Output 3 59" xfId="1925"/>
    <cellStyle name="Output 3 59 2" xfId="7917"/>
    <cellStyle name="Output 3 6" xfId="581"/>
    <cellStyle name="Output 3 6 2" xfId="6573"/>
    <cellStyle name="Output 3 60" xfId="1950"/>
    <cellStyle name="Output 3 60 2" xfId="7942"/>
    <cellStyle name="Output 3 61" xfId="1975"/>
    <cellStyle name="Output 3 61 2" xfId="7967"/>
    <cellStyle name="Output 3 62" xfId="2000"/>
    <cellStyle name="Output 3 62 2" xfId="7992"/>
    <cellStyle name="Output 3 63" xfId="2025"/>
    <cellStyle name="Output 3 63 2" xfId="8017"/>
    <cellStyle name="Output 3 64" xfId="2050"/>
    <cellStyle name="Output 3 64 2" xfId="8042"/>
    <cellStyle name="Output 3 65" xfId="2074"/>
    <cellStyle name="Output 3 65 2" xfId="8066"/>
    <cellStyle name="Output 3 66" xfId="2097"/>
    <cellStyle name="Output 3 66 2" xfId="8089"/>
    <cellStyle name="Output 3 67" xfId="2117"/>
    <cellStyle name="Output 3 67 2" xfId="8109"/>
    <cellStyle name="Output 3 68" xfId="2447"/>
    <cellStyle name="Output 3 68 2" xfId="8439"/>
    <cellStyle name="Output 3 69" xfId="2640"/>
    <cellStyle name="Output 3 69 2" xfId="8632"/>
    <cellStyle name="Output 3 7" xfId="610"/>
    <cellStyle name="Output 3 7 2" xfId="6602"/>
    <cellStyle name="Output 3 70" xfId="2476"/>
    <cellStyle name="Output 3 70 2" xfId="8468"/>
    <cellStyle name="Output 3 71" xfId="2704"/>
    <cellStyle name="Output 3 71 2" xfId="8696"/>
    <cellStyle name="Output 3 72" xfId="2583"/>
    <cellStyle name="Output 3 72 2" xfId="8575"/>
    <cellStyle name="Output 3 73" xfId="2737"/>
    <cellStyle name="Output 3 73 2" xfId="8729"/>
    <cellStyle name="Output 3 74" xfId="2466"/>
    <cellStyle name="Output 3 74 2" xfId="8458"/>
    <cellStyle name="Output 3 75" xfId="2681"/>
    <cellStyle name="Output 3 75 2" xfId="8673"/>
    <cellStyle name="Output 3 76" xfId="2803"/>
    <cellStyle name="Output 3 76 2" xfId="8795"/>
    <cellStyle name="Output 3 77" xfId="2453"/>
    <cellStyle name="Output 3 77 2" xfId="8445"/>
    <cellStyle name="Output 3 78" xfId="2777"/>
    <cellStyle name="Output 3 78 2" xfId="8769"/>
    <cellStyle name="Output 3 79" xfId="2570"/>
    <cellStyle name="Output 3 79 2" xfId="8562"/>
    <cellStyle name="Output 3 8" xfId="641"/>
    <cellStyle name="Output 3 8 2" xfId="6633"/>
    <cellStyle name="Output 3 80" xfId="2802"/>
    <cellStyle name="Output 3 80 2" xfId="8794"/>
    <cellStyle name="Output 3 81" xfId="2529"/>
    <cellStyle name="Output 3 81 2" xfId="8521"/>
    <cellStyle name="Output 3 82" xfId="2635"/>
    <cellStyle name="Output 3 82 2" xfId="8627"/>
    <cellStyle name="Output 3 83" xfId="2403"/>
    <cellStyle name="Output 3 83 2" xfId="8395"/>
    <cellStyle name="Output 3 84" xfId="2610"/>
    <cellStyle name="Output 3 84 2" xfId="8602"/>
    <cellStyle name="Output 3 85" xfId="2516"/>
    <cellStyle name="Output 3 85 2" xfId="8508"/>
    <cellStyle name="Output 3 86" xfId="3053"/>
    <cellStyle name="Output 3 86 2" xfId="9045"/>
    <cellStyle name="Output 3 87" xfId="2419"/>
    <cellStyle name="Output 3 87 2" xfId="8411"/>
    <cellStyle name="Output 3 88" xfId="2645"/>
    <cellStyle name="Output 3 88 2" xfId="8637"/>
    <cellStyle name="Output 3 89" xfId="3242"/>
    <cellStyle name="Output 3 89 2" xfId="9234"/>
    <cellStyle name="Output 3 9" xfId="636"/>
    <cellStyle name="Output 3 9 2" xfId="6628"/>
    <cellStyle name="Output 3 90" xfId="3125"/>
    <cellStyle name="Output 3 90 2" xfId="9117"/>
    <cellStyle name="Output 3 91" xfId="3270"/>
    <cellStyle name="Output 3 91 2" xfId="9262"/>
    <cellStyle name="Output 3 92" xfId="3007"/>
    <cellStyle name="Output 3 92 2" xfId="8999"/>
    <cellStyle name="Output 3 93" xfId="3205"/>
    <cellStyle name="Output 3 93 2" xfId="9197"/>
    <cellStyle name="Output 3 94" xfId="3337"/>
    <cellStyle name="Output 3 94 2" xfId="9329"/>
    <cellStyle name="Output 3 95" xfId="3150"/>
    <cellStyle name="Output 3 95 2" xfId="9142"/>
    <cellStyle name="Output 3 96" xfId="3309"/>
    <cellStyle name="Output 3 96 2" xfId="9301"/>
    <cellStyle name="Output 3 97" xfId="2990"/>
    <cellStyle name="Output 3 97 2" xfId="8982"/>
    <cellStyle name="Output 3 98" xfId="3335"/>
    <cellStyle name="Output 3 98 2" xfId="9327"/>
    <cellStyle name="Output 3 99" xfId="3204"/>
    <cellStyle name="Output 3 99 2" xfId="9196"/>
    <cellStyle name="Output 30" xfId="18215"/>
    <cellStyle name="Output 31" xfId="14842"/>
    <cellStyle name="Output 32" xfId="17201"/>
    <cellStyle name="Output 33" xfId="17156"/>
    <cellStyle name="Output 34" xfId="16325"/>
    <cellStyle name="Output 35" xfId="16409"/>
    <cellStyle name="Output 36" xfId="15732"/>
    <cellStyle name="Output 37" xfId="16757"/>
    <cellStyle name="Output 38" xfId="16740"/>
    <cellStyle name="Output 39" xfId="16075"/>
    <cellStyle name="Output 4" xfId="166"/>
    <cellStyle name="Output 4 10" xfId="601"/>
    <cellStyle name="Output 4 10 2" xfId="6593"/>
    <cellStyle name="Output 4 100" xfId="3623"/>
    <cellStyle name="Output 4 100 2" xfId="9615"/>
    <cellStyle name="Output 4 101" xfId="3639"/>
    <cellStyle name="Output 4 101 2" xfId="9631"/>
    <cellStyle name="Output 4 102" xfId="3652"/>
    <cellStyle name="Output 4 102 2" xfId="9644"/>
    <cellStyle name="Output 4 103" xfId="3663"/>
    <cellStyle name="Output 4 103 2" xfId="9655"/>
    <cellStyle name="Output 4 104" xfId="3673"/>
    <cellStyle name="Output 4 104 2" xfId="9665"/>
    <cellStyle name="Output 4 105" xfId="3681"/>
    <cellStyle name="Output 4 105 2" xfId="9673"/>
    <cellStyle name="Output 4 106" xfId="3688"/>
    <cellStyle name="Output 4 106 2" xfId="9680"/>
    <cellStyle name="Output 4 107" xfId="3694"/>
    <cellStyle name="Output 4 107 2" xfId="9686"/>
    <cellStyle name="Output 4 108" xfId="3699"/>
    <cellStyle name="Output 4 108 2" xfId="9691"/>
    <cellStyle name="Output 4 109" xfId="3704"/>
    <cellStyle name="Output 4 109 2" xfId="9696"/>
    <cellStyle name="Output 4 11" xfId="557"/>
    <cellStyle name="Output 4 11 2" xfId="6549"/>
    <cellStyle name="Output 4 110" xfId="3708"/>
    <cellStyle name="Output 4 110 2" xfId="9700"/>
    <cellStyle name="Output 4 111" xfId="3723"/>
    <cellStyle name="Output 4 111 2" xfId="9715"/>
    <cellStyle name="Output 4 112" xfId="3759"/>
    <cellStyle name="Output 4 112 2" xfId="9751"/>
    <cellStyle name="Output 4 113" xfId="3798"/>
    <cellStyle name="Output 4 113 2" xfId="9790"/>
    <cellStyle name="Output 4 114" xfId="3831"/>
    <cellStyle name="Output 4 114 2" xfId="9823"/>
    <cellStyle name="Output 4 115" xfId="3792"/>
    <cellStyle name="Output 4 115 2" xfId="9784"/>
    <cellStyle name="Output 4 116" xfId="3817"/>
    <cellStyle name="Output 4 116 2" xfId="9809"/>
    <cellStyle name="Output 4 117" xfId="3932"/>
    <cellStyle name="Output 4 117 2" xfId="9924"/>
    <cellStyle name="Output 4 118" xfId="4271"/>
    <cellStyle name="Output 4 118 2" xfId="10263"/>
    <cellStyle name="Output 4 119" xfId="3906"/>
    <cellStyle name="Output 4 119 2" xfId="9898"/>
    <cellStyle name="Output 4 12" xfId="1072"/>
    <cellStyle name="Output 4 12 2" xfId="7064"/>
    <cellStyle name="Output 4 120" xfId="4166"/>
    <cellStyle name="Output 4 120 2" xfId="10158"/>
    <cellStyle name="Output 4 121" xfId="4362"/>
    <cellStyle name="Output 4 121 2" xfId="10354"/>
    <cellStyle name="Output 4 122" xfId="4503"/>
    <cellStyle name="Output 4 122 2" xfId="10495"/>
    <cellStyle name="Output 4 123" xfId="4548"/>
    <cellStyle name="Output 4 123 2" xfId="10540"/>
    <cellStyle name="Output 4 124" xfId="3946"/>
    <cellStyle name="Output 4 124 2" xfId="9938"/>
    <cellStyle name="Output 4 125" xfId="4046"/>
    <cellStyle name="Output 4 125 2" xfId="10038"/>
    <cellStyle name="Output 4 126" xfId="4356"/>
    <cellStyle name="Output 4 126 2" xfId="10348"/>
    <cellStyle name="Output 4 127" xfId="4441"/>
    <cellStyle name="Output 4 127 2" xfId="10433"/>
    <cellStyle name="Output 4 128" xfId="4069"/>
    <cellStyle name="Output 4 128 2" xfId="10061"/>
    <cellStyle name="Output 4 129" xfId="4401"/>
    <cellStyle name="Output 4 129 2" xfId="10393"/>
    <cellStyle name="Output 4 13" xfId="1102"/>
    <cellStyle name="Output 4 13 2" xfId="7094"/>
    <cellStyle name="Output 4 130" xfId="4158"/>
    <cellStyle name="Output 4 130 2" xfId="10150"/>
    <cellStyle name="Output 4 131" xfId="4151"/>
    <cellStyle name="Output 4 131 2" xfId="10143"/>
    <cellStyle name="Output 4 132" xfId="3901"/>
    <cellStyle name="Output 4 132 2" xfId="9893"/>
    <cellStyle name="Output 4 133" xfId="4425"/>
    <cellStyle name="Output 4 133 2" xfId="10417"/>
    <cellStyle name="Output 4 134" xfId="4446"/>
    <cellStyle name="Output 4 134 2" xfId="10438"/>
    <cellStyle name="Output 4 135" xfId="4025"/>
    <cellStyle name="Output 4 135 2" xfId="10017"/>
    <cellStyle name="Output 4 136" xfId="4515"/>
    <cellStyle name="Output 4 136 2" xfId="10507"/>
    <cellStyle name="Output 4 137" xfId="4034"/>
    <cellStyle name="Output 4 137 2" xfId="10026"/>
    <cellStyle name="Output 4 138" xfId="4012"/>
    <cellStyle name="Output 4 138 2" xfId="10004"/>
    <cellStyle name="Output 4 139" xfId="4168"/>
    <cellStyle name="Output 4 139 2" xfId="10160"/>
    <cellStyle name="Output 4 14" xfId="1132"/>
    <cellStyle name="Output 4 14 2" xfId="7124"/>
    <cellStyle name="Output 4 140" xfId="4630"/>
    <cellStyle name="Output 4 140 2" xfId="10622"/>
    <cellStyle name="Output 4 141" xfId="4831"/>
    <cellStyle name="Output 4 141 2" xfId="10823"/>
    <cellStyle name="Output 4 142" xfId="4613"/>
    <cellStyle name="Output 4 142 2" xfId="10605"/>
    <cellStyle name="Output 4 143" xfId="4766"/>
    <cellStyle name="Output 4 143 2" xfId="10758"/>
    <cellStyle name="Output 4 144" xfId="4875"/>
    <cellStyle name="Output 4 144 2" xfId="10867"/>
    <cellStyle name="Output 4 145" xfId="4939"/>
    <cellStyle name="Output 4 145 2" xfId="10931"/>
    <cellStyle name="Output 4 146" xfId="4962"/>
    <cellStyle name="Output 4 146 2" xfId="10954"/>
    <cellStyle name="Output 4 147" xfId="4639"/>
    <cellStyle name="Output 4 147 2" xfId="10631"/>
    <cellStyle name="Output 4 148" xfId="4697"/>
    <cellStyle name="Output 4 148 2" xfId="10689"/>
    <cellStyle name="Output 4 149" xfId="4784"/>
    <cellStyle name="Output 4 149 2" xfId="10776"/>
    <cellStyle name="Output 4 15" xfId="1162"/>
    <cellStyle name="Output 4 15 2" xfId="7154"/>
    <cellStyle name="Output 4 150" xfId="4722"/>
    <cellStyle name="Output 4 150 2" xfId="10714"/>
    <cellStyle name="Output 4 151" xfId="4799"/>
    <cellStyle name="Output 4 151 2" xfId="10791"/>
    <cellStyle name="Output 4 152" xfId="4996"/>
    <cellStyle name="Output 4 152 2" xfId="10988"/>
    <cellStyle name="Output 4 153" xfId="5064"/>
    <cellStyle name="Output 4 153 2" xfId="11056"/>
    <cellStyle name="Output 4 154" xfId="4981"/>
    <cellStyle name="Output 4 154 2" xfId="10973"/>
    <cellStyle name="Output 4 155" xfId="5043"/>
    <cellStyle name="Output 4 155 2" xfId="11035"/>
    <cellStyle name="Output 4 156" xfId="5141"/>
    <cellStyle name="Output 4 156 2" xfId="11133"/>
    <cellStyle name="Output 4 157" xfId="5190"/>
    <cellStyle name="Output 4 157 2" xfId="11182"/>
    <cellStyle name="Output 4 158" xfId="5575"/>
    <cellStyle name="Output 4 158 2" xfId="11567"/>
    <cellStyle name="Output 4 159" xfId="5240"/>
    <cellStyle name="Output 4 159 2" xfId="11232"/>
    <cellStyle name="Output 4 16" xfId="1192"/>
    <cellStyle name="Output 4 16 2" xfId="7184"/>
    <cellStyle name="Output 4 160" xfId="5317"/>
    <cellStyle name="Output 4 160 2" xfId="11309"/>
    <cellStyle name="Output 4 161" xfId="5649"/>
    <cellStyle name="Output 4 161 2" xfId="11641"/>
    <cellStyle name="Output 4 162" xfId="5470"/>
    <cellStyle name="Output 4 162 2" xfId="11462"/>
    <cellStyle name="Output 4 163" xfId="5603"/>
    <cellStyle name="Output 4 163 2" xfId="11595"/>
    <cellStyle name="Output 4 164" xfId="5724"/>
    <cellStyle name="Output 4 164 2" xfId="11716"/>
    <cellStyle name="Output 4 165" xfId="5690"/>
    <cellStyle name="Output 4 165 2" xfId="11682"/>
    <cellStyle name="Output 4 166" xfId="5524"/>
    <cellStyle name="Output 4 166 2" xfId="11516"/>
    <cellStyle name="Output 4 167" xfId="5733"/>
    <cellStyle name="Output 4 167 2" xfId="11725"/>
    <cellStyle name="Output 4 168" xfId="5782"/>
    <cellStyle name="Output 4 168 2" xfId="11774"/>
    <cellStyle name="Output 4 169" xfId="5810"/>
    <cellStyle name="Output 4 169 2" xfId="11802"/>
    <cellStyle name="Output 4 17" xfId="1222"/>
    <cellStyle name="Output 4 17 2" xfId="7214"/>
    <cellStyle name="Output 4 170" xfId="5748"/>
    <cellStyle name="Output 4 170 2" xfId="11740"/>
    <cellStyle name="Output 4 171" xfId="5352"/>
    <cellStyle name="Output 4 171 2" xfId="11344"/>
    <cellStyle name="Output 4 172" xfId="5672"/>
    <cellStyle name="Output 4 172 2" xfId="11664"/>
    <cellStyle name="Output 4 173" xfId="5708"/>
    <cellStyle name="Output 4 173 2" xfId="11700"/>
    <cellStyle name="Output 4 174" xfId="5540"/>
    <cellStyle name="Output 4 174 2" xfId="11532"/>
    <cellStyle name="Output 4 175" xfId="5254"/>
    <cellStyle name="Output 4 175 2" xfId="11246"/>
    <cellStyle name="Output 4 176" xfId="5767"/>
    <cellStyle name="Output 4 176 2" xfId="11759"/>
    <cellStyle name="Output 4 177" xfId="5694"/>
    <cellStyle name="Output 4 177 2" xfId="11686"/>
    <cellStyle name="Output 4 178" xfId="5544"/>
    <cellStyle name="Output 4 178 2" xfId="11536"/>
    <cellStyle name="Output 4 179" xfId="5639"/>
    <cellStyle name="Output 4 179 2" xfId="11631"/>
    <cellStyle name="Output 4 18" xfId="1252"/>
    <cellStyle name="Output 4 18 2" xfId="7244"/>
    <cellStyle name="Output 4 180" xfId="5585"/>
    <cellStyle name="Output 4 180 2" xfId="11577"/>
    <cellStyle name="Output 4 181" xfId="5901"/>
    <cellStyle name="Output 4 181 2" xfId="11893"/>
    <cellStyle name="Output 4 182" xfId="5996"/>
    <cellStyle name="Output 4 182 2" xfId="11988"/>
    <cellStyle name="Output 4 183" xfId="5973"/>
    <cellStyle name="Output 4 183 2" xfId="11965"/>
    <cellStyle name="Output 4 184" xfId="5957"/>
    <cellStyle name="Output 4 184 2" xfId="11949"/>
    <cellStyle name="Output 4 185" xfId="6032"/>
    <cellStyle name="Output 4 185 2" xfId="12024"/>
    <cellStyle name="Output 4 186" xfId="6156"/>
    <cellStyle name="Output 4 187" xfId="13749"/>
    <cellStyle name="Output 4 188" xfId="20098"/>
    <cellStyle name="Output 4 19" xfId="1282"/>
    <cellStyle name="Output 4 19 2" xfId="7274"/>
    <cellStyle name="Output 4 2" xfId="406"/>
    <cellStyle name="Output 4 2 2" xfId="6397"/>
    <cellStyle name="Output 4 20" xfId="1312"/>
    <cellStyle name="Output 4 20 2" xfId="7304"/>
    <cellStyle name="Output 4 21" xfId="1342"/>
    <cellStyle name="Output 4 21 2" xfId="7334"/>
    <cellStyle name="Output 4 22" xfId="1372"/>
    <cellStyle name="Output 4 22 2" xfId="7364"/>
    <cellStyle name="Output 4 23" xfId="1402"/>
    <cellStyle name="Output 4 23 2" xfId="7394"/>
    <cellStyle name="Output 4 24" xfId="1432"/>
    <cellStyle name="Output 4 24 2" xfId="7424"/>
    <cellStyle name="Output 4 25" xfId="1462"/>
    <cellStyle name="Output 4 25 2" xfId="7454"/>
    <cellStyle name="Output 4 26" xfId="1492"/>
    <cellStyle name="Output 4 26 2" xfId="7484"/>
    <cellStyle name="Output 4 27" xfId="1522"/>
    <cellStyle name="Output 4 27 2" xfId="7514"/>
    <cellStyle name="Output 4 28" xfId="1552"/>
    <cellStyle name="Output 4 28 2" xfId="7544"/>
    <cellStyle name="Output 4 29" xfId="1582"/>
    <cellStyle name="Output 4 29 2" xfId="7574"/>
    <cellStyle name="Output 4 3" xfId="348"/>
    <cellStyle name="Output 4 3 2" xfId="6339"/>
    <cellStyle name="Output 4 30" xfId="1612"/>
    <cellStyle name="Output 4 30 2" xfId="7604"/>
    <cellStyle name="Output 4 31" xfId="1642"/>
    <cellStyle name="Output 4 31 2" xfId="7634"/>
    <cellStyle name="Output 4 32" xfId="1672"/>
    <cellStyle name="Output 4 32 2" xfId="7664"/>
    <cellStyle name="Output 4 33" xfId="1701"/>
    <cellStyle name="Output 4 33 2" xfId="7693"/>
    <cellStyle name="Output 4 34" xfId="1729"/>
    <cellStyle name="Output 4 34 2" xfId="7721"/>
    <cellStyle name="Output 4 35" xfId="1756"/>
    <cellStyle name="Output 4 35 2" xfId="7748"/>
    <cellStyle name="Output 4 36" xfId="1783"/>
    <cellStyle name="Output 4 36 2" xfId="7775"/>
    <cellStyle name="Output 4 37" xfId="1810"/>
    <cellStyle name="Output 4 37 2" xfId="7802"/>
    <cellStyle name="Output 4 38" xfId="1836"/>
    <cellStyle name="Output 4 38 2" xfId="7828"/>
    <cellStyle name="Output 4 39" xfId="1862"/>
    <cellStyle name="Output 4 39 2" xfId="7854"/>
    <cellStyle name="Output 4 4" xfId="359"/>
    <cellStyle name="Output 4 4 2" xfId="6350"/>
    <cellStyle name="Output 4 40" xfId="1888"/>
    <cellStyle name="Output 4 40 2" xfId="7880"/>
    <cellStyle name="Output 4 41" xfId="1913"/>
    <cellStyle name="Output 4 41 2" xfId="7905"/>
    <cellStyle name="Output 4 42" xfId="1938"/>
    <cellStyle name="Output 4 42 2" xfId="7930"/>
    <cellStyle name="Output 4 43" xfId="1963"/>
    <cellStyle name="Output 4 43 2" xfId="7955"/>
    <cellStyle name="Output 4 44" xfId="1988"/>
    <cellStyle name="Output 4 44 2" xfId="7980"/>
    <cellStyle name="Output 4 45" xfId="2013"/>
    <cellStyle name="Output 4 45 2" xfId="8005"/>
    <cellStyle name="Output 4 46" xfId="2038"/>
    <cellStyle name="Output 4 46 2" xfId="8030"/>
    <cellStyle name="Output 4 47" xfId="2062"/>
    <cellStyle name="Output 4 47 2" xfId="8054"/>
    <cellStyle name="Output 4 48" xfId="2086"/>
    <cellStyle name="Output 4 48 2" xfId="8078"/>
    <cellStyle name="Output 4 49" xfId="2108"/>
    <cellStyle name="Output 4 49 2" xfId="8100"/>
    <cellStyle name="Output 4 5" xfId="473"/>
    <cellStyle name="Output 4 5 2" xfId="6464"/>
    <cellStyle name="Output 4 50" xfId="2128"/>
    <cellStyle name="Output 4 50 2" xfId="8120"/>
    <cellStyle name="Output 4 51" xfId="2147"/>
    <cellStyle name="Output 4 51 2" xfId="8139"/>
    <cellStyle name="Output 4 52" xfId="2164"/>
    <cellStyle name="Output 4 52 2" xfId="8156"/>
    <cellStyle name="Output 4 53" xfId="2181"/>
    <cellStyle name="Output 4 53 2" xfId="8173"/>
    <cellStyle name="Output 4 54" xfId="2198"/>
    <cellStyle name="Output 4 54 2" xfId="8190"/>
    <cellStyle name="Output 4 55" xfId="2215"/>
    <cellStyle name="Output 4 55 2" xfId="8207"/>
    <cellStyle name="Output 4 56" xfId="2232"/>
    <cellStyle name="Output 4 56 2" xfId="8224"/>
    <cellStyle name="Output 4 57" xfId="2249"/>
    <cellStyle name="Output 4 57 2" xfId="8241"/>
    <cellStyle name="Output 4 58" xfId="2265"/>
    <cellStyle name="Output 4 58 2" xfId="8257"/>
    <cellStyle name="Output 4 59" xfId="2278"/>
    <cellStyle name="Output 4 59 2" xfId="8270"/>
    <cellStyle name="Output 4 6" xfId="454"/>
    <cellStyle name="Output 4 6 2" xfId="6445"/>
    <cellStyle name="Output 4 60" xfId="2289"/>
    <cellStyle name="Output 4 60 2" xfId="8281"/>
    <cellStyle name="Output 4 61" xfId="2299"/>
    <cellStyle name="Output 4 61 2" xfId="8291"/>
    <cellStyle name="Output 4 62" xfId="2307"/>
    <cellStyle name="Output 4 62 2" xfId="8299"/>
    <cellStyle name="Output 4 63" xfId="2314"/>
    <cellStyle name="Output 4 63 2" xfId="8306"/>
    <cellStyle name="Output 4 64" xfId="2320"/>
    <cellStyle name="Output 4 64 2" xfId="8312"/>
    <cellStyle name="Output 4 65" xfId="2325"/>
    <cellStyle name="Output 4 65 2" xfId="8317"/>
    <cellStyle name="Output 4 66" xfId="2330"/>
    <cellStyle name="Output 4 66 2" xfId="8322"/>
    <cellStyle name="Output 4 67" xfId="2334"/>
    <cellStyle name="Output 4 67 2" xfId="8326"/>
    <cellStyle name="Output 4 68" xfId="2486"/>
    <cellStyle name="Output 4 68 2" xfId="8478"/>
    <cellStyle name="Output 4 69" xfId="2830"/>
    <cellStyle name="Output 4 69 2" xfId="8822"/>
    <cellStyle name="Output 4 7" xfId="305"/>
    <cellStyle name="Output 4 7 2" xfId="6295"/>
    <cellStyle name="Output 4 70" xfId="2857"/>
    <cellStyle name="Output 4 70 2" xfId="8849"/>
    <cellStyle name="Output 4 71" xfId="2883"/>
    <cellStyle name="Output 4 71 2" xfId="8875"/>
    <cellStyle name="Output 4 72" xfId="2910"/>
    <cellStyle name="Output 4 72 2" xfId="8902"/>
    <cellStyle name="Output 4 73" xfId="2935"/>
    <cellStyle name="Output 4 73 2" xfId="8927"/>
    <cellStyle name="Output 4 74" xfId="2961"/>
    <cellStyle name="Output 4 74 2" xfId="8953"/>
    <cellStyle name="Output 4 75" xfId="2985"/>
    <cellStyle name="Output 4 75 2" xfId="8977"/>
    <cellStyle name="Output 4 76" xfId="3012"/>
    <cellStyle name="Output 4 76 2" xfId="9004"/>
    <cellStyle name="Output 4 77" xfId="3034"/>
    <cellStyle name="Output 4 77 2" xfId="9026"/>
    <cellStyle name="Output 4 78" xfId="3059"/>
    <cellStyle name="Output 4 78 2" xfId="9051"/>
    <cellStyle name="Output 4 79" xfId="3080"/>
    <cellStyle name="Output 4 79 2" xfId="9072"/>
    <cellStyle name="Output 4 8" xfId="331"/>
    <cellStyle name="Output 4 8 2" xfId="6322"/>
    <cellStyle name="Output 4 80" xfId="3101"/>
    <cellStyle name="Output 4 80 2" xfId="9093"/>
    <cellStyle name="Output 4 81" xfId="3123"/>
    <cellStyle name="Output 4 81 2" xfId="9115"/>
    <cellStyle name="Output 4 82" xfId="3146"/>
    <cellStyle name="Output 4 82 2" xfId="9138"/>
    <cellStyle name="Output 4 83" xfId="3166"/>
    <cellStyle name="Output 4 83 2" xfId="9158"/>
    <cellStyle name="Output 4 84" xfId="3189"/>
    <cellStyle name="Output 4 84 2" xfId="9181"/>
    <cellStyle name="Output 4 85" xfId="3214"/>
    <cellStyle name="Output 4 85 2" xfId="9206"/>
    <cellStyle name="Output 4 86" xfId="2573"/>
    <cellStyle name="Output 4 86 2" xfId="8565"/>
    <cellStyle name="Output 4 87" xfId="3362"/>
    <cellStyle name="Output 4 87 2" xfId="9354"/>
    <cellStyle name="Output 4 88" xfId="3387"/>
    <cellStyle name="Output 4 88 2" xfId="9379"/>
    <cellStyle name="Output 4 89" xfId="3412"/>
    <cellStyle name="Output 4 89 2" xfId="9404"/>
    <cellStyle name="Output 4 9" xfId="361"/>
    <cellStyle name="Output 4 9 2" xfId="6352"/>
    <cellStyle name="Output 4 90" xfId="3436"/>
    <cellStyle name="Output 4 90 2" xfId="9428"/>
    <cellStyle name="Output 4 91" xfId="3460"/>
    <cellStyle name="Output 4 91 2" xfId="9452"/>
    <cellStyle name="Output 4 92" xfId="3482"/>
    <cellStyle name="Output 4 92 2" xfId="9474"/>
    <cellStyle name="Output 4 93" xfId="3502"/>
    <cellStyle name="Output 4 93 2" xfId="9494"/>
    <cellStyle name="Output 4 94" xfId="3521"/>
    <cellStyle name="Output 4 94 2" xfId="9513"/>
    <cellStyle name="Output 4 95" xfId="3538"/>
    <cellStyle name="Output 4 95 2" xfId="9530"/>
    <cellStyle name="Output 4 96" xfId="3555"/>
    <cellStyle name="Output 4 96 2" xfId="9547"/>
    <cellStyle name="Output 4 97" xfId="3572"/>
    <cellStyle name="Output 4 97 2" xfId="9564"/>
    <cellStyle name="Output 4 98" xfId="3589"/>
    <cellStyle name="Output 4 98 2" xfId="9581"/>
    <cellStyle name="Output 4 99" xfId="3606"/>
    <cellStyle name="Output 4 99 2" xfId="9598"/>
    <cellStyle name="Output 40" xfId="17727"/>
    <cellStyle name="Output 41" xfId="16595"/>
    <cellStyle name="Output 42" xfId="18970"/>
    <cellStyle name="Output 43" xfId="17520"/>
    <cellStyle name="Output 44" xfId="14630"/>
    <cellStyle name="Output 45" xfId="17186"/>
    <cellStyle name="Output 46" xfId="16003"/>
    <cellStyle name="Output 47" xfId="17121"/>
    <cellStyle name="Output 48" xfId="16243"/>
    <cellStyle name="Output 49" xfId="15132"/>
    <cellStyle name="Output 5" xfId="207"/>
    <cellStyle name="Output 5 10" xfId="606"/>
    <cellStyle name="Output 5 10 2" xfId="6598"/>
    <cellStyle name="Output 5 100" xfId="3299"/>
    <cellStyle name="Output 5 100 2" xfId="9291"/>
    <cellStyle name="Output 5 101" xfId="2820"/>
    <cellStyle name="Output 5 101 2" xfId="8812"/>
    <cellStyle name="Output 5 102" xfId="3245"/>
    <cellStyle name="Output 5 102 2" xfId="9237"/>
    <cellStyle name="Output 5 103" xfId="2788"/>
    <cellStyle name="Output 5 103 2" xfId="8780"/>
    <cellStyle name="Output 5 104" xfId="3292"/>
    <cellStyle name="Output 5 104 2" xfId="9284"/>
    <cellStyle name="Output 5 105" xfId="3103"/>
    <cellStyle name="Output 5 105 2" xfId="9095"/>
    <cellStyle name="Output 5 106" xfId="2862"/>
    <cellStyle name="Output 5 106 2" xfId="8854"/>
    <cellStyle name="Output 5 107" xfId="3328"/>
    <cellStyle name="Output 5 107 2" xfId="9320"/>
    <cellStyle name="Output 5 108" xfId="2897"/>
    <cellStyle name="Output 5 108 2" xfId="8889"/>
    <cellStyle name="Output 5 109" xfId="3119"/>
    <cellStyle name="Output 5 109 2" xfId="9111"/>
    <cellStyle name="Output 5 11" xfId="732"/>
    <cellStyle name="Output 5 11 2" xfId="6724"/>
    <cellStyle name="Output 5 110" xfId="2870"/>
    <cellStyle name="Output 5 110 2" xfId="8862"/>
    <cellStyle name="Output 5 111" xfId="3728"/>
    <cellStyle name="Output 5 111 2" xfId="9720"/>
    <cellStyle name="Output 5 112" xfId="3765"/>
    <cellStyle name="Output 5 112 2" xfId="9757"/>
    <cellStyle name="Output 5 113" xfId="3861"/>
    <cellStyle name="Output 5 113 2" xfId="9853"/>
    <cellStyle name="Output 5 114" xfId="3836"/>
    <cellStyle name="Output 5 114 2" xfId="9828"/>
    <cellStyle name="Output 5 115" xfId="3823"/>
    <cellStyle name="Output 5 115 2" xfId="9815"/>
    <cellStyle name="Output 5 116" xfId="3807"/>
    <cellStyle name="Output 5 116 2" xfId="9799"/>
    <cellStyle name="Output 5 117" xfId="3943"/>
    <cellStyle name="Output 5 117 2" xfId="9935"/>
    <cellStyle name="Output 5 118" xfId="3979"/>
    <cellStyle name="Output 5 118 2" xfId="9971"/>
    <cellStyle name="Output 5 119" xfId="4508"/>
    <cellStyle name="Output 5 119 2" xfId="10500"/>
    <cellStyle name="Output 5 12" xfId="862"/>
    <cellStyle name="Output 5 12 2" xfId="6854"/>
    <cellStyle name="Output 5 120" xfId="4430"/>
    <cellStyle name="Output 5 120 2" xfId="10422"/>
    <cellStyle name="Output 5 121" xfId="4302"/>
    <cellStyle name="Output 5 121 2" xfId="10294"/>
    <cellStyle name="Output 5 122" xfId="4063"/>
    <cellStyle name="Output 5 122 2" xfId="10055"/>
    <cellStyle name="Output 5 123" xfId="4099"/>
    <cellStyle name="Output 5 123 2" xfId="10091"/>
    <cellStyle name="Output 5 124" xfId="4205"/>
    <cellStyle name="Output 5 124 2" xfId="10197"/>
    <cellStyle name="Output 5 125" xfId="4304"/>
    <cellStyle name="Output 5 125 2" xfId="10296"/>
    <cellStyle name="Output 5 126" xfId="4419"/>
    <cellStyle name="Output 5 126 2" xfId="10411"/>
    <cellStyle name="Output 5 127" xfId="4211"/>
    <cellStyle name="Output 5 127 2" xfId="10203"/>
    <cellStyle name="Output 5 128" xfId="4142"/>
    <cellStyle name="Output 5 128 2" xfId="10134"/>
    <cellStyle name="Output 5 129" xfId="4258"/>
    <cellStyle name="Output 5 129 2" xfId="10250"/>
    <cellStyle name="Output 5 13" xfId="1048"/>
    <cellStyle name="Output 5 13 2" xfId="7040"/>
    <cellStyle name="Output 5 130" xfId="4295"/>
    <cellStyle name="Output 5 130 2" xfId="10287"/>
    <cellStyle name="Output 5 131" xfId="4001"/>
    <cellStyle name="Output 5 131 2" xfId="9993"/>
    <cellStyle name="Output 5 132" xfId="4565"/>
    <cellStyle name="Output 5 132 2" xfId="10557"/>
    <cellStyle name="Output 5 133" xfId="4089"/>
    <cellStyle name="Output 5 133 2" xfId="10081"/>
    <cellStyle name="Output 5 134" xfId="4207"/>
    <cellStyle name="Output 5 134 2" xfId="10199"/>
    <cellStyle name="Output 5 135" xfId="3938"/>
    <cellStyle name="Output 5 135 2" xfId="9930"/>
    <cellStyle name="Output 5 136" xfId="3958"/>
    <cellStyle name="Output 5 136 2" xfId="9950"/>
    <cellStyle name="Output 5 137" xfId="3939"/>
    <cellStyle name="Output 5 137 2" xfId="9931"/>
    <cellStyle name="Output 5 138" xfId="4476"/>
    <cellStyle name="Output 5 138 2" xfId="10468"/>
    <cellStyle name="Output 5 139" xfId="4112"/>
    <cellStyle name="Output 5 139 2" xfId="10104"/>
    <cellStyle name="Output 5 14" xfId="545"/>
    <cellStyle name="Output 5 14 2" xfId="6537"/>
    <cellStyle name="Output 5 140" xfId="4637"/>
    <cellStyle name="Output 5 140 2" xfId="10629"/>
    <cellStyle name="Output 5 141" xfId="4658"/>
    <cellStyle name="Output 5 141 2" xfId="10650"/>
    <cellStyle name="Output 5 142" xfId="4943"/>
    <cellStyle name="Output 5 142 2" xfId="10935"/>
    <cellStyle name="Output 5 143" xfId="4903"/>
    <cellStyle name="Output 5 143 2" xfId="10895"/>
    <cellStyle name="Output 5 144" xfId="4849"/>
    <cellStyle name="Output 5 144 2" xfId="10841"/>
    <cellStyle name="Output 5 145" xfId="4698"/>
    <cellStyle name="Output 5 145 2" xfId="10690"/>
    <cellStyle name="Output 5 146" xfId="4723"/>
    <cellStyle name="Output 5 146 2" xfId="10715"/>
    <cellStyle name="Output 5 147" xfId="4793"/>
    <cellStyle name="Output 5 147 2" xfId="10785"/>
    <cellStyle name="Output 5 148" xfId="4809"/>
    <cellStyle name="Output 5 148 2" xfId="10801"/>
    <cellStyle name="Output 5 149" xfId="4871"/>
    <cellStyle name="Output 5 149 2" xfId="10863"/>
    <cellStyle name="Output 5 15" xfId="464"/>
    <cellStyle name="Output 5 15 2" xfId="6455"/>
    <cellStyle name="Output 5 150" xfId="4804"/>
    <cellStyle name="Output 5 150 2" xfId="10796"/>
    <cellStyle name="Output 5 151" xfId="4719"/>
    <cellStyle name="Output 5 151 2" xfId="10711"/>
    <cellStyle name="Output 5 152" xfId="5001"/>
    <cellStyle name="Output 5 152 2" xfId="10993"/>
    <cellStyle name="Output 5 153" xfId="5019"/>
    <cellStyle name="Output 5 153 2" xfId="11011"/>
    <cellStyle name="Output 5 154" xfId="5095"/>
    <cellStyle name="Output 5 154 2" xfId="11087"/>
    <cellStyle name="Output 5 155" xfId="5085"/>
    <cellStyle name="Output 5 155 2" xfId="11077"/>
    <cellStyle name="Output 5 156" xfId="5150"/>
    <cellStyle name="Output 5 156 2" xfId="11142"/>
    <cellStyle name="Output 5 157" xfId="5419"/>
    <cellStyle name="Output 5 157 2" xfId="11411"/>
    <cellStyle name="Output 5 158" xfId="5545"/>
    <cellStyle name="Output 5 158 2" xfId="11537"/>
    <cellStyle name="Output 5 159" xfId="5272"/>
    <cellStyle name="Output 5 159 2" xfId="11264"/>
    <cellStyle name="Output 5 16" xfId="939"/>
    <cellStyle name="Output 5 16 2" xfId="6931"/>
    <cellStyle name="Output 5 160" xfId="5256"/>
    <cellStyle name="Output 5 160 2" xfId="11248"/>
    <cellStyle name="Output 5 161" xfId="5182"/>
    <cellStyle name="Output 5 161 2" xfId="11174"/>
    <cellStyle name="Output 5 162" xfId="5446"/>
    <cellStyle name="Output 5 162 2" xfId="11438"/>
    <cellStyle name="Output 5 163" xfId="5510"/>
    <cellStyle name="Output 5 163 2" xfId="11502"/>
    <cellStyle name="Output 5 164" xfId="5685"/>
    <cellStyle name="Output 5 164 2" xfId="11677"/>
    <cellStyle name="Output 5 165" xfId="5616"/>
    <cellStyle name="Output 5 165 2" xfId="11608"/>
    <cellStyle name="Output 5 166" xfId="5559"/>
    <cellStyle name="Output 5 166 2" xfId="11551"/>
    <cellStyle name="Output 5 167" xfId="5675"/>
    <cellStyle name="Output 5 167 2" xfId="11667"/>
    <cellStyle name="Output 5 168" xfId="5122"/>
    <cellStyle name="Output 5 168 2" xfId="11114"/>
    <cellStyle name="Output 5 169" xfId="5773"/>
    <cellStyle name="Output 5 169 2" xfId="11765"/>
    <cellStyle name="Output 5 17" xfId="665"/>
    <cellStyle name="Output 5 17 2" xfId="6657"/>
    <cellStyle name="Output 5 170" xfId="5306"/>
    <cellStyle name="Output 5 170 2" xfId="11298"/>
    <cellStyle name="Output 5 171" xfId="5791"/>
    <cellStyle name="Output 5 171 2" xfId="11783"/>
    <cellStyle name="Output 5 172" xfId="5258"/>
    <cellStyle name="Output 5 172 2" xfId="11250"/>
    <cellStyle name="Output 5 173" xfId="5873"/>
    <cellStyle name="Output 5 173 2" xfId="11865"/>
    <cellStyle name="Output 5 174" xfId="5363"/>
    <cellStyle name="Output 5 174 2" xfId="11355"/>
    <cellStyle name="Output 5 175" xfId="5288"/>
    <cellStyle name="Output 5 175 2" xfId="11280"/>
    <cellStyle name="Output 5 176" xfId="5610"/>
    <cellStyle name="Output 5 176 2" xfId="11602"/>
    <cellStyle name="Output 5 177" xfId="5185"/>
    <cellStyle name="Output 5 177 2" xfId="11177"/>
    <cellStyle name="Output 5 178" xfId="5555"/>
    <cellStyle name="Output 5 178 2" xfId="11547"/>
    <cellStyle name="Output 5 179" xfId="5648"/>
    <cellStyle name="Output 5 179 2" xfId="11640"/>
    <cellStyle name="Output 5 18" xfId="765"/>
    <cellStyle name="Output 5 18 2" xfId="6757"/>
    <cellStyle name="Output 5 180" xfId="5667"/>
    <cellStyle name="Output 5 180 2" xfId="11659"/>
    <cellStyle name="Output 5 181" xfId="5907"/>
    <cellStyle name="Output 5 181 2" xfId="11899"/>
    <cellStyle name="Output 5 182" xfId="5979"/>
    <cellStyle name="Output 5 182 2" xfId="11971"/>
    <cellStyle name="Output 5 183" xfId="5930"/>
    <cellStyle name="Output 5 183 2" xfId="11922"/>
    <cellStyle name="Output 5 184" xfId="5993"/>
    <cellStyle name="Output 5 184 2" xfId="11985"/>
    <cellStyle name="Output 5 185" xfId="5935"/>
    <cellStyle name="Output 5 185 2" xfId="11927"/>
    <cellStyle name="Output 5 186" xfId="6197"/>
    <cellStyle name="Output 5 187" xfId="13744"/>
    <cellStyle name="Output 5 188" xfId="20103"/>
    <cellStyle name="Output 5 19" xfId="903"/>
    <cellStyle name="Output 5 19 2" xfId="6895"/>
    <cellStyle name="Output 5 2" xfId="446"/>
    <cellStyle name="Output 5 2 2" xfId="6437"/>
    <cellStyle name="Output 5 20" xfId="913"/>
    <cellStyle name="Output 5 20 2" xfId="6905"/>
    <cellStyle name="Output 5 21" xfId="701"/>
    <cellStyle name="Output 5 21 2" xfId="6693"/>
    <cellStyle name="Output 5 22" xfId="808"/>
    <cellStyle name="Output 5 22 2" xfId="6800"/>
    <cellStyle name="Output 5 23" xfId="839"/>
    <cellStyle name="Output 5 23 2" xfId="6831"/>
    <cellStyle name="Output 5 24" xfId="685"/>
    <cellStyle name="Output 5 24 2" xfId="6677"/>
    <cellStyle name="Output 5 25" xfId="997"/>
    <cellStyle name="Output 5 25 2" xfId="6989"/>
    <cellStyle name="Output 5 26" xfId="756"/>
    <cellStyle name="Output 5 26 2" xfId="6748"/>
    <cellStyle name="Output 5 27" xfId="929"/>
    <cellStyle name="Output 5 27 2" xfId="6921"/>
    <cellStyle name="Output 5 28" xfId="795"/>
    <cellStyle name="Output 5 28 2" xfId="6787"/>
    <cellStyle name="Output 5 29" xfId="987"/>
    <cellStyle name="Output 5 29 2" xfId="6979"/>
    <cellStyle name="Output 5 3" xfId="381"/>
    <cellStyle name="Output 5 3 2" xfId="6372"/>
    <cellStyle name="Output 5 30" xfId="770"/>
    <cellStyle name="Output 5 30 2" xfId="6762"/>
    <cellStyle name="Output 5 31" xfId="863"/>
    <cellStyle name="Output 5 31 2" xfId="6855"/>
    <cellStyle name="Output 5 32" xfId="1029"/>
    <cellStyle name="Output 5 32 2" xfId="7021"/>
    <cellStyle name="Output 5 33" xfId="743"/>
    <cellStyle name="Output 5 33 2" xfId="6735"/>
    <cellStyle name="Output 5 34" xfId="877"/>
    <cellStyle name="Output 5 34 2" xfId="6869"/>
    <cellStyle name="Output 5 35" xfId="851"/>
    <cellStyle name="Output 5 35 2" xfId="6843"/>
    <cellStyle name="Output 5 36" xfId="568"/>
    <cellStyle name="Output 5 36 2" xfId="6560"/>
    <cellStyle name="Output 5 37" xfId="1035"/>
    <cellStyle name="Output 5 37 2" xfId="7027"/>
    <cellStyle name="Output 5 38" xfId="684"/>
    <cellStyle name="Output 5 38 2" xfId="6676"/>
    <cellStyle name="Output 5 39" xfId="942"/>
    <cellStyle name="Output 5 39 2" xfId="6934"/>
    <cellStyle name="Output 5 4" xfId="509"/>
    <cellStyle name="Output 5 4 2" xfId="6500"/>
    <cellStyle name="Output 5 40" xfId="300"/>
    <cellStyle name="Output 5 40 2" xfId="6290"/>
    <cellStyle name="Output 5 41" xfId="681"/>
    <cellStyle name="Output 5 41 2" xfId="6673"/>
    <cellStyle name="Output 5 42" xfId="1013"/>
    <cellStyle name="Output 5 42 2" xfId="7005"/>
    <cellStyle name="Output 5 43" xfId="395"/>
    <cellStyle name="Output 5 43 2" xfId="6386"/>
    <cellStyle name="Output 5 44" xfId="898"/>
    <cellStyle name="Output 5 44 2" xfId="6890"/>
    <cellStyle name="Output 5 45" xfId="1019"/>
    <cellStyle name="Output 5 45 2" xfId="7011"/>
    <cellStyle name="Output 5 46" xfId="713"/>
    <cellStyle name="Output 5 46 2" xfId="6705"/>
    <cellStyle name="Output 5 47" xfId="904"/>
    <cellStyle name="Output 5 47 2" xfId="6896"/>
    <cellStyle name="Output 5 48" xfId="937"/>
    <cellStyle name="Output 5 48 2" xfId="6929"/>
    <cellStyle name="Output 5 49" xfId="739"/>
    <cellStyle name="Output 5 49 2" xfId="6731"/>
    <cellStyle name="Output 5 5" xfId="539"/>
    <cellStyle name="Output 5 5 2" xfId="6531"/>
    <cellStyle name="Output 5 50" xfId="924"/>
    <cellStyle name="Output 5 50 2" xfId="6916"/>
    <cellStyle name="Output 5 51" xfId="465"/>
    <cellStyle name="Output 5 51 2" xfId="6456"/>
    <cellStyle name="Output 5 52" xfId="649"/>
    <cellStyle name="Output 5 52 2" xfId="6641"/>
    <cellStyle name="Output 5 53" xfId="963"/>
    <cellStyle name="Output 5 53 2" xfId="6955"/>
    <cellStyle name="Output 5 54" xfId="541"/>
    <cellStyle name="Output 5 54 2" xfId="6533"/>
    <cellStyle name="Output 5 55" xfId="812"/>
    <cellStyle name="Output 5 55 2" xfId="6804"/>
    <cellStyle name="Output 5 56" xfId="948"/>
    <cellStyle name="Output 5 56 2" xfId="6940"/>
    <cellStyle name="Output 5 57" xfId="719"/>
    <cellStyle name="Output 5 57 2" xfId="6711"/>
    <cellStyle name="Output 5 58" xfId="809"/>
    <cellStyle name="Output 5 58 2" xfId="6801"/>
    <cellStyle name="Output 5 59" xfId="990"/>
    <cellStyle name="Output 5 59 2" xfId="6982"/>
    <cellStyle name="Output 5 6" xfId="570"/>
    <cellStyle name="Output 5 6 2" xfId="6562"/>
    <cellStyle name="Output 5 60" xfId="712"/>
    <cellStyle name="Output 5 60 2" xfId="6704"/>
    <cellStyle name="Output 5 61" xfId="1056"/>
    <cellStyle name="Output 5 61 2" xfId="7048"/>
    <cellStyle name="Output 5 62" xfId="353"/>
    <cellStyle name="Output 5 62 2" xfId="6344"/>
    <cellStyle name="Output 5 63" xfId="846"/>
    <cellStyle name="Output 5 63 2" xfId="6838"/>
    <cellStyle name="Output 5 64" xfId="598"/>
    <cellStyle name="Output 5 64 2" xfId="6590"/>
    <cellStyle name="Output 5 65" xfId="927"/>
    <cellStyle name="Output 5 65 2" xfId="6919"/>
    <cellStyle name="Output 5 66" xfId="571"/>
    <cellStyle name="Output 5 66 2" xfId="6563"/>
    <cellStyle name="Output 5 67" xfId="720"/>
    <cellStyle name="Output 5 67 2" xfId="6712"/>
    <cellStyle name="Output 5 68" xfId="2522"/>
    <cellStyle name="Output 5 68 2" xfId="8514"/>
    <cellStyle name="Output 5 69" xfId="2646"/>
    <cellStyle name="Output 5 69 2" xfId="8638"/>
    <cellStyle name="Output 5 7" xfId="600"/>
    <cellStyle name="Output 5 7 2" xfId="6592"/>
    <cellStyle name="Output 5 70" xfId="2811"/>
    <cellStyle name="Output 5 70 2" xfId="8803"/>
    <cellStyle name="Output 5 71" xfId="2381"/>
    <cellStyle name="Output 5 71 2" xfId="8373"/>
    <cellStyle name="Output 5 72" xfId="2416"/>
    <cellStyle name="Output 5 72 2" xfId="8408"/>
    <cellStyle name="Output 5 73" xfId="2716"/>
    <cellStyle name="Output 5 73 2" xfId="8708"/>
    <cellStyle name="Output 5 74" xfId="2433"/>
    <cellStyle name="Output 5 74 2" xfId="8425"/>
    <cellStyle name="Output 5 75" xfId="2448"/>
    <cellStyle name="Output 5 75 2" xfId="8440"/>
    <cellStyle name="Output 5 76" xfId="2685"/>
    <cellStyle name="Output 5 76 2" xfId="8677"/>
    <cellStyle name="Output 5 77" xfId="2695"/>
    <cellStyle name="Output 5 77 2" xfId="8687"/>
    <cellStyle name="Output 5 78" xfId="2547"/>
    <cellStyle name="Output 5 78 2" xfId="8539"/>
    <cellStyle name="Output 5 79" xfId="2594"/>
    <cellStyle name="Output 5 79 2" xfId="8586"/>
    <cellStyle name="Output 5 8" xfId="629"/>
    <cellStyle name="Output 5 8 2" xfId="6621"/>
    <cellStyle name="Output 5 80" xfId="2624"/>
    <cellStyle name="Output 5 80 2" xfId="8616"/>
    <cellStyle name="Output 5 81" xfId="2441"/>
    <cellStyle name="Output 5 81 2" xfId="8433"/>
    <cellStyle name="Output 5 82" xfId="2767"/>
    <cellStyle name="Output 5 82 2" xfId="8759"/>
    <cellStyle name="Output 5 83" xfId="2499"/>
    <cellStyle name="Output 5 83 2" xfId="8491"/>
    <cellStyle name="Output 5 84" xfId="2708"/>
    <cellStyle name="Output 5 84 2" xfId="8700"/>
    <cellStyle name="Output 5 85" xfId="2582"/>
    <cellStyle name="Output 5 85 2" xfId="8574"/>
    <cellStyle name="Output 5 86" xfId="2903"/>
    <cellStyle name="Output 5 86 2" xfId="8895"/>
    <cellStyle name="Output 5 87" xfId="2569"/>
    <cellStyle name="Output 5 87 2" xfId="8561"/>
    <cellStyle name="Output 5 88" xfId="3343"/>
    <cellStyle name="Output 5 88 2" xfId="9335"/>
    <cellStyle name="Output 5 89" xfId="3210"/>
    <cellStyle name="Output 5 89 2" xfId="9202"/>
    <cellStyle name="Output 5 9" xfId="437"/>
    <cellStyle name="Output 5 9 2" xfId="6428"/>
    <cellStyle name="Output 5 90" xfId="2973"/>
    <cellStyle name="Output 5 90 2" xfId="8965"/>
    <cellStyle name="Output 5 91" xfId="3254"/>
    <cellStyle name="Output 5 91 2" xfId="9246"/>
    <cellStyle name="Output 5 92" xfId="2762"/>
    <cellStyle name="Output 5 92 2" xfId="8754"/>
    <cellStyle name="Output 5 93" xfId="2520"/>
    <cellStyle name="Output 5 93 2" xfId="8512"/>
    <cellStyle name="Output 5 94" xfId="3224"/>
    <cellStyle name="Output 5 94 2" xfId="9216"/>
    <cellStyle name="Output 5 95" xfId="3156"/>
    <cellStyle name="Output 5 95 2" xfId="9148"/>
    <cellStyle name="Output 5 96" xfId="2851"/>
    <cellStyle name="Output 5 96 2" xfId="8843"/>
    <cellStyle name="Output 5 97" xfId="2544"/>
    <cellStyle name="Output 5 97 2" xfId="8536"/>
    <cellStyle name="Output 5 98" xfId="2564"/>
    <cellStyle name="Output 5 98 2" xfId="8556"/>
    <cellStyle name="Output 5 99" xfId="3194"/>
    <cellStyle name="Output 5 99 2" xfId="9186"/>
    <cellStyle name="Output 50" xfId="17794"/>
    <cellStyle name="Output 51" xfId="16907"/>
    <cellStyle name="Output 52" xfId="16890"/>
    <cellStyle name="Output 53" xfId="16370"/>
    <cellStyle name="Output 54" xfId="17766"/>
    <cellStyle name="Output 55" xfId="17709"/>
    <cellStyle name="Output 56" xfId="16894"/>
    <cellStyle name="Output 57" xfId="16845"/>
    <cellStyle name="Output 58" xfId="16592"/>
    <cellStyle name="Output 59" xfId="18954"/>
    <cellStyle name="Output 6" xfId="248"/>
    <cellStyle name="Output 6 10" xfId="403"/>
    <cellStyle name="Output 6 10 2" xfId="6394"/>
    <cellStyle name="Output 6 100" xfId="3106"/>
    <cellStyle name="Output 6 100 2" xfId="9098"/>
    <cellStyle name="Output 6 101" xfId="2979"/>
    <cellStyle name="Output 6 101 2" xfId="8971"/>
    <cellStyle name="Output 6 102" xfId="3082"/>
    <cellStyle name="Output 6 102 2" xfId="9074"/>
    <cellStyle name="Output 6 103" xfId="2997"/>
    <cellStyle name="Output 6 103 2" xfId="8989"/>
    <cellStyle name="Output 6 104" xfId="3088"/>
    <cellStyle name="Output 6 104 2" xfId="9080"/>
    <cellStyle name="Output 6 105" xfId="3293"/>
    <cellStyle name="Output 6 105 2" xfId="9285"/>
    <cellStyle name="Output 6 106" xfId="3068"/>
    <cellStyle name="Output 6 106 2" xfId="9060"/>
    <cellStyle name="Output 6 107" xfId="3365"/>
    <cellStyle name="Output 6 107 2" xfId="9357"/>
    <cellStyle name="Output 6 108" xfId="3390"/>
    <cellStyle name="Output 6 108 2" xfId="9382"/>
    <cellStyle name="Output 6 109" xfId="3415"/>
    <cellStyle name="Output 6 109 2" xfId="9407"/>
    <cellStyle name="Output 6 11" xfId="583"/>
    <cellStyle name="Output 6 11 2" xfId="6575"/>
    <cellStyle name="Output 6 110" xfId="3439"/>
    <cellStyle name="Output 6 110 2" xfId="9431"/>
    <cellStyle name="Output 6 111" xfId="3733"/>
    <cellStyle name="Output 6 111 2" xfId="9725"/>
    <cellStyle name="Output 6 112" xfId="3771"/>
    <cellStyle name="Output 6 112 2" xfId="9763"/>
    <cellStyle name="Output 6 113" xfId="3830"/>
    <cellStyle name="Output 6 113 2" xfId="9822"/>
    <cellStyle name="Output 6 114" xfId="3869"/>
    <cellStyle name="Output 6 114 2" xfId="9861"/>
    <cellStyle name="Output 6 115" xfId="3844"/>
    <cellStyle name="Output 6 115 2" xfId="9836"/>
    <cellStyle name="Output 6 116" xfId="3783"/>
    <cellStyle name="Output 6 116 2" xfId="9775"/>
    <cellStyle name="Output 6 117" xfId="3954"/>
    <cellStyle name="Output 6 117 2" xfId="9946"/>
    <cellStyle name="Output 6 118" xfId="4454"/>
    <cellStyle name="Output 6 118 2" xfId="10446"/>
    <cellStyle name="Output 6 119" xfId="4161"/>
    <cellStyle name="Output 6 119 2" xfId="10153"/>
    <cellStyle name="Output 6 12" xfId="975"/>
    <cellStyle name="Output 6 12 2" xfId="6967"/>
    <cellStyle name="Output 6 120" xfId="4051"/>
    <cellStyle name="Output 6 120 2" xfId="10043"/>
    <cellStyle name="Output 6 121" xfId="4353"/>
    <cellStyle name="Output 6 121 2" xfId="10345"/>
    <cellStyle name="Output 6 122" xfId="4317"/>
    <cellStyle name="Output 6 122 2" xfId="10309"/>
    <cellStyle name="Output 6 123" xfId="4442"/>
    <cellStyle name="Output 6 123 2" xfId="10434"/>
    <cellStyle name="Output 6 124" xfId="4411"/>
    <cellStyle name="Output 6 124 2" xfId="10403"/>
    <cellStyle name="Output 6 125" xfId="4077"/>
    <cellStyle name="Output 6 125 2" xfId="10069"/>
    <cellStyle name="Output 6 126" xfId="4383"/>
    <cellStyle name="Output 6 126 2" xfId="10375"/>
    <cellStyle name="Output 6 127" xfId="4106"/>
    <cellStyle name="Output 6 127 2" xfId="10098"/>
    <cellStyle name="Output 6 128" xfId="4431"/>
    <cellStyle name="Output 6 128 2" xfId="10423"/>
    <cellStyle name="Output 6 129" xfId="4181"/>
    <cellStyle name="Output 6 129 2" xfId="10173"/>
    <cellStyle name="Output 6 13" xfId="643"/>
    <cellStyle name="Output 6 13 2" xfId="6635"/>
    <cellStyle name="Output 6 130" xfId="4005"/>
    <cellStyle name="Output 6 130 2" xfId="9997"/>
    <cellStyle name="Output 6 131" xfId="4165"/>
    <cellStyle name="Output 6 131 2" xfId="10157"/>
    <cellStyle name="Output 6 132" xfId="3911"/>
    <cellStyle name="Output 6 132 2" xfId="9903"/>
    <cellStyle name="Output 6 133" xfId="4579"/>
    <cellStyle name="Output 6 133 2" xfId="10571"/>
    <cellStyle name="Output 6 134" xfId="4498"/>
    <cellStyle name="Output 6 134 2" xfId="10490"/>
    <cellStyle name="Output 6 135" xfId="4396"/>
    <cellStyle name="Output 6 135 2" xfId="10388"/>
    <cellStyle name="Output 6 136" xfId="4174"/>
    <cellStyle name="Output 6 136 2" xfId="10166"/>
    <cellStyle name="Output 6 137" xfId="3920"/>
    <cellStyle name="Output 6 137 2" xfId="9912"/>
    <cellStyle name="Output 6 138" xfId="4148"/>
    <cellStyle name="Output 6 138 2" xfId="10140"/>
    <cellStyle name="Output 6 139" xfId="4544"/>
    <cellStyle name="Output 6 139 2" xfId="10536"/>
    <cellStyle name="Output 6 14" xfId="844"/>
    <cellStyle name="Output 6 14 2" xfId="6836"/>
    <cellStyle name="Output 6 140" xfId="4645"/>
    <cellStyle name="Output 6 140 2" xfId="10637"/>
    <cellStyle name="Output 6 141" xfId="4915"/>
    <cellStyle name="Output 6 141 2" xfId="10907"/>
    <cellStyle name="Output 6 142" xfId="4765"/>
    <cellStyle name="Output 6 142 2" xfId="10757"/>
    <cellStyle name="Output 6 143" xfId="4690"/>
    <cellStyle name="Output 6 143 2" xfId="10682"/>
    <cellStyle name="Output 6 144" xfId="4870"/>
    <cellStyle name="Output 6 144 2" xfId="10862"/>
    <cellStyle name="Output 6 145" xfId="4855"/>
    <cellStyle name="Output 6 145 2" xfId="10847"/>
    <cellStyle name="Output 6 146" xfId="4909"/>
    <cellStyle name="Output 6 146 2" xfId="10901"/>
    <cellStyle name="Output 6 147" xfId="4899"/>
    <cellStyle name="Output 6 147 2" xfId="10891"/>
    <cellStyle name="Output 6 148" xfId="4781"/>
    <cellStyle name="Output 6 148 2" xfId="10773"/>
    <cellStyle name="Output 6 149" xfId="4779"/>
    <cellStyle name="Output 6 149 2" xfId="10771"/>
    <cellStyle name="Output 6 15" xfId="717"/>
    <cellStyle name="Output 6 15 2" xfId="6709"/>
    <cellStyle name="Output 6 150" xfId="4814"/>
    <cellStyle name="Output 6 150 2" xfId="10806"/>
    <cellStyle name="Output 6 151" xfId="4712"/>
    <cellStyle name="Output 6 151 2" xfId="10704"/>
    <cellStyle name="Output 6 152" xfId="5006"/>
    <cellStyle name="Output 6 152 2" xfId="10998"/>
    <cellStyle name="Output 6 153" xfId="5090"/>
    <cellStyle name="Output 6 153 2" xfId="11082"/>
    <cellStyle name="Output 6 154" xfId="5042"/>
    <cellStyle name="Output 6 154 2" xfId="11034"/>
    <cellStyle name="Output 6 155" xfId="5097"/>
    <cellStyle name="Output 6 155 2" xfId="11089"/>
    <cellStyle name="Output 6 156" xfId="5160"/>
    <cellStyle name="Output 6 156 2" xfId="11152"/>
    <cellStyle name="Output 6 157" xfId="5757"/>
    <cellStyle name="Output 6 157 2" xfId="11749"/>
    <cellStyle name="Output 6 158" xfId="5174"/>
    <cellStyle name="Output 6 158 2" xfId="11166"/>
    <cellStyle name="Output 6 159" xfId="5457"/>
    <cellStyle name="Output 6 159 2" xfId="11449"/>
    <cellStyle name="Output 6 16" xfId="1020"/>
    <cellStyle name="Output 6 16 2" xfId="7012"/>
    <cellStyle name="Output 6 160" xfId="5171"/>
    <cellStyle name="Output 6 160 2" xfId="11163"/>
    <cellStyle name="Output 6 161" xfId="5253"/>
    <cellStyle name="Output 6 161 2" xfId="11245"/>
    <cellStyle name="Output 6 162" xfId="5228"/>
    <cellStyle name="Output 6 162 2" xfId="11220"/>
    <cellStyle name="Output 6 163" xfId="5353"/>
    <cellStyle name="Output 6 163 2" xfId="11345"/>
    <cellStyle name="Output 6 164" xfId="5244"/>
    <cellStyle name="Output 6 164 2" xfId="11236"/>
    <cellStyle name="Output 6 165" xfId="5206"/>
    <cellStyle name="Output 6 165 2" xfId="11198"/>
    <cellStyle name="Output 6 166" xfId="5107"/>
    <cellStyle name="Output 6 166 2" xfId="11099"/>
    <cellStyle name="Output 6 167" xfId="5315"/>
    <cellStyle name="Output 6 167 2" xfId="11307"/>
    <cellStyle name="Output 6 168" xfId="5854"/>
    <cellStyle name="Output 6 168 2" xfId="11846"/>
    <cellStyle name="Output 6 169" xfId="5483"/>
    <cellStyle name="Output 6 169 2" xfId="11475"/>
    <cellStyle name="Output 6 17" xfId="547"/>
    <cellStyle name="Output 6 17 2" xfId="6539"/>
    <cellStyle name="Output 6 170" xfId="5830"/>
    <cellStyle name="Output 6 170 2" xfId="11822"/>
    <cellStyle name="Output 6 171" xfId="5366"/>
    <cellStyle name="Output 6 171 2" xfId="11358"/>
    <cellStyle name="Output 6 172" xfId="5384"/>
    <cellStyle name="Output 6 172 2" xfId="11376"/>
    <cellStyle name="Output 6 173" xfId="5853"/>
    <cellStyle name="Output 6 173 2" xfId="11845"/>
    <cellStyle name="Output 6 174" xfId="5335"/>
    <cellStyle name="Output 6 174 2" xfId="11327"/>
    <cellStyle name="Output 6 175" xfId="5392"/>
    <cellStyle name="Output 6 175 2" xfId="11384"/>
    <cellStyle name="Output 6 176" xfId="5813"/>
    <cellStyle name="Output 6 176 2" xfId="11805"/>
    <cellStyle name="Output 6 177" xfId="5422"/>
    <cellStyle name="Output 6 177 2" xfId="11414"/>
    <cellStyle name="Output 6 178" xfId="5630"/>
    <cellStyle name="Output 6 178 2" xfId="11622"/>
    <cellStyle name="Output 6 179" xfId="5112"/>
    <cellStyle name="Output 6 179 2" xfId="11104"/>
    <cellStyle name="Output 6 18" xfId="841"/>
    <cellStyle name="Output 6 18 2" xfId="6833"/>
    <cellStyle name="Output 6 180" xfId="5632"/>
    <cellStyle name="Output 6 180 2" xfId="11624"/>
    <cellStyle name="Output 6 181" xfId="5912"/>
    <cellStyle name="Output 6 181 2" xfId="11904"/>
    <cellStyle name="Output 6 182" xfId="5962"/>
    <cellStyle name="Output 6 182 2" xfId="11954"/>
    <cellStyle name="Output 6 183" xfId="5931"/>
    <cellStyle name="Output 6 183 2" xfId="11923"/>
    <cellStyle name="Output 6 184" xfId="6022"/>
    <cellStyle name="Output 6 184 2" xfId="12014"/>
    <cellStyle name="Output 6 185" xfId="5971"/>
    <cellStyle name="Output 6 185 2" xfId="11963"/>
    <cellStyle name="Output 6 186" xfId="6238"/>
    <cellStyle name="Output 6 187" xfId="13739"/>
    <cellStyle name="Output 6 188" xfId="20108"/>
    <cellStyle name="Output 6 19" xfId="802"/>
    <cellStyle name="Output 6 19 2" xfId="6794"/>
    <cellStyle name="Output 6 2" xfId="486"/>
    <cellStyle name="Output 6 2 2" xfId="6477"/>
    <cellStyle name="Output 6 20" xfId="946"/>
    <cellStyle name="Output 6 20 2" xfId="6938"/>
    <cellStyle name="Output 6 21" xfId="721"/>
    <cellStyle name="Output 6 21 2" xfId="6713"/>
    <cellStyle name="Output 6 22" xfId="952"/>
    <cellStyle name="Output 6 22 2" xfId="6944"/>
    <cellStyle name="Output 6 23" xfId="647"/>
    <cellStyle name="Output 6 23 2" xfId="6639"/>
    <cellStyle name="Output 6 24" xfId="848"/>
    <cellStyle name="Output 6 24 2" xfId="6840"/>
    <cellStyle name="Output 6 25" xfId="690"/>
    <cellStyle name="Output 6 25 2" xfId="6682"/>
    <cellStyle name="Output 6 26" xfId="451"/>
    <cellStyle name="Output 6 26 2" xfId="6442"/>
    <cellStyle name="Output 6 27" xfId="842"/>
    <cellStyle name="Output 6 27 2" xfId="6834"/>
    <cellStyle name="Output 6 28" xfId="709"/>
    <cellStyle name="Output 6 28 2" xfId="6701"/>
    <cellStyle name="Output 6 29" xfId="580"/>
    <cellStyle name="Output 6 29 2" xfId="6572"/>
    <cellStyle name="Output 6 3" xfId="412"/>
    <cellStyle name="Output 6 3 2" xfId="6403"/>
    <cellStyle name="Output 6 30" xfId="988"/>
    <cellStyle name="Output 6 30 2" xfId="6980"/>
    <cellStyle name="Output 6 31" xfId="714"/>
    <cellStyle name="Output 6 31 2" xfId="6706"/>
    <cellStyle name="Output 6 32" xfId="1075"/>
    <cellStyle name="Output 6 32 2" xfId="7067"/>
    <cellStyle name="Output 6 33" xfId="1105"/>
    <cellStyle name="Output 6 33 2" xfId="7097"/>
    <cellStyle name="Output 6 34" xfId="1135"/>
    <cellStyle name="Output 6 34 2" xfId="7127"/>
    <cellStyle name="Output 6 35" xfId="1165"/>
    <cellStyle name="Output 6 35 2" xfId="7157"/>
    <cellStyle name="Output 6 36" xfId="1195"/>
    <cellStyle name="Output 6 36 2" xfId="7187"/>
    <cellStyle name="Output 6 37" xfId="1225"/>
    <cellStyle name="Output 6 37 2" xfId="7217"/>
    <cellStyle name="Output 6 38" xfId="1255"/>
    <cellStyle name="Output 6 38 2" xfId="7247"/>
    <cellStyle name="Output 6 39" xfId="1285"/>
    <cellStyle name="Output 6 39 2" xfId="7277"/>
    <cellStyle name="Output 6 4" xfId="347"/>
    <cellStyle name="Output 6 4 2" xfId="6338"/>
    <cellStyle name="Output 6 40" xfId="1315"/>
    <cellStyle name="Output 6 40 2" xfId="7307"/>
    <cellStyle name="Output 6 41" xfId="1345"/>
    <cellStyle name="Output 6 41 2" xfId="7337"/>
    <cellStyle name="Output 6 42" xfId="1375"/>
    <cellStyle name="Output 6 42 2" xfId="7367"/>
    <cellStyle name="Output 6 43" xfId="1405"/>
    <cellStyle name="Output 6 43 2" xfId="7397"/>
    <cellStyle name="Output 6 44" xfId="1435"/>
    <cellStyle name="Output 6 44 2" xfId="7427"/>
    <cellStyle name="Output 6 45" xfId="1465"/>
    <cellStyle name="Output 6 45 2" xfId="7457"/>
    <cellStyle name="Output 6 46" xfId="1495"/>
    <cellStyle name="Output 6 46 2" xfId="7487"/>
    <cellStyle name="Output 6 47" xfId="1525"/>
    <cellStyle name="Output 6 47 2" xfId="7517"/>
    <cellStyle name="Output 6 48" xfId="1555"/>
    <cellStyle name="Output 6 48 2" xfId="7547"/>
    <cellStyle name="Output 6 49" xfId="1585"/>
    <cellStyle name="Output 6 49 2" xfId="7577"/>
    <cellStyle name="Output 6 5" xfId="396"/>
    <cellStyle name="Output 6 5 2" xfId="6387"/>
    <cellStyle name="Output 6 50" xfId="1615"/>
    <cellStyle name="Output 6 50 2" xfId="7607"/>
    <cellStyle name="Output 6 51" xfId="1645"/>
    <cellStyle name="Output 6 51 2" xfId="7637"/>
    <cellStyle name="Output 6 52" xfId="1675"/>
    <cellStyle name="Output 6 52 2" xfId="7667"/>
    <cellStyle name="Output 6 53" xfId="1704"/>
    <cellStyle name="Output 6 53 2" xfId="7696"/>
    <cellStyle name="Output 6 54" xfId="1732"/>
    <cellStyle name="Output 6 54 2" xfId="7724"/>
    <cellStyle name="Output 6 55" xfId="1759"/>
    <cellStyle name="Output 6 55 2" xfId="7751"/>
    <cellStyle name="Output 6 56" xfId="1786"/>
    <cellStyle name="Output 6 56 2" xfId="7778"/>
    <cellStyle name="Output 6 57" xfId="1813"/>
    <cellStyle name="Output 6 57 2" xfId="7805"/>
    <cellStyle name="Output 6 58" xfId="1839"/>
    <cellStyle name="Output 6 58 2" xfId="7831"/>
    <cellStyle name="Output 6 59" xfId="1865"/>
    <cellStyle name="Output 6 59 2" xfId="7857"/>
    <cellStyle name="Output 6 6" xfId="506"/>
    <cellStyle name="Output 6 6 2" xfId="6497"/>
    <cellStyle name="Output 6 60" xfId="1891"/>
    <cellStyle name="Output 6 60 2" xfId="7883"/>
    <cellStyle name="Output 6 61" xfId="1916"/>
    <cellStyle name="Output 6 61 2" xfId="7908"/>
    <cellStyle name="Output 6 62" xfId="1941"/>
    <cellStyle name="Output 6 62 2" xfId="7933"/>
    <cellStyle name="Output 6 63" xfId="1966"/>
    <cellStyle name="Output 6 63 2" xfId="7958"/>
    <cellStyle name="Output 6 64" xfId="1991"/>
    <cellStyle name="Output 6 64 2" xfId="7983"/>
    <cellStyle name="Output 6 65" xfId="2016"/>
    <cellStyle name="Output 6 65 2" xfId="8008"/>
    <cellStyle name="Output 6 66" xfId="2041"/>
    <cellStyle name="Output 6 66 2" xfId="8033"/>
    <cellStyle name="Output 6 67" xfId="2065"/>
    <cellStyle name="Output 6 67 2" xfId="8057"/>
    <cellStyle name="Output 6 68" xfId="2560"/>
    <cellStyle name="Output 6 68 2" xfId="8552"/>
    <cellStyle name="Output 6 69" xfId="2749"/>
    <cellStyle name="Output 6 69 2" xfId="8741"/>
    <cellStyle name="Output 6 7" xfId="536"/>
    <cellStyle name="Output 6 7 2" xfId="6528"/>
    <cellStyle name="Output 6 70" xfId="2428"/>
    <cellStyle name="Output 6 70 2" xfId="8420"/>
    <cellStyle name="Output 6 71" xfId="2629"/>
    <cellStyle name="Output 6 71 2" xfId="8621"/>
    <cellStyle name="Output 6 72" xfId="2478"/>
    <cellStyle name="Output 6 72 2" xfId="8470"/>
    <cellStyle name="Output 6 73" xfId="2789"/>
    <cellStyle name="Output 6 73 2" xfId="8781"/>
    <cellStyle name="Output 6 74" xfId="2532"/>
    <cellStyle name="Output 6 74 2" xfId="8524"/>
    <cellStyle name="Output 6 75" xfId="2626"/>
    <cellStyle name="Output 6 75 2" xfId="8618"/>
    <cellStyle name="Output 6 76" xfId="2589"/>
    <cellStyle name="Output 6 76 2" xfId="8581"/>
    <cellStyle name="Output 6 77" xfId="2723"/>
    <cellStyle name="Output 6 77 2" xfId="8715"/>
    <cellStyle name="Output 6 78" xfId="2395"/>
    <cellStyle name="Output 6 78 2" xfId="8387"/>
    <cellStyle name="Output 6 79" xfId="2728"/>
    <cellStyle name="Output 6 79 2" xfId="8720"/>
    <cellStyle name="Output 6 8" xfId="567"/>
    <cellStyle name="Output 6 8 2" xfId="6559"/>
    <cellStyle name="Output 6 80" xfId="2394"/>
    <cellStyle name="Output 6 80 2" xfId="8386"/>
    <cellStyle name="Output 6 81" xfId="2633"/>
    <cellStyle name="Output 6 81 2" xfId="8625"/>
    <cellStyle name="Output 6 82" xfId="2550"/>
    <cellStyle name="Output 6 82 2" xfId="8542"/>
    <cellStyle name="Output 6 83" xfId="2483"/>
    <cellStyle name="Output 6 83 2" xfId="8475"/>
    <cellStyle name="Output 6 84" xfId="2627"/>
    <cellStyle name="Output 6 84 2" xfId="8619"/>
    <cellStyle name="Output 6 85" xfId="2551"/>
    <cellStyle name="Output 6 85 2" xfId="8543"/>
    <cellStyle name="Output 6 86" xfId="3190"/>
    <cellStyle name="Output 6 86 2" xfId="9182"/>
    <cellStyle name="Output 6 87" xfId="3282"/>
    <cellStyle name="Output 6 87 2" xfId="9274"/>
    <cellStyle name="Output 6 88" xfId="3092"/>
    <cellStyle name="Output 6 88 2" xfId="9084"/>
    <cellStyle name="Output 6 89" xfId="3084"/>
    <cellStyle name="Output 6 89 2" xfId="9076"/>
    <cellStyle name="Output 6 9" xfId="577"/>
    <cellStyle name="Output 6 9 2" xfId="6569"/>
    <cellStyle name="Output 6 90" xfId="2744"/>
    <cellStyle name="Output 6 90 2" xfId="8736"/>
    <cellStyle name="Output 6 91" xfId="3320"/>
    <cellStyle name="Output 6 91 2" xfId="9312"/>
    <cellStyle name="Output 6 92" xfId="3126"/>
    <cellStyle name="Output 6 92 2" xfId="9118"/>
    <cellStyle name="Output 6 93" xfId="2760"/>
    <cellStyle name="Output 6 93 2" xfId="8752"/>
    <cellStyle name="Output 6 94" xfId="2871"/>
    <cellStyle name="Output 6 94 2" xfId="8863"/>
    <cellStyle name="Output 6 95" xfId="3258"/>
    <cellStyle name="Output 6 95 2" xfId="9250"/>
    <cellStyle name="Output 6 96" xfId="2810"/>
    <cellStyle name="Output 6 96 2" xfId="8802"/>
    <cellStyle name="Output 6 97" xfId="3262"/>
    <cellStyle name="Output 6 97 2" xfId="9254"/>
    <cellStyle name="Output 6 98" xfId="3198"/>
    <cellStyle name="Output 6 98 2" xfId="9190"/>
    <cellStyle name="Output 6 99" xfId="2950"/>
    <cellStyle name="Output 6 99 2" xfId="8942"/>
    <cellStyle name="Output 60" xfId="17689"/>
    <cellStyle name="Output 61" xfId="17967"/>
    <cellStyle name="Output 62" xfId="17882"/>
    <cellStyle name="Output 63" xfId="16190"/>
    <cellStyle name="Output 64" xfId="20416"/>
    <cellStyle name="Output 65" xfId="21782"/>
    <cellStyle name="Output 66" xfId="21910"/>
    <cellStyle name="Output 67" xfId="21383"/>
    <cellStyle name="Output 68" xfId="20689"/>
    <cellStyle name="Output 69" xfId="20472"/>
    <cellStyle name="Output 7" xfId="289"/>
    <cellStyle name="Output 7 10" xfId="780"/>
    <cellStyle name="Output 7 10 2" xfId="6772"/>
    <cellStyle name="Output 7 100" xfId="3069"/>
    <cellStyle name="Output 7 100 2" xfId="9061"/>
    <cellStyle name="Output 7 101" xfId="2380"/>
    <cellStyle name="Output 7 101 2" xfId="8372"/>
    <cellStyle name="Output 7 102" xfId="3015"/>
    <cellStyle name="Output 7 102 2" xfId="9007"/>
    <cellStyle name="Output 7 103" xfId="2535"/>
    <cellStyle name="Output 7 103 2" xfId="8527"/>
    <cellStyle name="Output 7 104" xfId="3089"/>
    <cellStyle name="Output 7 104 2" xfId="9081"/>
    <cellStyle name="Output 7 105" xfId="3289"/>
    <cellStyle name="Output 7 105 2" xfId="9281"/>
    <cellStyle name="Output 7 106" xfId="2775"/>
    <cellStyle name="Output 7 106 2" xfId="8767"/>
    <cellStyle name="Output 7 107" xfId="3336"/>
    <cellStyle name="Output 7 107 2" xfId="9328"/>
    <cellStyle name="Output 7 108" xfId="3040"/>
    <cellStyle name="Output 7 108 2" xfId="9032"/>
    <cellStyle name="Output 7 109" xfId="3376"/>
    <cellStyle name="Output 7 109 2" xfId="9368"/>
    <cellStyle name="Output 7 11" xfId="811"/>
    <cellStyle name="Output 7 11 2" xfId="6803"/>
    <cellStyle name="Output 7 110" xfId="3401"/>
    <cellStyle name="Output 7 110 2" xfId="9393"/>
    <cellStyle name="Output 7 111" xfId="3738"/>
    <cellStyle name="Output 7 111 2" xfId="9730"/>
    <cellStyle name="Output 7 112" xfId="3776"/>
    <cellStyle name="Output 7 112 2" xfId="9768"/>
    <cellStyle name="Output 7 113" xfId="3886"/>
    <cellStyle name="Output 7 113 2" xfId="9878"/>
    <cellStyle name="Output 7 114" xfId="3797"/>
    <cellStyle name="Output 7 114 2" xfId="9789"/>
    <cellStyle name="Output 7 115" xfId="3889"/>
    <cellStyle name="Output 7 115 2" xfId="9881"/>
    <cellStyle name="Output 7 116" xfId="3751"/>
    <cellStyle name="Output 7 116 2" xfId="9743"/>
    <cellStyle name="Output 7 117" xfId="3966"/>
    <cellStyle name="Output 7 117 2" xfId="9958"/>
    <cellStyle name="Output 7 118" xfId="4255"/>
    <cellStyle name="Output 7 118 2" xfId="10247"/>
    <cellStyle name="Output 7 119" xfId="4188"/>
    <cellStyle name="Output 7 119 2" xfId="10180"/>
    <cellStyle name="Output 7 12" xfId="879"/>
    <cellStyle name="Output 7 12 2" xfId="6871"/>
    <cellStyle name="Output 7 120" xfId="4261"/>
    <cellStyle name="Output 7 120 2" xfId="10253"/>
    <cellStyle name="Output 7 121" xfId="4019"/>
    <cellStyle name="Output 7 121 2" xfId="10011"/>
    <cellStyle name="Output 7 122" xfId="4319"/>
    <cellStyle name="Output 7 122 2" xfId="10311"/>
    <cellStyle name="Output 7 123" xfId="4380"/>
    <cellStyle name="Output 7 123 2" xfId="10372"/>
    <cellStyle name="Output 7 124" xfId="4097"/>
    <cellStyle name="Output 7 124 2" xfId="10089"/>
    <cellStyle name="Output 7 125" xfId="4494"/>
    <cellStyle name="Output 7 125 2" xfId="10486"/>
    <cellStyle name="Output 7 126" xfId="4273"/>
    <cellStyle name="Output 7 126 2" xfId="10265"/>
    <cellStyle name="Output 7 127" xfId="4547"/>
    <cellStyle name="Output 7 127 2" xfId="10539"/>
    <cellStyle name="Output 7 128" xfId="4265"/>
    <cellStyle name="Output 7 128 2" xfId="10257"/>
    <cellStyle name="Output 7 129" xfId="4033"/>
    <cellStyle name="Output 7 129 2" xfId="10025"/>
    <cellStyle name="Output 7 13" xfId="993"/>
    <cellStyle name="Output 7 13 2" xfId="6985"/>
    <cellStyle name="Output 7 130" xfId="4470"/>
    <cellStyle name="Output 7 130 2" xfId="10462"/>
    <cellStyle name="Output 7 131" xfId="4055"/>
    <cellStyle name="Output 7 131 2" xfId="10047"/>
    <cellStyle name="Output 7 132" xfId="4218"/>
    <cellStyle name="Output 7 132 2" xfId="10210"/>
    <cellStyle name="Output 7 133" xfId="4492"/>
    <cellStyle name="Output 7 133 2" xfId="10484"/>
    <cellStyle name="Output 7 134" xfId="4122"/>
    <cellStyle name="Output 7 134 2" xfId="10114"/>
    <cellStyle name="Output 7 135" xfId="4202"/>
    <cellStyle name="Output 7 135 2" xfId="10194"/>
    <cellStyle name="Output 7 136" xfId="4236"/>
    <cellStyle name="Output 7 136 2" xfId="10228"/>
    <cellStyle name="Output 7 137" xfId="4054"/>
    <cellStyle name="Output 7 137 2" xfId="10046"/>
    <cellStyle name="Output 7 138" xfId="3935"/>
    <cellStyle name="Output 7 138 2" xfId="9927"/>
    <cellStyle name="Output 7 139" xfId="4018"/>
    <cellStyle name="Output 7 139 2" xfId="10010"/>
    <cellStyle name="Output 7 14" xfId="697"/>
    <cellStyle name="Output 7 14 2" xfId="6689"/>
    <cellStyle name="Output 7 140" xfId="4652"/>
    <cellStyle name="Output 7 140 2" xfId="10644"/>
    <cellStyle name="Output 7 141" xfId="4821"/>
    <cellStyle name="Output 7 141 2" xfId="10813"/>
    <cellStyle name="Output 7 142" xfId="4778"/>
    <cellStyle name="Output 7 142 2" xfId="10770"/>
    <cellStyle name="Output 7 143" xfId="4825"/>
    <cellStyle name="Output 7 143 2" xfId="10817"/>
    <cellStyle name="Output 7 144" xfId="4677"/>
    <cellStyle name="Output 7 144 2" xfId="10669"/>
    <cellStyle name="Output 7 145" xfId="4857"/>
    <cellStyle name="Output 7 145 2" xfId="10849"/>
    <cellStyle name="Output 7 146" xfId="4886"/>
    <cellStyle name="Output 7 146 2" xfId="10878"/>
    <cellStyle name="Output 7 147" xfId="4721"/>
    <cellStyle name="Output 7 147 2" xfId="10713"/>
    <cellStyle name="Output 7 148" xfId="4810"/>
    <cellStyle name="Output 7 148 2" xfId="10802"/>
    <cellStyle name="Output 7 149" xfId="4878"/>
    <cellStyle name="Output 7 149 2" xfId="10870"/>
    <cellStyle name="Output 7 15" xfId="835"/>
    <cellStyle name="Output 7 15 2" xfId="6827"/>
    <cellStyle name="Output 7 150" xfId="4873"/>
    <cellStyle name="Output 7 150 2" xfId="10865"/>
    <cellStyle name="Output 7 151" xfId="4761"/>
    <cellStyle name="Output 7 151 2" xfId="10753"/>
    <cellStyle name="Output 7 152" xfId="5011"/>
    <cellStyle name="Output 7 152 2" xfId="11003"/>
    <cellStyle name="Output 7 153" xfId="5060"/>
    <cellStyle name="Output 7 153 2" xfId="11052"/>
    <cellStyle name="Output 7 154" xfId="5046"/>
    <cellStyle name="Output 7 154 2" xfId="11038"/>
    <cellStyle name="Output 7 155" xfId="5062"/>
    <cellStyle name="Output 7 155 2" xfId="11054"/>
    <cellStyle name="Output 7 156" xfId="5170"/>
    <cellStyle name="Output 7 156 2" xfId="11162"/>
    <cellStyle name="Output 7 157" xfId="5653"/>
    <cellStyle name="Output 7 157 2" xfId="11645"/>
    <cellStyle name="Output 7 158" xfId="5703"/>
    <cellStyle name="Output 7 158 2" xfId="11695"/>
    <cellStyle name="Output 7 159" xfId="5635"/>
    <cellStyle name="Output 7 159 2" xfId="11627"/>
    <cellStyle name="Output 7 16" xfId="803"/>
    <cellStyle name="Output 7 16 2" xfId="6795"/>
    <cellStyle name="Output 7 160" xfId="5499"/>
    <cellStyle name="Output 7 160 2" xfId="11491"/>
    <cellStyle name="Output 7 161" xfId="5424"/>
    <cellStyle name="Output 7 161 2" xfId="11416"/>
    <cellStyle name="Output 7 162" xfId="5619"/>
    <cellStyle name="Output 7 162 2" xfId="11611"/>
    <cellStyle name="Output 7 163" xfId="5485"/>
    <cellStyle name="Output 7 163 2" xfId="11477"/>
    <cellStyle name="Output 7 164" xfId="5687"/>
    <cellStyle name="Output 7 164 2" xfId="11679"/>
    <cellStyle name="Output 7 165" xfId="5186"/>
    <cellStyle name="Output 7 165 2" xfId="11178"/>
    <cellStyle name="Output 7 166" xfId="5117"/>
    <cellStyle name="Output 7 166 2" xfId="11109"/>
    <cellStyle name="Output 7 167" xfId="5539"/>
    <cellStyle name="Output 7 167 2" xfId="11531"/>
    <cellStyle name="Output 7 168" xfId="5488"/>
    <cellStyle name="Output 7 168 2" xfId="11480"/>
    <cellStyle name="Output 7 169" xfId="5257"/>
    <cellStyle name="Output 7 169 2" xfId="11249"/>
    <cellStyle name="Output 7 17" xfId="847"/>
    <cellStyle name="Output 7 17 2" xfId="6839"/>
    <cellStyle name="Output 7 170" xfId="5711"/>
    <cellStyle name="Output 7 170 2" xfId="11703"/>
    <cellStyle name="Output 7 171" xfId="5762"/>
    <cellStyle name="Output 7 171 2" xfId="11754"/>
    <cellStyle name="Output 7 172" xfId="5450"/>
    <cellStyle name="Output 7 172 2" xfId="11442"/>
    <cellStyle name="Output 7 173" xfId="5696"/>
    <cellStyle name="Output 7 173 2" xfId="11688"/>
    <cellStyle name="Output 7 174" xfId="5323"/>
    <cellStyle name="Output 7 174 2" xfId="11315"/>
    <cellStyle name="Output 7 175" xfId="5276"/>
    <cellStyle name="Output 7 175 2" xfId="11268"/>
    <cellStyle name="Output 7 176" xfId="5840"/>
    <cellStyle name="Output 7 176 2" xfId="11832"/>
    <cellStyle name="Output 7 177" xfId="5768"/>
    <cellStyle name="Output 7 177 2" xfId="11760"/>
    <cellStyle name="Output 7 178" xfId="5742"/>
    <cellStyle name="Output 7 178 2" xfId="11734"/>
    <cellStyle name="Output 7 179" xfId="5425"/>
    <cellStyle name="Output 7 179 2" xfId="11417"/>
    <cellStyle name="Output 7 18" xfId="801"/>
    <cellStyle name="Output 7 18 2" xfId="6793"/>
    <cellStyle name="Output 7 180" xfId="5435"/>
    <cellStyle name="Output 7 180 2" xfId="11427"/>
    <cellStyle name="Output 7 181" xfId="5918"/>
    <cellStyle name="Output 7 181 2" xfId="11910"/>
    <cellStyle name="Output 7 182" xfId="6026"/>
    <cellStyle name="Output 7 182 2" xfId="12018"/>
    <cellStyle name="Output 7 183" xfId="5896"/>
    <cellStyle name="Output 7 183 2" xfId="11888"/>
    <cellStyle name="Output 7 184" xfId="6005"/>
    <cellStyle name="Output 7 184 2" xfId="11997"/>
    <cellStyle name="Output 7 185" xfId="5915"/>
    <cellStyle name="Output 7 185 2" xfId="11907"/>
    <cellStyle name="Output 7 186" xfId="6279"/>
    <cellStyle name="Output 7 187" xfId="13734"/>
    <cellStyle name="Output 7 188" xfId="20113"/>
    <cellStyle name="Output 7 19" xfId="954"/>
    <cellStyle name="Output 7 19 2" xfId="6946"/>
    <cellStyle name="Output 7 2" xfId="526"/>
    <cellStyle name="Output 7 2 2" xfId="6517"/>
    <cellStyle name="Output 7 20" xfId="669"/>
    <cellStyle name="Output 7 20 2" xfId="6661"/>
    <cellStyle name="Output 7 21" xfId="783"/>
    <cellStyle name="Output 7 21 2" xfId="6775"/>
    <cellStyle name="Output 7 22" xfId="814"/>
    <cellStyle name="Output 7 22 2" xfId="6806"/>
    <cellStyle name="Output 7 23" xfId="870"/>
    <cellStyle name="Output 7 23 2" xfId="6862"/>
    <cellStyle name="Output 7 24" xfId="1021"/>
    <cellStyle name="Output 7 24 2" xfId="7013"/>
    <cellStyle name="Output 7 25" xfId="476"/>
    <cellStyle name="Output 7 25 2" xfId="6467"/>
    <cellStyle name="Output 7 26" xfId="915"/>
    <cellStyle name="Output 7 26 2" xfId="6907"/>
    <cellStyle name="Output 7 27" xfId="549"/>
    <cellStyle name="Output 7 27 2" xfId="6541"/>
    <cellStyle name="Output 7 28" xfId="832"/>
    <cellStyle name="Output 7 28 2" xfId="6824"/>
    <cellStyle name="Output 7 29" xfId="450"/>
    <cellStyle name="Output 7 29 2" xfId="6441"/>
    <cellStyle name="Output 7 3" xfId="556"/>
    <cellStyle name="Output 7 3 2" xfId="6548"/>
    <cellStyle name="Output 7 30" xfId="984"/>
    <cellStyle name="Output 7 30 2" xfId="6976"/>
    <cellStyle name="Output 7 31" xfId="298"/>
    <cellStyle name="Output 7 31 2" xfId="6288"/>
    <cellStyle name="Output 7 32" xfId="1039"/>
    <cellStyle name="Output 7 32 2" xfId="7031"/>
    <cellStyle name="Output 7 33" xfId="689"/>
    <cellStyle name="Output 7 33 2" xfId="6681"/>
    <cellStyle name="Output 7 34" xfId="1087"/>
    <cellStyle name="Output 7 34 2" xfId="7079"/>
    <cellStyle name="Output 7 35" xfId="1117"/>
    <cellStyle name="Output 7 35 2" xfId="7109"/>
    <cellStyle name="Output 7 36" xfId="1147"/>
    <cellStyle name="Output 7 36 2" xfId="7139"/>
    <cellStyle name="Output 7 37" xfId="1177"/>
    <cellStyle name="Output 7 37 2" xfId="7169"/>
    <cellStyle name="Output 7 38" xfId="1207"/>
    <cellStyle name="Output 7 38 2" xfId="7199"/>
    <cellStyle name="Output 7 39" xfId="1237"/>
    <cellStyle name="Output 7 39 2" xfId="7229"/>
    <cellStyle name="Output 7 4" xfId="586"/>
    <cellStyle name="Output 7 4 2" xfId="6578"/>
    <cellStyle name="Output 7 40" xfId="1267"/>
    <cellStyle name="Output 7 40 2" xfId="7259"/>
    <cellStyle name="Output 7 41" xfId="1297"/>
    <cellStyle name="Output 7 41 2" xfId="7289"/>
    <cellStyle name="Output 7 42" xfId="1327"/>
    <cellStyle name="Output 7 42 2" xfId="7319"/>
    <cellStyle name="Output 7 43" xfId="1357"/>
    <cellStyle name="Output 7 43 2" xfId="7349"/>
    <cellStyle name="Output 7 44" xfId="1387"/>
    <cellStyle name="Output 7 44 2" xfId="7379"/>
    <cellStyle name="Output 7 45" xfId="1417"/>
    <cellStyle name="Output 7 45 2" xfId="7409"/>
    <cellStyle name="Output 7 46" xfId="1447"/>
    <cellStyle name="Output 7 46 2" xfId="7439"/>
    <cellStyle name="Output 7 47" xfId="1477"/>
    <cellStyle name="Output 7 47 2" xfId="7469"/>
    <cellStyle name="Output 7 48" xfId="1507"/>
    <cellStyle name="Output 7 48 2" xfId="7499"/>
    <cellStyle name="Output 7 49" xfId="1537"/>
    <cellStyle name="Output 7 49 2" xfId="7529"/>
    <cellStyle name="Output 7 5" xfId="615"/>
    <cellStyle name="Output 7 5 2" xfId="6607"/>
    <cellStyle name="Output 7 50" xfId="1567"/>
    <cellStyle name="Output 7 50 2" xfId="7559"/>
    <cellStyle name="Output 7 51" xfId="1597"/>
    <cellStyle name="Output 7 51 2" xfId="7589"/>
    <cellStyle name="Output 7 52" xfId="1627"/>
    <cellStyle name="Output 7 52 2" xfId="7619"/>
    <cellStyle name="Output 7 53" xfId="1657"/>
    <cellStyle name="Output 7 53 2" xfId="7649"/>
    <cellStyle name="Output 7 54" xfId="1687"/>
    <cellStyle name="Output 7 54 2" xfId="7679"/>
    <cellStyle name="Output 7 55" xfId="1716"/>
    <cellStyle name="Output 7 55 2" xfId="7708"/>
    <cellStyle name="Output 7 56" xfId="1744"/>
    <cellStyle name="Output 7 56 2" xfId="7736"/>
    <cellStyle name="Output 7 57" xfId="1771"/>
    <cellStyle name="Output 7 57 2" xfId="7763"/>
    <cellStyle name="Output 7 58" xfId="1798"/>
    <cellStyle name="Output 7 58 2" xfId="7790"/>
    <cellStyle name="Output 7 59" xfId="1824"/>
    <cellStyle name="Output 7 59 2" xfId="7816"/>
    <cellStyle name="Output 7 6" xfId="646"/>
    <cellStyle name="Output 7 6 2" xfId="6638"/>
    <cellStyle name="Output 7 60" xfId="1850"/>
    <cellStyle name="Output 7 60 2" xfId="7842"/>
    <cellStyle name="Output 7 61" xfId="1876"/>
    <cellStyle name="Output 7 61 2" xfId="7868"/>
    <cellStyle name="Output 7 62" xfId="1902"/>
    <cellStyle name="Output 7 62 2" xfId="7894"/>
    <cellStyle name="Output 7 63" xfId="1927"/>
    <cellStyle name="Output 7 63 2" xfId="7919"/>
    <cellStyle name="Output 7 64" xfId="1952"/>
    <cellStyle name="Output 7 64 2" xfId="7944"/>
    <cellStyle name="Output 7 65" xfId="1977"/>
    <cellStyle name="Output 7 65 2" xfId="7969"/>
    <cellStyle name="Output 7 66" xfId="2002"/>
    <cellStyle name="Output 7 66 2" xfId="7994"/>
    <cellStyle name="Output 7 67" xfId="2027"/>
    <cellStyle name="Output 7 67 2" xfId="8019"/>
    <cellStyle name="Output 7 68" xfId="2596"/>
    <cellStyle name="Output 7 68 2" xfId="8588"/>
    <cellStyle name="Output 7 69" xfId="2663"/>
    <cellStyle name="Output 7 69 2" xfId="8655"/>
    <cellStyle name="Output 7 7" xfId="676"/>
    <cellStyle name="Output 7 7 2" xfId="6668"/>
    <cellStyle name="Output 7 70" xfId="2765"/>
    <cellStyle name="Output 7 70 2" xfId="8757"/>
    <cellStyle name="Output 7 71" xfId="2425"/>
    <cellStyle name="Output 7 71 2" xfId="8417"/>
    <cellStyle name="Output 7 72" xfId="2620"/>
    <cellStyle name="Output 7 72 2" xfId="8612"/>
    <cellStyle name="Output 7 73" xfId="2590"/>
    <cellStyle name="Output 7 73 2" xfId="8582"/>
    <cellStyle name="Output 7 74" xfId="2632"/>
    <cellStyle name="Output 7 74 2" xfId="8624"/>
    <cellStyle name="Output 7 75" xfId="2588"/>
    <cellStyle name="Output 7 75 2" xfId="8580"/>
    <cellStyle name="Output 7 76" xfId="2730"/>
    <cellStyle name="Output 7 76 2" xfId="8722"/>
    <cellStyle name="Output 7 77" xfId="2543"/>
    <cellStyle name="Output 7 77 2" xfId="8535"/>
    <cellStyle name="Output 7 78" xfId="2377"/>
    <cellStyle name="Output 7 78 2" xfId="8369"/>
    <cellStyle name="Output 7 79" xfId="2599"/>
    <cellStyle name="Output 7 79 2" xfId="8591"/>
    <cellStyle name="Output 7 8" xfId="705"/>
    <cellStyle name="Output 7 8 2" xfId="6697"/>
    <cellStyle name="Output 7 80" xfId="2654"/>
    <cellStyle name="Output 7 80 2" xfId="8646"/>
    <cellStyle name="Output 7 81" xfId="2790"/>
    <cellStyle name="Output 7 81 2" xfId="8782"/>
    <cellStyle name="Output 7 82" xfId="2495"/>
    <cellStyle name="Output 7 82 2" xfId="8487"/>
    <cellStyle name="Output 7 83" xfId="2697"/>
    <cellStyle name="Output 7 83 2" xfId="8689"/>
    <cellStyle name="Output 7 84" xfId="2474"/>
    <cellStyle name="Output 7 84 2" xfId="8466"/>
    <cellStyle name="Output 7 85" xfId="2617"/>
    <cellStyle name="Output 7 85 2" xfId="8609"/>
    <cellStyle name="Output 7 86" xfId="3184"/>
    <cellStyle name="Output 7 86 2" xfId="9176"/>
    <cellStyle name="Output 7 87" xfId="3172"/>
    <cellStyle name="Output 7 87 2" xfId="9164"/>
    <cellStyle name="Output 7 88" xfId="3297"/>
    <cellStyle name="Output 7 88 2" xfId="9289"/>
    <cellStyle name="Output 7 89" xfId="2396"/>
    <cellStyle name="Output 7 89 2" xfId="8388"/>
    <cellStyle name="Output 7 9" xfId="749"/>
    <cellStyle name="Output 7 9 2" xfId="6741"/>
    <cellStyle name="Output 7 90" xfId="2952"/>
    <cellStyle name="Output 7 90 2" xfId="8944"/>
    <cellStyle name="Output 7 91" xfId="2435"/>
    <cellStyle name="Output 7 91 2" xfId="8427"/>
    <cellStyle name="Output 7 92" xfId="2860"/>
    <cellStyle name="Output 7 92 2" xfId="8852"/>
    <cellStyle name="Output 7 93" xfId="3054"/>
    <cellStyle name="Output 7 93 2" xfId="9046"/>
    <cellStyle name="Output 7 94" xfId="3264"/>
    <cellStyle name="Output 7 94 2" xfId="9256"/>
    <cellStyle name="Output 7 95" xfId="3148"/>
    <cellStyle name="Output 7 95 2" xfId="9140"/>
    <cellStyle name="Output 7 96" xfId="2895"/>
    <cellStyle name="Output 7 96 2" xfId="8887"/>
    <cellStyle name="Output 7 97" xfId="2831"/>
    <cellStyle name="Output 7 97 2" xfId="8823"/>
    <cellStyle name="Output 7 98" xfId="3098"/>
    <cellStyle name="Output 7 98 2" xfId="9090"/>
    <cellStyle name="Output 7 99" xfId="3321"/>
    <cellStyle name="Output 7 99 2" xfId="9313"/>
    <cellStyle name="Output 70" xfId="21036"/>
    <cellStyle name="Output 71" xfId="21749"/>
    <cellStyle name="Output 72" xfId="21934"/>
    <cellStyle name="Output 73" xfId="21920"/>
    <cellStyle name="Output 74" xfId="21158"/>
    <cellStyle name="Output 75" xfId="26160"/>
    <cellStyle name="Output 76" xfId="26477"/>
    <cellStyle name="Output 8" xfId="12343"/>
    <cellStyle name="Output 9" xfId="12178"/>
    <cellStyle name="Percent" xfId="4" builtinId="5"/>
    <cellStyle name="Title 10" xfId="12160"/>
    <cellStyle name="Title 11" xfId="12392"/>
    <cellStyle name="Title 12" xfId="12199"/>
    <cellStyle name="Title 13" xfId="12500"/>
    <cellStyle name="Title 14" xfId="12777"/>
    <cellStyle name="Title 15" xfId="12252"/>
    <cellStyle name="Title 16" xfId="12161"/>
    <cellStyle name="Title 17" xfId="12381"/>
    <cellStyle name="Title 18" xfId="12665"/>
    <cellStyle name="Title 19" xfId="13442"/>
    <cellStyle name="Title 2" xfId="2336"/>
    <cellStyle name="Title 2 10" xfId="12424"/>
    <cellStyle name="Title 2 11" xfId="12768"/>
    <cellStyle name="Title 2 12" xfId="12140"/>
    <cellStyle name="Title 2 13" xfId="12209"/>
    <cellStyle name="Title 2 14" xfId="13727"/>
    <cellStyle name="Title 2 14 10" xfId="24838"/>
    <cellStyle name="Title 2 14 11" xfId="22822"/>
    <cellStyle name="Title 2 14 12" xfId="23119"/>
    <cellStyle name="Title 2 14 13" xfId="24722"/>
    <cellStyle name="Title 2 14 14" xfId="24539"/>
    <cellStyle name="Title 2 14 15" xfId="23253"/>
    <cellStyle name="Title 2 14 16" xfId="25879"/>
    <cellStyle name="Title 2 14 17" xfId="25989"/>
    <cellStyle name="Title 2 14 18" xfId="26635"/>
    <cellStyle name="Title 2 14 19" xfId="26945"/>
    <cellStyle name="Title 2 14 2" xfId="13581"/>
    <cellStyle name="Title 2 14 2 10" xfId="24178"/>
    <cellStyle name="Title 2 14 2 11" xfId="23295"/>
    <cellStyle name="Title 2 14 2 12" xfId="23378"/>
    <cellStyle name="Title 2 14 2 13" xfId="23451"/>
    <cellStyle name="Title 2 14 2 14" xfId="23100"/>
    <cellStyle name="Title 2 14 2 15" xfId="26067"/>
    <cellStyle name="Title 2 14 2 16" xfId="26074"/>
    <cellStyle name="Title 2 14 2 17" xfId="28412"/>
    <cellStyle name="Title 2 14 2 18" xfId="27773"/>
    <cellStyle name="Title 2 14 2 19" xfId="26976"/>
    <cellStyle name="Title 2 14 2 2" xfId="25038"/>
    <cellStyle name="Title 2 14 2 2 10" xfId="23475"/>
    <cellStyle name="Title 2 14 2 2 11" xfId="23094"/>
    <cellStyle name="Title 2 14 2 2 12" xfId="23609"/>
    <cellStyle name="Title 2 14 2 2 13" xfId="23007"/>
    <cellStyle name="Title 2 14 2 2 14" xfId="24495"/>
    <cellStyle name="Title 2 14 2 2 15" xfId="26029"/>
    <cellStyle name="Title 2 14 2 2 16" xfId="25752"/>
    <cellStyle name="Title 2 14 2 2 17" xfId="28329"/>
    <cellStyle name="Title 2 14 2 2 18" xfId="28252"/>
    <cellStyle name="Title 2 14 2 2 19" xfId="27690"/>
    <cellStyle name="Title 2 14 2 2 2" xfId="24949"/>
    <cellStyle name="Title 2 14 2 2 20" xfId="27376"/>
    <cellStyle name="Title 2 14 2 2 21" xfId="27886"/>
    <cellStyle name="Title 2 14 2 2 22" xfId="28170"/>
    <cellStyle name="Title 2 14 2 2 23" xfId="27940"/>
    <cellStyle name="Title 2 14 2 2 24" xfId="26909"/>
    <cellStyle name="Title 2 14 2 2 25" xfId="27226"/>
    <cellStyle name="Title 2 14 2 2 26" xfId="28017"/>
    <cellStyle name="Title 2 14 2 2 27" xfId="29716"/>
    <cellStyle name="Title 2 14 2 2 28" xfId="29658"/>
    <cellStyle name="Title 2 14 2 2 29" xfId="29362"/>
    <cellStyle name="Title 2 14 2 2 3" xfId="24858"/>
    <cellStyle name="Title 2 14 2 2 30" xfId="29222"/>
    <cellStyle name="Title 2 14 2 2 31" xfId="29453"/>
    <cellStyle name="Title 2 14 2 2 4" xfId="24131"/>
    <cellStyle name="Title 2 14 2 2 5" xfId="23711"/>
    <cellStyle name="Title 2 14 2 2 6" xfId="24394"/>
    <cellStyle name="Title 2 14 2 2 7" xfId="24749"/>
    <cellStyle name="Title 2 14 2 2 8" xfId="23003"/>
    <cellStyle name="Title 2 14 2 2 9" xfId="23518"/>
    <cellStyle name="Title 2 14 2 20" xfId="27373"/>
    <cellStyle name="Title 2 14 2 21" xfId="26936"/>
    <cellStyle name="Title 2 14 2 22" xfId="26856"/>
    <cellStyle name="Title 2 14 2 23" xfId="27693"/>
    <cellStyle name="Title 2 14 2 24" xfId="28823"/>
    <cellStyle name="Title 2 14 2 25" xfId="27358"/>
    <cellStyle name="Title 2 14 2 26" xfId="27152"/>
    <cellStyle name="Title 2 14 2 27" xfId="29797"/>
    <cellStyle name="Title 2 14 2 28" xfId="29399"/>
    <cellStyle name="Title 2 14 2 29" xfId="29087"/>
    <cellStyle name="Title 2 14 2 3" xfId="24236"/>
    <cellStyle name="Title 2 14 2 30" xfId="29220"/>
    <cellStyle name="Title 2 14 2 31" xfId="29061"/>
    <cellStyle name="Title 2 14 2 4" xfId="23175"/>
    <cellStyle name="Title 2 14 2 5" xfId="23707"/>
    <cellStyle name="Title 2 14 2 6" xfId="23120"/>
    <cellStyle name="Title 2 14 2 7" xfId="23004"/>
    <cellStyle name="Title 2 14 2 8" xfId="23839"/>
    <cellStyle name="Title 2 14 2 9" xfId="24022"/>
    <cellStyle name="Title 2 14 20" xfId="26940"/>
    <cellStyle name="Title 2 14 21" xfId="26899"/>
    <cellStyle name="Title 2 14 22" xfId="27254"/>
    <cellStyle name="Title 2 14 23" xfId="28531"/>
    <cellStyle name="Title 2 14 24" xfId="26600"/>
    <cellStyle name="Title 2 14 25" xfId="26742"/>
    <cellStyle name="Title 2 14 26" xfId="27464"/>
    <cellStyle name="Title 2 14 27" xfId="28777"/>
    <cellStyle name="Title 2 14 28" xfId="28910"/>
    <cellStyle name="Title 2 14 29" xfId="29069"/>
    <cellStyle name="Title 2 14 3" xfId="22737"/>
    <cellStyle name="Title 2 14 30" xfId="29065"/>
    <cellStyle name="Title 2 14 31" xfId="29046"/>
    <cellStyle name="Title 2 14 32" xfId="29181"/>
    <cellStyle name="Title 2 14 4" xfId="23131"/>
    <cellStyle name="Title 2 14 5" xfId="23124"/>
    <cellStyle name="Title 2 14 6" xfId="23072"/>
    <cellStyle name="Title 2 14 7" xfId="23555"/>
    <cellStyle name="Title 2 14 8" xfId="25178"/>
    <cellStyle name="Title 2 14 9" xfId="24550"/>
    <cellStyle name="Title 2 15" xfId="13341"/>
    <cellStyle name="Title 2 16" xfId="13535"/>
    <cellStyle name="Title 2 17" xfId="13373"/>
    <cellStyle name="Title 2 18" xfId="12959"/>
    <cellStyle name="Title 2 19" xfId="12943"/>
    <cellStyle name="Title 2 2" xfId="85"/>
    <cellStyle name="Title 2 2 10" xfId="17032"/>
    <cellStyle name="Title 2 2 11" xfId="17690"/>
    <cellStyle name="Title 2 2 12" xfId="17016"/>
    <cellStyle name="Title 2 2 13" xfId="15867"/>
    <cellStyle name="Title 2 2 14" xfId="17918"/>
    <cellStyle name="Title 2 2 15" xfId="15408"/>
    <cellStyle name="Title 2 2 16" xfId="14321"/>
    <cellStyle name="Title 2 2 17" xfId="15980"/>
    <cellStyle name="Title 2 2 18" xfId="14421"/>
    <cellStyle name="Title 2 2 19" xfId="17845"/>
    <cellStyle name="Title 2 2 2" xfId="8328"/>
    <cellStyle name="Title 2 2 2 10" xfId="16282"/>
    <cellStyle name="Title 2 2 2 11" xfId="15358"/>
    <cellStyle name="Title 2 2 2 12" xfId="15657"/>
    <cellStyle name="Title 2 2 2 13" xfId="17405"/>
    <cellStyle name="Title 2 2 2 14" xfId="18009"/>
    <cellStyle name="Title 2 2 2 15" xfId="17938"/>
    <cellStyle name="Title 2 2 2 16" xfId="15190"/>
    <cellStyle name="Title 2 2 2 17" xfId="18246"/>
    <cellStyle name="Title 2 2 2 18" xfId="17102"/>
    <cellStyle name="Title 2 2 2 19" xfId="17750"/>
    <cellStyle name="Title 2 2 2 2" xfId="6075"/>
    <cellStyle name="Title 2 2 2 2 10" xfId="20535"/>
    <cellStyle name="Title 2 2 2 2 11" xfId="20238"/>
    <cellStyle name="Title 2 2 2 2 12" xfId="20755"/>
    <cellStyle name="Title 2 2 2 2 13" xfId="20843"/>
    <cellStyle name="Title 2 2 2 2 14" xfId="26427"/>
    <cellStyle name="Title 2 2 2 2 15" xfId="26210"/>
    <cellStyle name="Title 2 2 2 2 2" xfId="13650"/>
    <cellStyle name="Title 2 2 2 2 2 10" xfId="21087"/>
    <cellStyle name="Title 2 2 2 2 2 11" xfId="22243"/>
    <cellStyle name="Title 2 2 2 2 2 12" xfId="20740"/>
    <cellStyle name="Title 2 2 2 2 2 13" xfId="20980"/>
    <cellStyle name="Title 2 2 2 2 2 14" xfId="26429"/>
    <cellStyle name="Title 2 2 2 2 2 15" xfId="26225"/>
    <cellStyle name="Title 2 2 2 2 2 2" xfId="13652"/>
    <cellStyle name="Title 2 2 2 2 2 3" xfId="21875"/>
    <cellStyle name="Title 2 2 2 2 2 4" xfId="20616"/>
    <cellStyle name="Title 2 2 2 2 2 5" xfId="20363"/>
    <cellStyle name="Title 2 2 2 2 2 6" xfId="22087"/>
    <cellStyle name="Title 2 2 2 2 2 7" xfId="20828"/>
    <cellStyle name="Title 2 2 2 2 2 8" xfId="20501"/>
    <cellStyle name="Title 2 2 2 2 2 9" xfId="20239"/>
    <cellStyle name="Title 2 2 2 2 3" xfId="21873"/>
    <cellStyle name="Title 2 2 2 2 4" xfId="20623"/>
    <cellStyle name="Title 2 2 2 2 5" xfId="20511"/>
    <cellStyle name="Title 2 2 2 2 6" xfId="21347"/>
    <cellStyle name="Title 2 2 2 2 7" xfId="20254"/>
    <cellStyle name="Title 2 2 2 2 8" xfId="21122"/>
    <cellStyle name="Title 2 2 2 2 9" xfId="20632"/>
    <cellStyle name="Title 2 2 2 20" xfId="14773"/>
    <cellStyle name="Title 2 2 2 21" xfId="14422"/>
    <cellStyle name="Title 2 2 2 22" xfId="17146"/>
    <cellStyle name="Title 2 2 2 23" xfId="16991"/>
    <cellStyle name="Title 2 2 2 24" xfId="16307"/>
    <cellStyle name="Title 2 2 2 25" xfId="18701"/>
    <cellStyle name="Title 2 2 2 26" xfId="17128"/>
    <cellStyle name="Title 2 2 2 27" xfId="16745"/>
    <cellStyle name="Title 2 2 2 28" xfId="18256"/>
    <cellStyle name="Title 2 2 2 29" xfId="17249"/>
    <cellStyle name="Title 2 2 2 3" xfId="13145"/>
    <cellStyle name="Title 2 2 2 30" xfId="16104"/>
    <cellStyle name="Title 2 2 2 31" xfId="18927"/>
    <cellStyle name="Title 2 2 2 32" xfId="18341"/>
    <cellStyle name="Title 2 2 2 33" xfId="17745"/>
    <cellStyle name="Title 2 2 2 34" xfId="17634"/>
    <cellStyle name="Title 2 2 2 35" xfId="16444"/>
    <cellStyle name="Title 2 2 2 36" xfId="14633"/>
    <cellStyle name="Title 2 2 2 37" xfId="15539"/>
    <cellStyle name="Title 2 2 2 38" xfId="16455"/>
    <cellStyle name="Title 2 2 2 39" xfId="17817"/>
    <cellStyle name="Title 2 2 2 4" xfId="13330"/>
    <cellStyle name="Title 2 2 2 40" xfId="18170"/>
    <cellStyle name="Title 2 2 2 41" xfId="16900"/>
    <cellStyle name="Title 2 2 2 42" xfId="17223"/>
    <cellStyle name="Title 2 2 2 43" xfId="18292"/>
    <cellStyle name="Title 2 2 2 44" xfId="17326"/>
    <cellStyle name="Title 2 2 2 45" xfId="14342"/>
    <cellStyle name="Title 2 2 2 46" xfId="18224"/>
    <cellStyle name="Title 2 2 2 47" xfId="14764"/>
    <cellStyle name="Title 2 2 2 48" xfId="20926"/>
    <cellStyle name="Title 2 2 2 49" xfId="21667"/>
    <cellStyle name="Title 2 2 2 5" xfId="13273"/>
    <cellStyle name="Title 2 2 2 50" xfId="20612"/>
    <cellStyle name="Title 2 2 2 51" xfId="20346"/>
    <cellStyle name="Title 2 2 2 52" xfId="20773"/>
    <cellStyle name="Title 2 2 2 53" xfId="20520"/>
    <cellStyle name="Title 2 2 2 54" xfId="20867"/>
    <cellStyle name="Title 2 2 2 55" xfId="20392"/>
    <cellStyle name="Title 2 2 2 56" xfId="21311"/>
    <cellStyle name="Title 2 2 2 57" xfId="21346"/>
    <cellStyle name="Title 2 2 2 58" xfId="21295"/>
    <cellStyle name="Title 2 2 2 59" xfId="26266"/>
    <cellStyle name="Title 2 2 2 6" xfId="13984"/>
    <cellStyle name="Title 2 2 2 60" xfId="26134"/>
    <cellStyle name="Title 2 2 2 7" xfId="13032"/>
    <cellStyle name="Title 2 2 2 8" xfId="13253"/>
    <cellStyle name="Title 2 2 2 9" xfId="13125"/>
    <cellStyle name="Title 2 2 20" xfId="18665"/>
    <cellStyle name="Title 2 2 21" xfId="15898"/>
    <cellStyle name="Title 2 2 22" xfId="14942"/>
    <cellStyle name="Title 2 2 23" xfId="18652"/>
    <cellStyle name="Title 2 2 24" xfId="15148"/>
    <cellStyle name="Title 2 2 25" xfId="15450"/>
    <cellStyle name="Title 2 2 26" xfId="15781"/>
    <cellStyle name="Title 2 2 27" xfId="17684"/>
    <cellStyle name="Title 2 2 28" xfId="18005"/>
    <cellStyle name="Title 2 2 29" xfId="16009"/>
    <cellStyle name="Title 2 2 3" xfId="13759"/>
    <cellStyle name="Title 2 2 3 10" xfId="25543"/>
    <cellStyle name="Title 2 2 3 11" xfId="25562"/>
    <cellStyle name="Title 2 2 3 12" xfId="25580"/>
    <cellStyle name="Title 2 2 3 13" xfId="25599"/>
    <cellStyle name="Title 2 2 3 14" xfId="25613"/>
    <cellStyle name="Title 2 2 3 15" xfId="25622"/>
    <cellStyle name="Title 2 2 3 16" xfId="25871"/>
    <cellStyle name="Title 2 2 3 17" xfId="25872"/>
    <cellStyle name="Title 2 2 3 18" xfId="26581"/>
    <cellStyle name="Title 2 2 3 19" xfId="28698"/>
    <cellStyle name="Title 2 2 3 2" xfId="13005"/>
    <cellStyle name="Title 2 2 3 2 10" xfId="22949"/>
    <cellStyle name="Title 2 2 3 2 11" xfId="23150"/>
    <cellStyle name="Title 2 2 3 2 12" xfId="24033"/>
    <cellStyle name="Title 2 2 3 2 13" xfId="23666"/>
    <cellStyle name="Title 2 2 3 2 14" xfId="24770"/>
    <cellStyle name="Title 2 2 3 2 15" xfId="25970"/>
    <cellStyle name="Title 2 2 3 2 16" xfId="26533"/>
    <cellStyle name="Title 2 2 3 2 17" xfId="28419"/>
    <cellStyle name="Title 2 2 3 2 18" xfId="28258"/>
    <cellStyle name="Title 2 2 3 2 19" xfId="27739"/>
    <cellStyle name="Title 2 2 3 2 2" xfId="25048"/>
    <cellStyle name="Title 2 2 3 2 2 10" xfId="23725"/>
    <cellStyle name="Title 2 2 3 2 2 11" xfId="23885"/>
    <cellStyle name="Title 2 2 3 2 2 12" xfId="24101"/>
    <cellStyle name="Title 2 2 3 2 2 13" xfId="23719"/>
    <cellStyle name="Title 2 2 3 2 2 14" xfId="23574"/>
    <cellStyle name="Title 2 2 3 2 2 15" xfId="26047"/>
    <cellStyle name="Title 2 2 3 2 2 16" xfId="25761"/>
    <cellStyle name="Title 2 2 3 2 2 17" xfId="28326"/>
    <cellStyle name="Title 2 2 3 2 2 18" xfId="27187"/>
    <cellStyle name="Title 2 2 3 2 2 19" xfId="27967"/>
    <cellStyle name="Title 2 2 3 2 2 2" xfId="24946"/>
    <cellStyle name="Title 2 2 3 2 2 20" xfId="26669"/>
    <cellStyle name="Title 2 2 3 2 2 21" xfId="27025"/>
    <cellStyle name="Title 2 2 3 2 2 22" xfId="27208"/>
    <cellStyle name="Title 2 2 3 2 2 23" xfId="27590"/>
    <cellStyle name="Title 2 2 3 2 2 24" xfId="28702"/>
    <cellStyle name="Title 2 2 3 2 2 25" xfId="27250"/>
    <cellStyle name="Title 2 2 3 2 2 26" xfId="27544"/>
    <cellStyle name="Title 2 2 3 2 2 27" xfId="29713"/>
    <cellStyle name="Title 2 2 3 2 2 28" xfId="29156"/>
    <cellStyle name="Title 2 2 3 2 2 29" xfId="29496"/>
    <cellStyle name="Title 2 2 3 2 2 3" xfId="23460"/>
    <cellStyle name="Title 2 2 3 2 2 30" xfId="28944"/>
    <cellStyle name="Title 2 2 3 2 2 31" xfId="29104"/>
    <cellStyle name="Title 2 2 3 2 2 4" xfId="24500"/>
    <cellStyle name="Title 2 2 3 2 2 5" xfId="22772"/>
    <cellStyle name="Title 2 2 3 2 2 6" xfId="23237"/>
    <cellStyle name="Title 2 2 3 2 2 7" xfId="23487"/>
    <cellStyle name="Title 2 2 3 2 2 8" xfId="23587"/>
    <cellStyle name="Title 2 2 3 2 2 9" xfId="23921"/>
    <cellStyle name="Title 2 2 3 2 20" xfId="27422"/>
    <cellStyle name="Title 2 2 3 2 21" xfId="26758"/>
    <cellStyle name="Title 2 2 3 2 22" xfId="26801"/>
    <cellStyle name="Title 2 2 3 2 23" xfId="27339"/>
    <cellStyle name="Title 2 2 3 2 24" xfId="28688"/>
    <cellStyle name="Title 2 2 3 2 25" xfId="28046"/>
    <cellStyle name="Title 2 2 3 2 26" xfId="28667"/>
    <cellStyle name="Title 2 2 3 2 27" xfId="29803"/>
    <cellStyle name="Title 2 2 3 2 28" xfId="29663"/>
    <cellStyle name="Title 2 2 3 2 29" xfId="29384"/>
    <cellStyle name="Title 2 2 3 2 3" xfId="24870"/>
    <cellStyle name="Title 2 2 3 2 30" xfId="29249"/>
    <cellStyle name="Title 2 2 3 2 31" xfId="28994"/>
    <cellStyle name="Title 2 2 3 2 4" xfId="24192"/>
    <cellStyle name="Title 2 2 3 2 5" xfId="23781"/>
    <cellStyle name="Title 2 2 3 2 6" xfId="22890"/>
    <cellStyle name="Title 2 2 3 2 7" xfId="22939"/>
    <cellStyle name="Title 2 2 3 2 8" xfId="24019"/>
    <cellStyle name="Title 2 2 3 2 9" xfId="23709"/>
    <cellStyle name="Title 2 2 3 20" xfId="28721"/>
    <cellStyle name="Title 2 2 3 21" xfId="28743"/>
    <cellStyle name="Title 2 2 3 22" xfId="28767"/>
    <cellStyle name="Title 2 2 3 23" xfId="28786"/>
    <cellStyle name="Title 2 2 3 24" xfId="28806"/>
    <cellStyle name="Title 2 2 3 25" xfId="28816"/>
    <cellStyle name="Title 2 2 3 26" xfId="28839"/>
    <cellStyle name="Title 2 2 3 27" xfId="28848"/>
    <cellStyle name="Title 2 2 3 28" xfId="28888"/>
    <cellStyle name="Title 2 2 3 29" xfId="29965"/>
    <cellStyle name="Title 2 2 3 3" xfId="22662"/>
    <cellStyle name="Title 2 2 3 30" xfId="29981"/>
    <cellStyle name="Title 2 2 3 31" xfId="29995"/>
    <cellStyle name="Title 2 2 3 32" xfId="30004"/>
    <cellStyle name="Title 2 2 3 4" xfId="25380"/>
    <cellStyle name="Title 2 2 3 5" xfId="25407"/>
    <cellStyle name="Title 2 2 3 6" xfId="25438"/>
    <cellStyle name="Title 2 2 3 7" xfId="25466"/>
    <cellStyle name="Title 2 2 3 8" xfId="25491"/>
    <cellStyle name="Title 2 2 3 9" xfId="25516"/>
    <cellStyle name="Title 2 2 30" xfId="17517"/>
    <cellStyle name="Title 2 2 31" xfId="17565"/>
    <cellStyle name="Title 2 2 32" xfId="18119"/>
    <cellStyle name="Title 2 2 33" xfId="15397"/>
    <cellStyle name="Title 2 2 34" xfId="15370"/>
    <cellStyle name="Title 2 2 35" xfId="18413"/>
    <cellStyle name="Title 2 2 36" xfId="16122"/>
    <cellStyle name="Title 2 2 37" xfId="14620"/>
    <cellStyle name="Title 2 2 38" xfId="18925"/>
    <cellStyle name="Title 2 2 39" xfId="17350"/>
    <cellStyle name="Title 2 2 4" xfId="13890"/>
    <cellStyle name="Title 2 2 40" xfId="14436"/>
    <cellStyle name="Title 2 2 41" xfId="14841"/>
    <cellStyle name="Title 2 2 42" xfId="14612"/>
    <cellStyle name="Title 2 2 43" xfId="16687"/>
    <cellStyle name="Title 2 2 44" xfId="16422"/>
    <cellStyle name="Title 2 2 45" xfId="17537"/>
    <cellStyle name="Title 2 2 46" xfId="17496"/>
    <cellStyle name="Title 2 2 47" xfId="15978"/>
    <cellStyle name="Title 2 2 48" xfId="21214"/>
    <cellStyle name="Title 2 2 49" xfId="21352"/>
    <cellStyle name="Title 2 2 5" xfId="13009"/>
    <cellStyle name="Title 2 2 50" xfId="21990"/>
    <cellStyle name="Title 2 2 51" xfId="22516"/>
    <cellStyle name="Title 2 2 52" xfId="20158"/>
    <cellStyle name="Title 2 2 53" xfId="22518"/>
    <cellStyle name="Title 2 2 54" xfId="22213"/>
    <cellStyle name="Title 2 2 55" xfId="20587"/>
    <cellStyle name="Title 2 2 56" xfId="20661"/>
    <cellStyle name="Title 2 2 57" xfId="20585"/>
    <cellStyle name="Title 2 2 58" xfId="21651"/>
    <cellStyle name="Title 2 2 59" xfId="26296"/>
    <cellStyle name="Title 2 2 6" xfId="13081"/>
    <cellStyle name="Title 2 2 60" xfId="26482"/>
    <cellStyle name="Title 2 2 7" xfId="13071"/>
    <cellStyle name="Title 2 2 8" xfId="13375"/>
    <cellStyle name="Title 2 2 9" xfId="13205"/>
    <cellStyle name="Title 2 20" xfId="13235"/>
    <cellStyle name="Title 2 21" xfId="14234"/>
    <cellStyle name="Title 2 22" xfId="15297"/>
    <cellStyle name="Title 2 23" xfId="14409"/>
    <cellStyle name="Title 2 24" xfId="14755"/>
    <cellStyle name="Title 2 25" xfId="16440"/>
    <cellStyle name="Title 2 26" xfId="16741"/>
    <cellStyle name="Title 2 27" xfId="14549"/>
    <cellStyle name="Title 2 28" xfId="18110"/>
    <cellStyle name="Title 2 29" xfId="15686"/>
    <cellStyle name="Title 2 3" xfId="12060"/>
    <cellStyle name="Title 2 30" xfId="14907"/>
    <cellStyle name="Title 2 31" xfId="16909"/>
    <cellStyle name="Title 2 32" xfId="18036"/>
    <cellStyle name="Title 2 33" xfId="17397"/>
    <cellStyle name="Title 2 34" xfId="15687"/>
    <cellStyle name="Title 2 35" xfId="16772"/>
    <cellStyle name="Title 2 36" xfId="17621"/>
    <cellStyle name="Title 2 37" xfId="17636"/>
    <cellStyle name="Title 2 38" xfId="18038"/>
    <cellStyle name="Title 2 39" xfId="18454"/>
    <cellStyle name="Title 2 4" xfId="12318"/>
    <cellStyle name="Title 2 40" xfId="14616"/>
    <cellStyle name="Title 2 41" xfId="15099"/>
    <cellStyle name="Title 2 42" xfId="18333"/>
    <cellStyle name="Title 2 43" xfId="14518"/>
    <cellStyle name="Title 2 44" xfId="18438"/>
    <cellStyle name="Title 2 45" xfId="15922"/>
    <cellStyle name="Title 2 46" xfId="17981"/>
    <cellStyle name="Title 2 47" xfId="15598"/>
    <cellStyle name="Title 2 48" xfId="17191"/>
    <cellStyle name="Title 2 49" xfId="15479"/>
    <cellStyle name="Title 2 5" xfId="12581"/>
    <cellStyle name="Title 2 50" xfId="14677"/>
    <cellStyle name="Title 2 51" xfId="16968"/>
    <cellStyle name="Title 2 52" xfId="14801"/>
    <cellStyle name="Title 2 53" xfId="18127"/>
    <cellStyle name="Title 2 54" xfId="14446"/>
    <cellStyle name="Title 2 55" xfId="14433"/>
    <cellStyle name="Title 2 56" xfId="14451"/>
    <cellStyle name="Title 2 57" xfId="16800"/>
    <cellStyle name="Title 2 58" xfId="18144"/>
    <cellStyle name="Title 2 59" xfId="20151"/>
    <cellStyle name="Title 2 6" xfId="12601"/>
    <cellStyle name="Title 2 60" xfId="22196"/>
    <cellStyle name="Title 2 61" xfId="21959"/>
    <cellStyle name="Title 2 62" xfId="22451"/>
    <cellStyle name="Title 2 63" xfId="22545"/>
    <cellStyle name="Title 2 64" xfId="22560"/>
    <cellStyle name="Title 2 65" xfId="22574"/>
    <cellStyle name="Title 2 66" xfId="22587"/>
    <cellStyle name="Title 2 67" xfId="22597"/>
    <cellStyle name="Title 2 68" xfId="22605"/>
    <cellStyle name="Title 2 69" xfId="22612"/>
    <cellStyle name="Title 2 7" xfId="12687"/>
    <cellStyle name="Title 2 70" xfId="26115"/>
    <cellStyle name="Title 2 71" xfId="26516"/>
    <cellStyle name="Title 2 8" xfId="12173"/>
    <cellStyle name="Title 2 9" xfId="12386"/>
    <cellStyle name="Title 20" xfId="14041"/>
    <cellStyle name="Title 21" xfId="13992"/>
    <cellStyle name="Title 22" xfId="14010"/>
    <cellStyle name="Title 23" xfId="13561"/>
    <cellStyle name="Title 24" xfId="13333"/>
    <cellStyle name="Title 25" xfId="13997"/>
    <cellStyle name="Title 26" xfId="14958"/>
    <cellStyle name="Title 27" xfId="18455"/>
    <cellStyle name="Title 28" xfId="18317"/>
    <cellStyle name="Title 29" xfId="18456"/>
    <cellStyle name="Title 3" xfId="126"/>
    <cellStyle name="Title 3 2" xfId="6116"/>
    <cellStyle name="Title 30" xfId="18429"/>
    <cellStyle name="Title 31" xfId="18553"/>
    <cellStyle name="Title 32" xfId="18383"/>
    <cellStyle name="Title 33" xfId="18524"/>
    <cellStyle name="Title 34" xfId="18010"/>
    <cellStyle name="Title 35" xfId="18940"/>
    <cellStyle name="Title 36" xfId="18914"/>
    <cellStyle name="Title 37" xfId="18740"/>
    <cellStyle name="Title 38" xfId="18967"/>
    <cellStyle name="Title 39" xfId="17711"/>
    <cellStyle name="Title 4" xfId="167"/>
    <cellStyle name="Title 4 2" xfId="6157"/>
    <cellStyle name="Title 40" xfId="15311"/>
    <cellStyle name="Title 41" xfId="17718"/>
    <cellStyle name="Title 42" xfId="15553"/>
    <cellStyle name="Title 43" xfId="16777"/>
    <cellStyle name="Title 44" xfId="18557"/>
    <cellStyle name="Title 45" xfId="16616"/>
    <cellStyle name="Title 46" xfId="15747"/>
    <cellStyle name="Title 47" xfId="16098"/>
    <cellStyle name="Title 48" xfId="15466"/>
    <cellStyle name="Title 49" xfId="17173"/>
    <cellStyle name="Title 5" xfId="208"/>
    <cellStyle name="Title 5 2" xfId="6198"/>
    <cellStyle name="Title 50" xfId="15418"/>
    <cellStyle name="Title 51" xfId="15307"/>
    <cellStyle name="Title 52" xfId="18379"/>
    <cellStyle name="Title 53" xfId="15205"/>
    <cellStyle name="Title 54" xfId="17505"/>
    <cellStyle name="Title 55" xfId="17782"/>
    <cellStyle name="Title 56" xfId="15045"/>
    <cellStyle name="Title 57" xfId="18920"/>
    <cellStyle name="Title 58" xfId="15576"/>
    <cellStyle name="Title 59" xfId="18260"/>
    <cellStyle name="Title 6" xfId="249"/>
    <cellStyle name="Title 6 2" xfId="6239"/>
    <cellStyle name="Title 60" xfId="17094"/>
    <cellStyle name="Title 61" xfId="15333"/>
    <cellStyle name="Title 62" xfId="17117"/>
    <cellStyle name="Title 63" xfId="14364"/>
    <cellStyle name="Title 64" xfId="20407"/>
    <cellStyle name="Title 65" xfId="21021"/>
    <cellStyle name="Title 66" xfId="21944"/>
    <cellStyle name="Title 67" xfId="22183"/>
    <cellStyle name="Title 68" xfId="20553"/>
    <cellStyle name="Title 69" xfId="20977"/>
    <cellStyle name="Title 7" xfId="290"/>
    <cellStyle name="Title 7 2" xfId="6280"/>
    <cellStyle name="Title 70" xfId="21796"/>
    <cellStyle name="Title 71" xfId="22288"/>
    <cellStyle name="Title 72" xfId="20333"/>
    <cellStyle name="Title 73" xfId="21371"/>
    <cellStyle name="Title 74" xfId="20988"/>
    <cellStyle name="Title 75" xfId="26151"/>
    <cellStyle name="Title 76" xfId="26530"/>
    <cellStyle name="Title 77" xfId="45"/>
    <cellStyle name="Title 8" xfId="12334"/>
    <cellStyle name="Title 9" xfId="12213"/>
    <cellStyle name="Total" xfId="20" builtinId="25" customBuiltin="1"/>
    <cellStyle name="Total 10" xfId="12712"/>
    <cellStyle name="Total 11" xfId="12803"/>
    <cellStyle name="Total 12" xfId="12310"/>
    <cellStyle name="Total 13" xfId="12254"/>
    <cellStyle name="Total 14" xfId="12177"/>
    <cellStyle name="Total 15" xfId="12401"/>
    <cellStyle name="Total 16" xfId="12643"/>
    <cellStyle name="Total 17" xfId="12756"/>
    <cellStyle name="Total 18" xfId="12184"/>
    <cellStyle name="Total 19" xfId="13426"/>
    <cellStyle name="Total 2" xfId="2352"/>
    <cellStyle name="Total 2 10" xfId="609"/>
    <cellStyle name="Total 2 10 2" xfId="6601"/>
    <cellStyle name="Total 2 100" xfId="3295"/>
    <cellStyle name="Total 2 100 2" xfId="9287"/>
    <cellStyle name="Total 2 101" xfId="2939"/>
    <cellStyle name="Total 2 101 2" xfId="8931"/>
    <cellStyle name="Total 2 102" xfId="3260"/>
    <cellStyle name="Total 2 102 2" xfId="9252"/>
    <cellStyle name="Total 2 103" xfId="2853"/>
    <cellStyle name="Total 2 103 2" xfId="8845"/>
    <cellStyle name="Total 2 104" xfId="3344"/>
    <cellStyle name="Total 2 104 2" xfId="9336"/>
    <cellStyle name="Total 2 105" xfId="3153"/>
    <cellStyle name="Total 2 105 2" xfId="9145"/>
    <cellStyle name="Total 2 106" xfId="3252"/>
    <cellStyle name="Total 2 106 2" xfId="9244"/>
    <cellStyle name="Total 2 107" xfId="3071"/>
    <cellStyle name="Total 2 107 2" xfId="9063"/>
    <cellStyle name="Total 2 108" xfId="2878"/>
    <cellStyle name="Total 2 108 2" xfId="8870"/>
    <cellStyle name="Total 2 109" xfId="3276"/>
    <cellStyle name="Total 2 109 2" xfId="9268"/>
    <cellStyle name="Total 2 11" xfId="494"/>
    <cellStyle name="Total 2 11 2" xfId="6485"/>
    <cellStyle name="Total 2 110" xfId="3236"/>
    <cellStyle name="Total 2 110 2" xfId="9228"/>
    <cellStyle name="Total 2 111" xfId="3714"/>
    <cellStyle name="Total 2 111 2" xfId="9706"/>
    <cellStyle name="Total 2 112" xfId="3746"/>
    <cellStyle name="Total 2 112 2" xfId="9738"/>
    <cellStyle name="Total 2 113" xfId="3864"/>
    <cellStyle name="Total 2 113 2" xfId="9856"/>
    <cellStyle name="Total 2 114" xfId="3853"/>
    <cellStyle name="Total 2 114 2" xfId="9845"/>
    <cellStyle name="Total 2 115" xfId="3846"/>
    <cellStyle name="Total 2 115 2" xfId="9838"/>
    <cellStyle name="Total 2 116" xfId="3748"/>
    <cellStyle name="Total 2 116 2" xfId="9740"/>
    <cellStyle name="Total 2 117" xfId="3909"/>
    <cellStyle name="Total 2 117 2" xfId="9901"/>
    <cellStyle name="Total 2 118" xfId="4139"/>
    <cellStyle name="Total 2 118 2" xfId="10131"/>
    <cellStyle name="Total 2 119" xfId="4084"/>
    <cellStyle name="Total 2 119 2" xfId="10076"/>
    <cellStyle name="Total 2 12" xfId="973"/>
    <cellStyle name="Total 2 12 2" xfId="6965"/>
    <cellStyle name="Total 2 120" xfId="4388"/>
    <cellStyle name="Total 2 120 2" xfId="10380"/>
    <cellStyle name="Total 2 121" xfId="4455"/>
    <cellStyle name="Total 2 121 2" xfId="10447"/>
    <cellStyle name="Total 2 122" xfId="4145"/>
    <cellStyle name="Total 2 122 2" xfId="10137"/>
    <cellStyle name="Total 2 123" xfId="4447"/>
    <cellStyle name="Total 2 123 2" xfId="10439"/>
    <cellStyle name="Total 2 124" xfId="4269"/>
    <cellStyle name="Total 2 124 2" xfId="10261"/>
    <cellStyle name="Total 2 125" xfId="4002"/>
    <cellStyle name="Total 2 125 2" xfId="9994"/>
    <cellStyle name="Total 2 126" xfId="4179"/>
    <cellStyle name="Total 2 126 2" xfId="10171"/>
    <cellStyle name="Total 2 127" xfId="4403"/>
    <cellStyle name="Total 2 127 2" xfId="10395"/>
    <cellStyle name="Total 2 128" xfId="4309"/>
    <cellStyle name="Total 2 128 2" xfId="10301"/>
    <cellStyle name="Total 2 129" xfId="4114"/>
    <cellStyle name="Total 2 129 2" xfId="10106"/>
    <cellStyle name="Total 2 13" xfId="554"/>
    <cellStyle name="Total 2 13 2" xfId="6546"/>
    <cellStyle name="Total 2 130" xfId="4267"/>
    <cellStyle name="Total 2 130 2" xfId="10259"/>
    <cellStyle name="Total 2 131" xfId="4204"/>
    <cellStyle name="Total 2 131 2" xfId="10196"/>
    <cellStyle name="Total 2 132" xfId="4421"/>
    <cellStyle name="Total 2 132 2" xfId="10413"/>
    <cellStyle name="Total 2 133" xfId="4429"/>
    <cellStyle name="Total 2 133 2" xfId="10421"/>
    <cellStyle name="Total 2 134" xfId="4195"/>
    <cellStyle name="Total 2 134 2" xfId="10187"/>
    <cellStyle name="Total 2 135" xfId="4513"/>
    <cellStyle name="Total 2 135 2" xfId="10505"/>
    <cellStyle name="Total 2 136" xfId="4367"/>
    <cellStyle name="Total 2 136 2" xfId="10359"/>
    <cellStyle name="Total 2 137" xfId="4228"/>
    <cellStyle name="Total 2 137 2" xfId="10220"/>
    <cellStyle name="Total 2 138" xfId="4222"/>
    <cellStyle name="Total 2 138 2" xfId="10214"/>
    <cellStyle name="Total 2 139" xfId="4410"/>
    <cellStyle name="Total 2 139 2" xfId="10402"/>
    <cellStyle name="Total 2 14" xfId="983"/>
    <cellStyle name="Total 2 14 2" xfId="6975"/>
    <cellStyle name="Total 2 140" xfId="4616"/>
    <cellStyle name="Total 2 140 2" xfId="10608"/>
    <cellStyle name="Total 2 141" xfId="4747"/>
    <cellStyle name="Total 2 141 2" xfId="10739"/>
    <cellStyle name="Total 2 142" xfId="4713"/>
    <cellStyle name="Total 2 142 2" xfId="10705"/>
    <cellStyle name="Total 2 143" xfId="4890"/>
    <cellStyle name="Total 2 143 2" xfId="10882"/>
    <cellStyle name="Total 2 144" xfId="4916"/>
    <cellStyle name="Total 2 144 2" xfId="10908"/>
    <cellStyle name="Total 2 145" xfId="4751"/>
    <cellStyle name="Total 2 145 2" xfId="10743"/>
    <cellStyle name="Total 2 146" xfId="4913"/>
    <cellStyle name="Total 2 146 2" xfId="10905"/>
    <cellStyle name="Total 2 147" xfId="4830"/>
    <cellStyle name="Total 2 147 2" xfId="10822"/>
    <cellStyle name="Total 2 148" xfId="4635"/>
    <cellStyle name="Total 2 148 2" xfId="10627"/>
    <cellStyle name="Total 2 149" xfId="4728"/>
    <cellStyle name="Total 2 149 2" xfId="10720"/>
    <cellStyle name="Total 2 15" xfId="786"/>
    <cellStyle name="Total 2 15 2" xfId="6778"/>
    <cellStyle name="Total 2 150" xfId="4923"/>
    <cellStyle name="Total 2 150 2" xfId="10915"/>
    <cellStyle name="Total 2 151" xfId="4947"/>
    <cellStyle name="Total 2 151 2" xfId="10939"/>
    <cellStyle name="Total 2 152" xfId="4986"/>
    <cellStyle name="Total 2 152 2" xfId="10978"/>
    <cellStyle name="Total 2 153" xfId="5021"/>
    <cellStyle name="Total 2 153 2" xfId="11013"/>
    <cellStyle name="Total 2 154" xfId="5031"/>
    <cellStyle name="Total 2 154 2" xfId="11023"/>
    <cellStyle name="Total 2 155" xfId="5094"/>
    <cellStyle name="Total 2 155 2" xfId="11086"/>
    <cellStyle name="Total 2 156" xfId="5121"/>
    <cellStyle name="Total 2 156 2" xfId="11113"/>
    <cellStyle name="Total 2 157" xfId="5281"/>
    <cellStyle name="Total 2 157 2" xfId="11273"/>
    <cellStyle name="Total 2 158" xfId="5517"/>
    <cellStyle name="Total 2 158 2" xfId="11509"/>
    <cellStyle name="Total 2 159" xfId="5493"/>
    <cellStyle name="Total 2 159 2" xfId="11485"/>
    <cellStyle name="Total 2 16" xfId="817"/>
    <cellStyle name="Total 2 16 2" xfId="6809"/>
    <cellStyle name="Total 2 160" xfId="5379"/>
    <cellStyle name="Total 2 160 2" xfId="11371"/>
    <cellStyle name="Total 2 161" xfId="5115"/>
    <cellStyle name="Total 2 161 2" xfId="11107"/>
    <cellStyle name="Total 2 162" xfId="5341"/>
    <cellStyle name="Total 2 162 2" xfId="11333"/>
    <cellStyle name="Total 2 163" xfId="5790"/>
    <cellStyle name="Total 2 163 2" xfId="11782"/>
    <cellStyle name="Total 2 164" xfId="5607"/>
    <cellStyle name="Total 2 164 2" xfId="11599"/>
    <cellStyle name="Total 2 165" xfId="5800"/>
    <cellStyle name="Total 2 165 2" xfId="11792"/>
    <cellStyle name="Total 2 166" xfId="5227"/>
    <cellStyle name="Total 2 166 2" xfId="11219"/>
    <cellStyle name="Total 2 167" xfId="5621"/>
    <cellStyle name="Total 2 167 2" xfId="11613"/>
    <cellStyle name="Total 2 168" xfId="5744"/>
    <cellStyle name="Total 2 168 2" xfId="11736"/>
    <cellStyle name="Total 2 169" xfId="5234"/>
    <cellStyle name="Total 2 169 2" xfId="11226"/>
    <cellStyle name="Total 2 17" xfId="806"/>
    <cellStyle name="Total 2 17 2" xfId="6798"/>
    <cellStyle name="Total 2 170" xfId="5541"/>
    <cellStyle name="Total 2 170 2" xfId="11533"/>
    <cellStyle name="Total 2 171" xfId="5636"/>
    <cellStyle name="Total 2 171 2" xfId="11628"/>
    <cellStyle name="Total 2 172" xfId="5818"/>
    <cellStyle name="Total 2 172 2" xfId="11810"/>
    <cellStyle name="Total 2 173" xfId="5578"/>
    <cellStyle name="Total 2 173 2" xfId="11570"/>
    <cellStyle name="Total 2 174" xfId="5302"/>
    <cellStyle name="Total 2 174 2" xfId="11294"/>
    <cellStyle name="Total 2 175" xfId="5563"/>
    <cellStyle name="Total 2 175 2" xfId="11555"/>
    <cellStyle name="Total 2 176" xfId="5846"/>
    <cellStyle name="Total 2 176 2" xfId="11838"/>
    <cellStyle name="Total 2 177" xfId="5418"/>
    <cellStyle name="Total 2 177 2" xfId="11410"/>
    <cellStyle name="Total 2 178" xfId="5658"/>
    <cellStyle name="Total 2 178 2" xfId="11650"/>
    <cellStyle name="Total 2 179" xfId="5406"/>
    <cellStyle name="Total 2 179 2" xfId="11398"/>
    <cellStyle name="Total 2 18" xfId="871"/>
    <cellStyle name="Total 2 18 2" xfId="6863"/>
    <cellStyle name="Total 2 180" xfId="5645"/>
    <cellStyle name="Total 2 180 2" xfId="11637"/>
    <cellStyle name="Total 2 181" xfId="5886"/>
    <cellStyle name="Total 2 181 2" xfId="11878"/>
    <cellStyle name="Total 2 182" xfId="5942"/>
    <cellStyle name="Total 2 182 2" xfId="11934"/>
    <cellStyle name="Total 2 183" xfId="5954"/>
    <cellStyle name="Total 2 183 2" xfId="11946"/>
    <cellStyle name="Total 2 184" xfId="5967"/>
    <cellStyle name="Total 2 184 2" xfId="11959"/>
    <cellStyle name="Total 2 185" xfId="5974"/>
    <cellStyle name="Total 2 185 2" xfId="11966"/>
    <cellStyle name="Total 2 186" xfId="8344"/>
    <cellStyle name="Total 2 186 2" xfId="12061"/>
    <cellStyle name="Total 2 187" xfId="12317"/>
    <cellStyle name="Total 2 188" xfId="12667"/>
    <cellStyle name="Total 2 189" xfId="12416"/>
    <cellStyle name="Total 2 19" xfId="1003"/>
    <cellStyle name="Total 2 19 2" xfId="6995"/>
    <cellStyle name="Total 2 190" xfId="12221"/>
    <cellStyle name="Total 2 191" xfId="12625"/>
    <cellStyle name="Total 2 192" xfId="12174"/>
    <cellStyle name="Total 2 193" xfId="12501"/>
    <cellStyle name="Total 2 194" xfId="12775"/>
    <cellStyle name="Total 2 195" xfId="12302"/>
    <cellStyle name="Total 2 196" xfId="12485"/>
    <cellStyle name="Total 2 197" xfId="13711"/>
    <cellStyle name="Total 2 197 10" xfId="23087"/>
    <cellStyle name="Total 2 197 11" xfId="25221"/>
    <cellStyle name="Total 2 197 12" xfId="24725"/>
    <cellStyle name="Total 2 197 13" xfId="22937"/>
    <cellStyle name="Total 2 197 14" xfId="23266"/>
    <cellStyle name="Total 2 197 15" xfId="23608"/>
    <cellStyle name="Total 2 197 16" xfId="25957"/>
    <cellStyle name="Total 2 197 17" xfId="25883"/>
    <cellStyle name="Total 2 197 18" xfId="26634"/>
    <cellStyle name="Total 2 197 19" xfId="27389"/>
    <cellStyle name="Total 2 197 2" xfId="13580"/>
    <cellStyle name="Total 2 197 2 10" xfId="25270"/>
    <cellStyle name="Total 2 197 2 11" xfId="23957"/>
    <cellStyle name="Total 2 197 2 12" xfId="24839"/>
    <cellStyle name="Total 2 197 2 13" xfId="24284"/>
    <cellStyle name="Total 2 197 2 14" xfId="22810"/>
    <cellStyle name="Total 2 197 2 15" xfId="25981"/>
    <cellStyle name="Total 2 197 2 16" xfId="26033"/>
    <cellStyle name="Total 2 197 2 17" xfId="28396"/>
    <cellStyle name="Total 2 197 2 18" xfId="27738"/>
    <cellStyle name="Total 2 197 2 19" xfId="26974"/>
    <cellStyle name="Total 2 197 2 2" xfId="25022"/>
    <cellStyle name="Total 2 197 2 2 10" xfId="23832"/>
    <cellStyle name="Total 2 197 2 2 11" xfId="24843"/>
    <cellStyle name="Total 2 197 2 2 12" xfId="23028"/>
    <cellStyle name="Total 2 197 2 2 13" xfId="23205"/>
    <cellStyle name="Total 2 197 2 2 14" xfId="23967"/>
    <cellStyle name="Total 2 197 2 2 15" xfId="25935"/>
    <cellStyle name="Total 2 197 2 2 16" xfId="25631"/>
    <cellStyle name="Total 2 197 2 2 17" xfId="28328"/>
    <cellStyle name="Total 2 197 2 2 18" xfId="28256"/>
    <cellStyle name="Total 2 197 2 2 19" xfId="28476"/>
    <cellStyle name="Total 2 197 2 2 2" xfId="24948"/>
    <cellStyle name="Total 2 197 2 2 20" xfId="26602"/>
    <cellStyle name="Total 2 197 2 2 21" xfId="27016"/>
    <cellStyle name="Total 2 197 2 2 22" xfId="27085"/>
    <cellStyle name="Total 2 197 2 2 23" xfId="26851"/>
    <cellStyle name="Total 2 197 2 2 24" xfId="27503"/>
    <cellStyle name="Total 2 197 2 2 25" xfId="27756"/>
    <cellStyle name="Total 2 197 2 2 26" xfId="28642"/>
    <cellStyle name="Total 2 197 2 2 27" xfId="29715"/>
    <cellStyle name="Total 2 197 2 2 28" xfId="29661"/>
    <cellStyle name="Total 2 197 2 2 29" xfId="29845"/>
    <cellStyle name="Total 2 197 2 2 3" xfId="24866"/>
    <cellStyle name="Total 2 197 2 2 30" xfId="28896"/>
    <cellStyle name="Total 2 197 2 2 31" xfId="29101"/>
    <cellStyle name="Total 2 197 2 2 4" xfId="25097"/>
    <cellStyle name="Total 2 197 2 2 5" xfId="22691"/>
    <cellStyle name="Total 2 197 2 2 6" xfId="23221"/>
    <cellStyle name="Total 2 197 2 2 7" xfId="23321"/>
    <cellStyle name="Total 2 197 2 2 8" xfId="24463"/>
    <cellStyle name="Total 2 197 2 2 9" xfId="22717"/>
    <cellStyle name="Total 2 197 2 20" xfId="27359"/>
    <cellStyle name="Total 2 197 2 21" xfId="27243"/>
    <cellStyle name="Total 2 197 2 22" xfId="27855"/>
    <cellStyle name="Total 2 197 2 23" xfId="28143"/>
    <cellStyle name="Total 2 197 2 24" xfId="27296"/>
    <cellStyle name="Total 2 197 2 25" xfId="27343"/>
    <cellStyle name="Total 2 197 2 26" xfId="27267"/>
    <cellStyle name="Total 2 197 2 27" xfId="29781"/>
    <cellStyle name="Total 2 197 2 28" xfId="29383"/>
    <cellStyle name="Total 2 197 2 29" xfId="29085"/>
    <cellStyle name="Total 2 197 2 3" xfId="24191"/>
    <cellStyle name="Total 2 197 2 30" xfId="29216"/>
    <cellStyle name="Total 2 197 2 31" xfId="29177"/>
    <cellStyle name="Total 2 197 2 4" xfId="23173"/>
    <cellStyle name="Total 2 197 2 5" xfId="23690"/>
    <cellStyle name="Total 2 197 2 6" xfId="23541"/>
    <cellStyle name="Total 2 197 2 7" xfId="24361"/>
    <cellStyle name="Total 2 197 2 8" xfId="22831"/>
    <cellStyle name="Total 2 197 2 9" xfId="24005"/>
    <cellStyle name="Total 2 197 20" xfId="27228"/>
    <cellStyle name="Total 2 197 21" xfId="27938"/>
    <cellStyle name="Total 2 197 22" xfId="27829"/>
    <cellStyle name="Total 2 197 23" xfId="26863"/>
    <cellStyle name="Total 2 197 24" xfId="26723"/>
    <cellStyle name="Total 2 197 25" xfId="28208"/>
    <cellStyle name="Total 2 197 26" xfId="28215"/>
    <cellStyle name="Total 2 197 27" xfId="27156"/>
    <cellStyle name="Total 2 197 28" xfId="28909"/>
    <cellStyle name="Total 2 197 29" xfId="29227"/>
    <cellStyle name="Total 2 197 3" xfId="22736"/>
    <cellStyle name="Total 2 197 30" xfId="29172"/>
    <cellStyle name="Total 2 197 31" xfId="29484"/>
    <cellStyle name="Total 2 197 32" xfId="29427"/>
    <cellStyle name="Total 2 197 4" xfId="23731"/>
    <cellStyle name="Total 2 197 5" xfId="23513"/>
    <cellStyle name="Total 2 197 6" xfId="24461"/>
    <cellStyle name="Total 2 197 7" xfId="24316"/>
    <cellStyle name="Total 2 197 8" xfId="23014"/>
    <cellStyle name="Total 2 197 9" xfId="22688"/>
    <cellStyle name="Total 2 198" xfId="13802"/>
    <cellStyle name="Total 2 199" xfId="13943"/>
    <cellStyle name="Total 2 2" xfId="86"/>
    <cellStyle name="Total 2 2 2" xfId="6076"/>
    <cellStyle name="Total 2 20" xfId="592"/>
    <cellStyle name="Total 2 20 2" xfId="6584"/>
    <cellStyle name="Total 2 200" xfId="13094"/>
    <cellStyle name="Total 2 201" xfId="13062"/>
    <cellStyle name="Total 2 202" xfId="13041"/>
    <cellStyle name="Total 2 203" xfId="13057"/>
    <cellStyle name="Total 2 204" xfId="14235"/>
    <cellStyle name="Total 2 205" xfId="17294"/>
    <cellStyle name="Total 2 206" xfId="17991"/>
    <cellStyle name="Total 2 207" xfId="16160"/>
    <cellStyle name="Total 2 208" xfId="15234"/>
    <cellStyle name="Total 2 209" xfId="16457"/>
    <cellStyle name="Total 2 21" xfId="881"/>
    <cellStyle name="Total 2 21 2" xfId="6873"/>
    <cellStyle name="Total 2 210" xfId="14503"/>
    <cellStyle name="Total 2 211" xfId="17029"/>
    <cellStyle name="Total 2 212" xfId="15100"/>
    <cellStyle name="Total 2 213" xfId="14864"/>
    <cellStyle name="Total 2 214" xfId="16176"/>
    <cellStyle name="Total 2 215" xfId="18484"/>
    <cellStyle name="Total 2 216" xfId="17857"/>
    <cellStyle name="Total 2 217" xfId="17476"/>
    <cellStyle name="Total 2 218" xfId="18517"/>
    <cellStyle name="Total 2 219" xfId="16819"/>
    <cellStyle name="Total 2 22" xfId="855"/>
    <cellStyle name="Total 2 22 2" xfId="6847"/>
    <cellStyle name="Total 2 220" xfId="17685"/>
    <cellStyle name="Total 2 221" xfId="15677"/>
    <cellStyle name="Total 2 222" xfId="18281"/>
    <cellStyle name="Total 2 223" xfId="14282"/>
    <cellStyle name="Total 2 224" xfId="15353"/>
    <cellStyle name="Total 2 225" xfId="16032"/>
    <cellStyle name="Total 2 226" xfId="19063"/>
    <cellStyle name="Total 2 227" xfId="19118"/>
    <cellStyle name="Total 2 228" xfId="19171"/>
    <cellStyle name="Total 2 229" xfId="19222"/>
    <cellStyle name="Total 2 23" xfId="495"/>
    <cellStyle name="Total 2 23 2" xfId="6486"/>
    <cellStyle name="Total 2 230" xfId="19273"/>
    <cellStyle name="Total 2 231" xfId="19323"/>
    <cellStyle name="Total 2 232" xfId="19371"/>
    <cellStyle name="Total 2 233" xfId="19419"/>
    <cellStyle name="Total 2 234" xfId="19466"/>
    <cellStyle name="Total 2 235" xfId="19513"/>
    <cellStyle name="Total 2 236" xfId="19560"/>
    <cellStyle name="Total 2 237" xfId="19604"/>
    <cellStyle name="Total 2 238" xfId="19646"/>
    <cellStyle name="Total 2 239" xfId="19687"/>
    <cellStyle name="Total 2 24" xfId="688"/>
    <cellStyle name="Total 2 24 2" xfId="6680"/>
    <cellStyle name="Total 2 240" xfId="19726"/>
    <cellStyle name="Total 2 241" xfId="19764"/>
    <cellStyle name="Total 2 242" xfId="20089"/>
    <cellStyle name="Total 2 243" xfId="20152"/>
    <cellStyle name="Total 2 244" xfId="22447"/>
    <cellStyle name="Total 2 245" xfId="22208"/>
    <cellStyle name="Total 2 246" xfId="21953"/>
    <cellStyle name="Total 2 247" xfId="22025"/>
    <cellStyle name="Total 2 248" xfId="21382"/>
    <cellStyle name="Total 2 249" xfId="20747"/>
    <cellStyle name="Total 2 25" xfId="991"/>
    <cellStyle name="Total 2 25 2" xfId="6983"/>
    <cellStyle name="Total 2 250" xfId="20855"/>
    <cellStyle name="Total 2 251" xfId="21192"/>
    <cellStyle name="Total 2 252" xfId="20633"/>
    <cellStyle name="Total 2 253" xfId="20276"/>
    <cellStyle name="Total 2 254" xfId="26116"/>
    <cellStyle name="Total 2 255" xfId="26497"/>
    <cellStyle name="Total 2 26" xfId="538"/>
    <cellStyle name="Total 2 26 2" xfId="6530"/>
    <cellStyle name="Total 2 27" xfId="950"/>
    <cellStyle name="Total 2 27 2" xfId="6942"/>
    <cellStyle name="Total 2 28" xfId="418"/>
    <cellStyle name="Total 2 28 2" xfId="6409"/>
    <cellStyle name="Total 2 29" xfId="1049"/>
    <cellStyle name="Total 2 29 2" xfId="7041"/>
    <cellStyle name="Total 2 3" xfId="362"/>
    <cellStyle name="Total 2 3 2" xfId="6353"/>
    <cellStyle name="Total 2 30" xfId="346"/>
    <cellStyle name="Total 2 30 2" xfId="6337"/>
    <cellStyle name="Total 2 31" xfId="936"/>
    <cellStyle name="Total 2 31 2" xfId="6928"/>
    <cellStyle name="Total 2 32" xfId="562"/>
    <cellStyle name="Total 2 32 2" xfId="6554"/>
    <cellStyle name="Total 2 33" xfId="587"/>
    <cellStyle name="Total 2 33 2" xfId="6579"/>
    <cellStyle name="Total 2 34" xfId="969"/>
    <cellStyle name="Total 2 34 2" xfId="6961"/>
    <cellStyle name="Total 2 35" xfId="729"/>
    <cellStyle name="Total 2 35 2" xfId="6721"/>
    <cellStyle name="Total 2 36" xfId="1031"/>
    <cellStyle name="Total 2 36 2" xfId="7023"/>
    <cellStyle name="Total 2 37" xfId="527"/>
    <cellStyle name="Total 2 37 2" xfId="6518"/>
    <cellStyle name="Total 2 38" xfId="849"/>
    <cellStyle name="Total 2 38 2" xfId="6841"/>
    <cellStyle name="Total 2 39" xfId="747"/>
    <cellStyle name="Total 2 39 2" xfId="6739"/>
    <cellStyle name="Total 2 4" xfId="356"/>
    <cellStyle name="Total 2 4 2" xfId="6347"/>
    <cellStyle name="Total 2 40" xfId="940"/>
    <cellStyle name="Total 2 40 2" xfId="6932"/>
    <cellStyle name="Total 2 41" xfId="423"/>
    <cellStyle name="Total 2 41 2" xfId="6414"/>
    <cellStyle name="Total 2 42" xfId="1047"/>
    <cellStyle name="Total 2 42 2" xfId="7039"/>
    <cellStyle name="Total 2 43" xfId="654"/>
    <cellStyle name="Total 2 43 2" xfId="6646"/>
    <cellStyle name="Total 2 44" xfId="926"/>
    <cellStyle name="Total 2 44 2" xfId="6918"/>
    <cellStyle name="Total 2 45" xfId="386"/>
    <cellStyle name="Total 2 45 2" xfId="6377"/>
    <cellStyle name="Total 2 46" xfId="994"/>
    <cellStyle name="Total 2 46 2" xfId="6986"/>
    <cellStyle name="Total 2 47" xfId="778"/>
    <cellStyle name="Total 2 47 2" xfId="6770"/>
    <cellStyle name="Total 2 48" xfId="1089"/>
    <cellStyle name="Total 2 48 2" xfId="7081"/>
    <cellStyle name="Total 2 49" xfId="1119"/>
    <cellStyle name="Total 2 49 2" xfId="7111"/>
    <cellStyle name="Total 2 5" xfId="321"/>
    <cellStyle name="Total 2 5 2" xfId="6311"/>
    <cellStyle name="Total 2 50" xfId="1149"/>
    <cellStyle name="Total 2 50 2" xfId="7141"/>
    <cellStyle name="Total 2 51" xfId="1179"/>
    <cellStyle name="Total 2 51 2" xfId="7171"/>
    <cellStyle name="Total 2 52" xfId="1209"/>
    <cellStyle name="Total 2 52 2" xfId="7201"/>
    <cellStyle name="Total 2 53" xfId="1239"/>
    <cellStyle name="Total 2 53 2" xfId="7231"/>
    <cellStyle name="Total 2 54" xfId="1269"/>
    <cellStyle name="Total 2 54 2" xfId="7261"/>
    <cellStyle name="Total 2 55" xfId="1299"/>
    <cellStyle name="Total 2 55 2" xfId="7291"/>
    <cellStyle name="Total 2 56" xfId="1329"/>
    <cellStyle name="Total 2 56 2" xfId="7321"/>
    <cellStyle name="Total 2 57" xfId="1359"/>
    <cellStyle name="Total 2 57 2" xfId="7351"/>
    <cellStyle name="Total 2 58" xfId="1389"/>
    <cellStyle name="Total 2 58 2" xfId="7381"/>
    <cellStyle name="Total 2 59" xfId="1419"/>
    <cellStyle name="Total 2 59 2" xfId="7411"/>
    <cellStyle name="Total 2 6" xfId="401"/>
    <cellStyle name="Total 2 6 2" xfId="6392"/>
    <cellStyle name="Total 2 60" xfId="1449"/>
    <cellStyle name="Total 2 60 2" xfId="7441"/>
    <cellStyle name="Total 2 61" xfId="1479"/>
    <cellStyle name="Total 2 61 2" xfId="7471"/>
    <cellStyle name="Total 2 62" xfId="1509"/>
    <cellStyle name="Total 2 62 2" xfId="7501"/>
    <cellStyle name="Total 2 63" xfId="1539"/>
    <cellStyle name="Total 2 63 2" xfId="7531"/>
    <cellStyle name="Total 2 64" xfId="1569"/>
    <cellStyle name="Total 2 64 2" xfId="7561"/>
    <cellStyle name="Total 2 65" xfId="1599"/>
    <cellStyle name="Total 2 65 2" xfId="7591"/>
    <cellStyle name="Total 2 66" xfId="1629"/>
    <cellStyle name="Total 2 66 2" xfId="7621"/>
    <cellStyle name="Total 2 67" xfId="1659"/>
    <cellStyle name="Total 2 67 2" xfId="7651"/>
    <cellStyle name="Total 2 68" xfId="2415"/>
    <cellStyle name="Total 2 68 2" xfId="8407"/>
    <cellStyle name="Total 2 69" xfId="2747"/>
    <cellStyle name="Total 2 69 2" xfId="8739"/>
    <cellStyle name="Total 2 7" xfId="313"/>
    <cellStyle name="Total 2 7 2" xfId="6303"/>
    <cellStyle name="Total 2 70" xfId="2502"/>
    <cellStyle name="Total 2 70 2" xfId="8494"/>
    <cellStyle name="Total 2 71" xfId="2755"/>
    <cellStyle name="Total 2 71 2" xfId="8747"/>
    <cellStyle name="Total 2 72" xfId="2574"/>
    <cellStyle name="Total 2 72 2" xfId="8566"/>
    <cellStyle name="Total 2 73" xfId="2602"/>
    <cellStyle name="Total 2 73 2" xfId="8594"/>
    <cellStyle name="Total 2 74" xfId="2592"/>
    <cellStyle name="Total 2 74 2" xfId="8584"/>
    <cellStyle name="Total 2 75" xfId="2655"/>
    <cellStyle name="Total 2 75 2" xfId="8647"/>
    <cellStyle name="Total 2 76" xfId="2773"/>
    <cellStyle name="Total 2 76 2" xfId="8765"/>
    <cellStyle name="Total 2 77" xfId="2498"/>
    <cellStyle name="Total 2 77 2" xfId="8490"/>
    <cellStyle name="Total 2 78" xfId="2665"/>
    <cellStyle name="Total 2 78 2" xfId="8657"/>
    <cellStyle name="Total 2 79" xfId="2638"/>
    <cellStyle name="Total 2 79 2" xfId="8630"/>
    <cellStyle name="Total 2 8" xfId="523"/>
    <cellStyle name="Total 2 8 2" xfId="6514"/>
    <cellStyle name="Total 2 80" xfId="2549"/>
    <cellStyle name="Total 2 80 2" xfId="8541"/>
    <cellStyle name="Total 2 81" xfId="2519"/>
    <cellStyle name="Total 2 81 2" xfId="8511"/>
    <cellStyle name="Total 2 82" xfId="2763"/>
    <cellStyle name="Total 2 82 2" xfId="8755"/>
    <cellStyle name="Total 2 83" xfId="2500"/>
    <cellStyle name="Total 2 83 2" xfId="8492"/>
    <cellStyle name="Total 2 84" xfId="2726"/>
    <cellStyle name="Total 2 84 2" xfId="8718"/>
    <cellStyle name="Total 2 85" xfId="2468"/>
    <cellStyle name="Total 2 85 2" xfId="8460"/>
    <cellStyle name="Total 2 86" xfId="3105"/>
    <cellStyle name="Total 2 86 2" xfId="9097"/>
    <cellStyle name="Total 2 87" xfId="3280"/>
    <cellStyle name="Total 2 87 2" xfId="9272"/>
    <cellStyle name="Total 2 88" xfId="2834"/>
    <cellStyle name="Total 2 88 2" xfId="8826"/>
    <cellStyle name="Total 2 89" xfId="3288"/>
    <cellStyle name="Total 2 89 2" xfId="9280"/>
    <cellStyle name="Total 2 9" xfId="351"/>
    <cellStyle name="Total 2 9 2" xfId="6342"/>
    <cellStyle name="Total 2 90" xfId="2384"/>
    <cellStyle name="Total 2 90 2" xfId="8376"/>
    <cellStyle name="Total 2 91" xfId="2864"/>
    <cellStyle name="Total 2 91 2" xfId="8856"/>
    <cellStyle name="Total 2 92" xfId="3091"/>
    <cellStyle name="Total 2 92 2" xfId="9083"/>
    <cellStyle name="Total 2 93" xfId="2585"/>
    <cellStyle name="Total 2 93 2" xfId="8577"/>
    <cellStyle name="Total 2 94" xfId="3305"/>
    <cellStyle name="Total 2 94 2" xfId="9297"/>
    <cellStyle name="Total 2 95" xfId="2558"/>
    <cellStyle name="Total 2 95 2" xfId="8550"/>
    <cellStyle name="Total 2 96" xfId="3163"/>
    <cellStyle name="Total 2 96 2" xfId="9155"/>
    <cellStyle name="Total 2 97" xfId="3029"/>
    <cellStyle name="Total 2 97 2" xfId="9021"/>
    <cellStyle name="Total 2 98" xfId="3229"/>
    <cellStyle name="Total 2 98 2" xfId="9221"/>
    <cellStyle name="Total 2 99" xfId="2507"/>
    <cellStyle name="Total 2 99 2" xfId="8499"/>
    <cellStyle name="Total 20" xfId="13376"/>
    <cellStyle name="Total 21" xfId="13053"/>
    <cellStyle name="Total 22" xfId="13073"/>
    <cellStyle name="Total 23" xfId="13799"/>
    <cellStyle name="Total 24" xfId="13038"/>
    <cellStyle name="Total 25" xfId="12965"/>
    <cellStyle name="Total 26" xfId="14974"/>
    <cellStyle name="Total 27" xfId="15151"/>
    <cellStyle name="Total 28" xfId="16768"/>
    <cellStyle name="Total 29" xfId="15973"/>
    <cellStyle name="Total 3" xfId="127"/>
    <cellStyle name="Total 3 10" xfId="597"/>
    <cellStyle name="Total 3 10 2" xfId="6589"/>
    <cellStyle name="Total 3 100" xfId="3315"/>
    <cellStyle name="Total 3 100 2" xfId="9307"/>
    <cellStyle name="Total 3 101" xfId="2445"/>
    <cellStyle name="Total 3 101 2" xfId="8437"/>
    <cellStyle name="Total 3 102" xfId="2393"/>
    <cellStyle name="Total 3 102 2" xfId="8385"/>
    <cellStyle name="Total 3 103" xfId="3121"/>
    <cellStyle name="Total 3 103 2" xfId="9113"/>
    <cellStyle name="Total 3 104" xfId="3369"/>
    <cellStyle name="Total 3 104 2" xfId="9361"/>
    <cellStyle name="Total 3 105" xfId="3394"/>
    <cellStyle name="Total 3 105 2" xfId="9386"/>
    <cellStyle name="Total 3 106" xfId="3419"/>
    <cellStyle name="Total 3 106 2" xfId="9411"/>
    <cellStyle name="Total 3 107" xfId="3443"/>
    <cellStyle name="Total 3 107 2" xfId="9435"/>
    <cellStyle name="Total 3 108" xfId="3466"/>
    <cellStyle name="Total 3 108 2" xfId="9458"/>
    <cellStyle name="Total 3 109" xfId="3486"/>
    <cellStyle name="Total 3 109 2" xfId="9478"/>
    <cellStyle name="Total 3 11" xfId="519"/>
    <cellStyle name="Total 3 11 2" xfId="6510"/>
    <cellStyle name="Total 3 110" xfId="3506"/>
    <cellStyle name="Total 3 110 2" xfId="9498"/>
    <cellStyle name="Total 3 111" xfId="3719"/>
    <cellStyle name="Total 3 111 2" xfId="9711"/>
    <cellStyle name="Total 3 112" xfId="3754"/>
    <cellStyle name="Total 3 112 2" xfId="9746"/>
    <cellStyle name="Total 3 113" xfId="3833"/>
    <cellStyle name="Total 3 113 2" xfId="9825"/>
    <cellStyle name="Total 3 114" xfId="3824"/>
    <cellStyle name="Total 3 114 2" xfId="9816"/>
    <cellStyle name="Total 3 115" xfId="3804"/>
    <cellStyle name="Total 3 115 2" xfId="9796"/>
    <cellStyle name="Total 3 116" xfId="3820"/>
    <cellStyle name="Total 3 116 2" xfId="9812"/>
    <cellStyle name="Total 3 117" xfId="3923"/>
    <cellStyle name="Total 3 117 2" xfId="9915"/>
    <cellStyle name="Total 3 118" xfId="4466"/>
    <cellStyle name="Total 3 118 2" xfId="10458"/>
    <cellStyle name="Total 3 119" xfId="4432"/>
    <cellStyle name="Total 3 119 2" xfId="10424"/>
    <cellStyle name="Total 3 12" xfId="951"/>
    <cellStyle name="Total 3 12 2" xfId="6943"/>
    <cellStyle name="Total 3 120" xfId="4287"/>
    <cellStyle name="Total 3 120 2" xfId="10279"/>
    <cellStyle name="Total 3 121" xfId="4499"/>
    <cellStyle name="Total 3 121 2" xfId="10491"/>
    <cellStyle name="Total 3 122" xfId="4208"/>
    <cellStyle name="Total 3 122 2" xfId="10200"/>
    <cellStyle name="Total 3 123" xfId="4152"/>
    <cellStyle name="Total 3 123 2" xfId="10144"/>
    <cellStyle name="Total 3 124" xfId="4226"/>
    <cellStyle name="Total 3 124 2" xfId="10218"/>
    <cellStyle name="Total 3 125" xfId="4095"/>
    <cellStyle name="Total 3 125 2" xfId="10087"/>
    <cellStyle name="Total 3 126" xfId="3976"/>
    <cellStyle name="Total 3 126 2" xfId="9968"/>
    <cellStyle name="Total 3 127" xfId="4514"/>
    <cellStyle name="Total 3 127 2" xfId="10506"/>
    <cellStyle name="Total 3 128" xfId="4316"/>
    <cellStyle name="Total 3 128 2" xfId="10308"/>
    <cellStyle name="Total 3 129" xfId="3915"/>
    <cellStyle name="Total 3 129 2" xfId="9907"/>
    <cellStyle name="Total 3 13" xfId="711"/>
    <cellStyle name="Total 3 13 2" xfId="6703"/>
    <cellStyle name="Total 3 130" xfId="4016"/>
    <cellStyle name="Total 3 130 2" xfId="10008"/>
    <cellStyle name="Total 3 131" xfId="3970"/>
    <cellStyle name="Total 3 131 2" xfId="9962"/>
    <cellStyle name="Total 3 132" xfId="4582"/>
    <cellStyle name="Total 3 132 2" xfId="10574"/>
    <cellStyle name="Total 3 133" xfId="4420"/>
    <cellStyle name="Total 3 133 2" xfId="10412"/>
    <cellStyle name="Total 3 134" xfId="3960"/>
    <cellStyle name="Total 3 134 2" xfId="9952"/>
    <cellStyle name="Total 3 135" xfId="4290"/>
    <cellStyle name="Total 3 135 2" xfId="10282"/>
    <cellStyle name="Total 3 136" xfId="4085"/>
    <cellStyle name="Total 3 136 2" xfId="10077"/>
    <cellStyle name="Total 3 137" xfId="4358"/>
    <cellStyle name="Total 3 137 2" xfId="10350"/>
    <cellStyle name="Total 3 138" xfId="4216"/>
    <cellStyle name="Total 3 138 2" xfId="10208"/>
    <cellStyle name="Total 3 139" xfId="4086"/>
    <cellStyle name="Total 3 139 2" xfId="10078"/>
    <cellStyle name="Total 3 14" xfId="626"/>
    <cellStyle name="Total 3 14 2" xfId="6618"/>
    <cellStyle name="Total 3 140" xfId="4623"/>
    <cellStyle name="Total 3 140 2" xfId="10615"/>
    <cellStyle name="Total 3 141" xfId="4924"/>
    <cellStyle name="Total 3 141 2" xfId="10916"/>
    <cellStyle name="Total 3 142" xfId="4904"/>
    <cellStyle name="Total 3 142 2" xfId="10896"/>
    <cellStyle name="Total 3 143" xfId="4839"/>
    <cellStyle name="Total 3 143 2" xfId="10831"/>
    <cellStyle name="Total 3 144" xfId="4937"/>
    <cellStyle name="Total 3 144 2" xfId="10929"/>
    <cellStyle name="Total 3 145" xfId="4795"/>
    <cellStyle name="Total 3 145 2" xfId="10787"/>
    <cellStyle name="Total 3 146" xfId="4756"/>
    <cellStyle name="Total 3 146 2" xfId="10748"/>
    <cellStyle name="Total 3 147" xfId="4802"/>
    <cellStyle name="Total 3 147 2" xfId="10794"/>
    <cellStyle name="Total 3 148" xfId="4693"/>
    <cellStyle name="Total 3 148 2" xfId="10685"/>
    <cellStyle name="Total 3 149" xfId="4867"/>
    <cellStyle name="Total 3 149 2" xfId="10859"/>
    <cellStyle name="Total 3 15" xfId="874"/>
    <cellStyle name="Total 3 15 2" xfId="6866"/>
    <cellStyle name="Total 3 150" xfId="4739"/>
    <cellStyle name="Total 3 150 2" xfId="10731"/>
    <cellStyle name="Total 3 151" xfId="4678"/>
    <cellStyle name="Total 3 151 2" xfId="10670"/>
    <cellStyle name="Total 3 152" xfId="4991"/>
    <cellStyle name="Total 3 152 2" xfId="10983"/>
    <cellStyle name="Total 3 153" xfId="5079"/>
    <cellStyle name="Total 3 153 2" xfId="11071"/>
    <cellStyle name="Total 3 154" xfId="5086"/>
    <cellStyle name="Total 3 154 2" xfId="11078"/>
    <cellStyle name="Total 3 155" xfId="5069"/>
    <cellStyle name="Total 3 155 2" xfId="11061"/>
    <cellStyle name="Total 3 156" xfId="5131"/>
    <cellStyle name="Total 3 156 2" xfId="11123"/>
    <cellStyle name="Total 3 157" xfId="5699"/>
    <cellStyle name="Total 3 157 2" xfId="11691"/>
    <cellStyle name="Total 3 158" xfId="5763"/>
    <cellStyle name="Total 3 158 2" xfId="11755"/>
    <cellStyle name="Total 3 159" xfId="5794"/>
    <cellStyle name="Total 3 159 2" xfId="11786"/>
    <cellStyle name="Total 3 16" xfId="905"/>
    <cellStyle name="Total 3 16 2" xfId="6897"/>
    <cellStyle name="Total 3 160" xfId="5535"/>
    <cellStyle name="Total 3 160 2" xfId="11527"/>
    <cellStyle name="Total 3 161" xfId="5265"/>
    <cellStyle name="Total 3 161 2" xfId="11257"/>
    <cellStyle name="Total 3 162" xfId="5415"/>
    <cellStyle name="Total 3 162 2" xfId="11407"/>
    <cellStyle name="Total 3 163" xfId="5620"/>
    <cellStyle name="Total 3 163 2" xfId="11612"/>
    <cellStyle name="Total 3 164" xfId="5324"/>
    <cellStyle name="Total 3 164 2" xfId="11316"/>
    <cellStyle name="Total 3 165" xfId="5797"/>
    <cellStyle name="Total 3 165 2" xfId="11789"/>
    <cellStyle name="Total 3 166" xfId="5530"/>
    <cellStyle name="Total 3 166 2" xfId="11522"/>
    <cellStyle name="Total 3 167" xfId="5634"/>
    <cellStyle name="Total 3 167 2" xfId="11626"/>
    <cellStyle name="Total 3 168" xfId="5786"/>
    <cellStyle name="Total 3 168 2" xfId="11778"/>
    <cellStyle name="Total 3 169" xfId="5314"/>
    <cellStyle name="Total 3 169 2" xfId="11306"/>
    <cellStyle name="Total 3 17" xfId="909"/>
    <cellStyle name="Total 3 17 2" xfId="6901"/>
    <cellStyle name="Total 3 170" xfId="5393"/>
    <cellStyle name="Total 3 170 2" xfId="11385"/>
    <cellStyle name="Total 3 171" xfId="5598"/>
    <cellStyle name="Total 3 171 2" xfId="11590"/>
    <cellStyle name="Total 3 172" xfId="5850"/>
    <cellStyle name="Total 3 172 2" xfId="11842"/>
    <cellStyle name="Total 3 173" xfId="5870"/>
    <cellStyle name="Total 3 173 2" xfId="11862"/>
    <cellStyle name="Total 3 174" xfId="5692"/>
    <cellStyle name="Total 3 174 2" xfId="11684"/>
    <cellStyle name="Total 3 175" xfId="5405"/>
    <cellStyle name="Total 3 175 2" xfId="11397"/>
    <cellStyle name="Total 3 176" xfId="5844"/>
    <cellStyle name="Total 3 176 2" xfId="11836"/>
    <cellStyle name="Total 3 177" xfId="5201"/>
    <cellStyle name="Total 3 177 2" xfId="11193"/>
    <cellStyle name="Total 3 178" xfId="5663"/>
    <cellStyle name="Total 3 178 2" xfId="11655"/>
    <cellStyle name="Total 3 179" xfId="5716"/>
    <cellStyle name="Total 3 179 2" xfId="11708"/>
    <cellStyle name="Total 3 18" xfId="834"/>
    <cellStyle name="Total 3 18 2" xfId="6826"/>
    <cellStyle name="Total 3 180" xfId="5420"/>
    <cellStyle name="Total 3 180 2" xfId="11412"/>
    <cellStyle name="Total 3 181" xfId="5893"/>
    <cellStyle name="Total 3 181 2" xfId="11885"/>
    <cellStyle name="Total 3 182" xfId="6015"/>
    <cellStyle name="Total 3 182 2" xfId="12007"/>
    <cellStyle name="Total 3 183" xfId="5969"/>
    <cellStyle name="Total 3 183 2" xfId="11961"/>
    <cellStyle name="Total 3 184" xfId="6006"/>
    <cellStyle name="Total 3 184 2" xfId="11998"/>
    <cellStyle name="Total 3 185" xfId="6011"/>
    <cellStyle name="Total 3 185 2" xfId="12003"/>
    <cellStyle name="Total 3 186" xfId="6117"/>
    <cellStyle name="Total 3 187" xfId="13753"/>
    <cellStyle name="Total 3 188" xfId="20094"/>
    <cellStyle name="Total 3 19" xfId="470"/>
    <cellStyle name="Total 3 19 2" xfId="6461"/>
    <cellStyle name="Total 3 2" xfId="371"/>
    <cellStyle name="Total 3 2 2" xfId="6362"/>
    <cellStyle name="Total 3 20" xfId="837"/>
    <cellStyle name="Total 3 20 2" xfId="6829"/>
    <cellStyle name="Total 3 21" xfId="431"/>
    <cellStyle name="Total 3 21 2" xfId="6422"/>
    <cellStyle name="Total 3 22" xfId="896"/>
    <cellStyle name="Total 3 22 2" xfId="6888"/>
    <cellStyle name="Total 3 23" xfId="1057"/>
    <cellStyle name="Total 3 23 2" xfId="7049"/>
    <cellStyle name="Total 3 24" xfId="542"/>
    <cellStyle name="Total 3 24 2" xfId="6534"/>
    <cellStyle name="Total 3 25" xfId="1014"/>
    <cellStyle name="Total 3 25 2" xfId="7006"/>
    <cellStyle name="Total 3 26" xfId="315"/>
    <cellStyle name="Total 3 26 2" xfId="6305"/>
    <cellStyle name="Total 3 27" xfId="830"/>
    <cellStyle name="Total 3 27 2" xfId="6822"/>
    <cellStyle name="Total 3 28" xfId="663"/>
    <cellStyle name="Total 3 28 2" xfId="6655"/>
    <cellStyle name="Total 3 29" xfId="1079"/>
    <cellStyle name="Total 3 29 2" xfId="7071"/>
    <cellStyle name="Total 3 3" xfId="471"/>
    <cellStyle name="Total 3 3 2" xfId="6462"/>
    <cellStyle name="Total 3 30" xfId="1109"/>
    <cellStyle name="Total 3 30 2" xfId="7101"/>
    <cellStyle name="Total 3 31" xfId="1139"/>
    <cellStyle name="Total 3 31 2" xfId="7131"/>
    <cellStyle name="Total 3 32" xfId="1169"/>
    <cellStyle name="Total 3 32 2" xfId="7161"/>
    <cellStyle name="Total 3 33" xfId="1199"/>
    <cellStyle name="Total 3 33 2" xfId="7191"/>
    <cellStyle name="Total 3 34" xfId="1229"/>
    <cellStyle name="Total 3 34 2" xfId="7221"/>
    <cellStyle name="Total 3 35" xfId="1259"/>
    <cellStyle name="Total 3 35 2" xfId="7251"/>
    <cellStyle name="Total 3 36" xfId="1289"/>
    <cellStyle name="Total 3 36 2" xfId="7281"/>
    <cellStyle name="Total 3 37" xfId="1319"/>
    <cellStyle name="Total 3 37 2" xfId="7311"/>
    <cellStyle name="Total 3 38" xfId="1349"/>
    <cellStyle name="Total 3 38 2" xfId="7341"/>
    <cellStyle name="Total 3 39" xfId="1379"/>
    <cellStyle name="Total 3 39 2" xfId="7371"/>
    <cellStyle name="Total 3 4" xfId="302"/>
    <cellStyle name="Total 3 4 2" xfId="6292"/>
    <cellStyle name="Total 3 40" xfId="1409"/>
    <cellStyle name="Total 3 40 2" xfId="7401"/>
    <cellStyle name="Total 3 41" xfId="1439"/>
    <cellStyle name="Total 3 41 2" xfId="7431"/>
    <cellStyle name="Total 3 42" xfId="1469"/>
    <cellStyle name="Total 3 42 2" xfId="7461"/>
    <cellStyle name="Total 3 43" xfId="1499"/>
    <cellStyle name="Total 3 43 2" xfId="7491"/>
    <cellStyle name="Total 3 44" xfId="1529"/>
    <cellStyle name="Total 3 44 2" xfId="7521"/>
    <cellStyle name="Total 3 45" xfId="1559"/>
    <cellStyle name="Total 3 45 2" xfId="7551"/>
    <cellStyle name="Total 3 46" xfId="1589"/>
    <cellStyle name="Total 3 46 2" xfId="7581"/>
    <cellStyle name="Total 3 47" xfId="1619"/>
    <cellStyle name="Total 3 47 2" xfId="7611"/>
    <cellStyle name="Total 3 48" xfId="1649"/>
    <cellStyle name="Total 3 48 2" xfId="7641"/>
    <cellStyle name="Total 3 49" xfId="1679"/>
    <cellStyle name="Total 3 49 2" xfId="7671"/>
    <cellStyle name="Total 3 5" xfId="447"/>
    <cellStyle name="Total 3 5 2" xfId="6438"/>
    <cellStyle name="Total 3 50" xfId="1708"/>
    <cellStyle name="Total 3 50 2" xfId="7700"/>
    <cellStyle name="Total 3 51" xfId="1736"/>
    <cellStyle name="Total 3 51 2" xfId="7728"/>
    <cellStyle name="Total 3 52" xfId="1763"/>
    <cellStyle name="Total 3 52 2" xfId="7755"/>
    <cellStyle name="Total 3 53" xfId="1790"/>
    <cellStyle name="Total 3 53 2" xfId="7782"/>
    <cellStyle name="Total 3 54" xfId="1817"/>
    <cellStyle name="Total 3 54 2" xfId="7809"/>
    <cellStyle name="Total 3 55" xfId="1843"/>
    <cellStyle name="Total 3 55 2" xfId="7835"/>
    <cellStyle name="Total 3 56" xfId="1869"/>
    <cellStyle name="Total 3 56 2" xfId="7861"/>
    <cellStyle name="Total 3 57" xfId="1895"/>
    <cellStyle name="Total 3 57 2" xfId="7887"/>
    <cellStyle name="Total 3 58" xfId="1920"/>
    <cellStyle name="Total 3 58 2" xfId="7912"/>
    <cellStyle name="Total 3 59" xfId="1945"/>
    <cellStyle name="Total 3 59 2" xfId="7937"/>
    <cellStyle name="Total 3 6" xfId="341"/>
    <cellStyle name="Total 3 6 2" xfId="6332"/>
    <cellStyle name="Total 3 60" xfId="1970"/>
    <cellStyle name="Total 3 60 2" xfId="7962"/>
    <cellStyle name="Total 3 61" xfId="1995"/>
    <cellStyle name="Total 3 61 2" xfId="7987"/>
    <cellStyle name="Total 3 62" xfId="2020"/>
    <cellStyle name="Total 3 62 2" xfId="8012"/>
    <cellStyle name="Total 3 63" xfId="2045"/>
    <cellStyle name="Total 3 63 2" xfId="8037"/>
    <cellStyle name="Total 3 64" xfId="2069"/>
    <cellStyle name="Total 3 64 2" xfId="8061"/>
    <cellStyle name="Total 3 65" xfId="2092"/>
    <cellStyle name="Total 3 65 2" xfId="8084"/>
    <cellStyle name="Total 3 66" xfId="2112"/>
    <cellStyle name="Total 3 66 2" xfId="8104"/>
    <cellStyle name="Total 3 67" xfId="2132"/>
    <cellStyle name="Total 3 67 2" xfId="8124"/>
    <cellStyle name="Total 3 68" xfId="2449"/>
    <cellStyle name="Total 3 68 2" xfId="8441"/>
    <cellStyle name="Total 3 69" xfId="2727"/>
    <cellStyle name="Total 3 69 2" xfId="8719"/>
    <cellStyle name="Total 3 7" xfId="397"/>
    <cellStyle name="Total 3 7 2" xfId="6388"/>
    <cellStyle name="Total 3 70" xfId="2431"/>
    <cellStyle name="Total 3 70 2" xfId="8423"/>
    <cellStyle name="Total 3 71" xfId="2523"/>
    <cellStyle name="Total 3 71 2" xfId="8515"/>
    <cellStyle name="Total 3 72" xfId="2658"/>
    <cellStyle name="Total 3 72 2" xfId="8650"/>
    <cellStyle name="Total 3 73" xfId="2687"/>
    <cellStyle name="Total 3 73 2" xfId="8679"/>
    <cellStyle name="Total 3 74" xfId="2692"/>
    <cellStyle name="Total 3 74 2" xfId="8684"/>
    <cellStyle name="Total 3 75" xfId="2619"/>
    <cellStyle name="Total 3 75 2" xfId="8611"/>
    <cellStyle name="Total 3 76" xfId="2406"/>
    <cellStyle name="Total 3 76 2" xfId="8398"/>
    <cellStyle name="Total 3 77" xfId="2622"/>
    <cellStyle name="Total 3 77 2" xfId="8614"/>
    <cellStyle name="Total 3 78" xfId="2514"/>
    <cellStyle name="Total 3 78 2" xfId="8506"/>
    <cellStyle name="Total 3 79" xfId="2680"/>
    <cellStyle name="Total 3 79 2" xfId="8672"/>
    <cellStyle name="Total 3 8" xfId="466"/>
    <cellStyle name="Total 3 8 2" xfId="6457"/>
    <cellStyle name="Total 3 80" xfId="2817"/>
    <cellStyle name="Total 3 80 2" xfId="8809"/>
    <cellStyle name="Total 3 81" xfId="2490"/>
    <cellStyle name="Total 3 81 2" xfId="8482"/>
    <cellStyle name="Total 3 82" xfId="2783"/>
    <cellStyle name="Total 3 82 2" xfId="8775"/>
    <cellStyle name="Total 3 83" xfId="2533"/>
    <cellStyle name="Total 3 83 2" xfId="8525"/>
    <cellStyle name="Total 3 84" xfId="2615"/>
    <cellStyle name="Total 3 84 2" xfId="8607"/>
    <cellStyle name="Total 3 85" xfId="2553"/>
    <cellStyle name="Total 3 85 2" xfId="8545"/>
    <cellStyle name="Total 3 86" xfId="2761"/>
    <cellStyle name="Total 3 86 2" xfId="8753"/>
    <cellStyle name="Total 3 87" xfId="3261"/>
    <cellStyle name="Total 3 87 2" xfId="9253"/>
    <cellStyle name="Total 3 88" xfId="2814"/>
    <cellStyle name="Total 3 88 2" xfId="8806"/>
    <cellStyle name="Total 3 89" xfId="3239"/>
    <cellStyle name="Total 3 89 2" xfId="9231"/>
    <cellStyle name="Total 3 9" xfId="520"/>
    <cellStyle name="Total 3 9 2" xfId="6511"/>
    <cellStyle name="Total 3 90" xfId="2905"/>
    <cellStyle name="Total 3 90 2" xfId="8897"/>
    <cellStyle name="Total 3 91" xfId="2938"/>
    <cellStyle name="Total 3 91 2" xfId="8930"/>
    <cellStyle name="Total 3 92" xfId="3090"/>
    <cellStyle name="Total 3 92 2" xfId="9082"/>
    <cellStyle name="Total 3 93" xfId="2725"/>
    <cellStyle name="Total 3 93 2" xfId="8717"/>
    <cellStyle name="Total 3 94" xfId="3102"/>
    <cellStyle name="Total 3 94 2" xfId="9094"/>
    <cellStyle name="Total 3 95" xfId="2731"/>
    <cellStyle name="Total 3 95 2" xfId="8723"/>
    <cellStyle name="Total 3 96" xfId="3045"/>
    <cellStyle name="Total 3 96 2" xfId="9037"/>
    <cellStyle name="Total 3 97" xfId="3081"/>
    <cellStyle name="Total 3 97 2" xfId="9073"/>
    <cellStyle name="Total 3 98" xfId="3349"/>
    <cellStyle name="Total 3 98 2" xfId="9341"/>
    <cellStyle name="Total 3 99" xfId="3219"/>
    <cellStyle name="Total 3 99 2" xfId="9211"/>
    <cellStyle name="Total 30" xfId="16091"/>
    <cellStyle name="Total 31" xfId="16072"/>
    <cellStyle name="Total 32" xfId="16736"/>
    <cellStyle name="Total 33" xfId="16643"/>
    <cellStyle name="Total 34" xfId="15153"/>
    <cellStyle name="Total 35" xfId="15803"/>
    <cellStyle name="Total 36" xfId="16822"/>
    <cellStyle name="Total 37" xfId="18832"/>
    <cellStyle name="Total 38" xfId="18734"/>
    <cellStyle name="Total 39" xfId="17100"/>
    <cellStyle name="Total 4" xfId="168"/>
    <cellStyle name="Total 4 10" xfId="727"/>
    <cellStyle name="Total 4 10 2" xfId="6719"/>
    <cellStyle name="Total 4 100" xfId="3484"/>
    <cellStyle name="Total 4 100 2" xfId="9476"/>
    <cellStyle name="Total 4 101" xfId="3504"/>
    <cellStyle name="Total 4 101 2" xfId="9496"/>
    <cellStyle name="Total 4 102" xfId="3523"/>
    <cellStyle name="Total 4 102 2" xfId="9515"/>
    <cellStyle name="Total 4 103" xfId="3540"/>
    <cellStyle name="Total 4 103 2" xfId="9532"/>
    <cellStyle name="Total 4 104" xfId="3557"/>
    <cellStyle name="Total 4 104 2" xfId="9549"/>
    <cellStyle name="Total 4 105" xfId="3574"/>
    <cellStyle name="Total 4 105 2" xfId="9566"/>
    <cellStyle name="Total 4 106" xfId="3591"/>
    <cellStyle name="Total 4 106 2" xfId="9583"/>
    <cellStyle name="Total 4 107" xfId="3608"/>
    <cellStyle name="Total 4 107 2" xfId="9600"/>
    <cellStyle name="Total 4 108" xfId="3625"/>
    <cellStyle name="Total 4 108 2" xfId="9617"/>
    <cellStyle name="Total 4 109" xfId="3640"/>
    <cellStyle name="Total 4 109 2" xfId="9632"/>
    <cellStyle name="Total 4 11" xfId="758"/>
    <cellStyle name="Total 4 11 2" xfId="6750"/>
    <cellStyle name="Total 4 110" xfId="3653"/>
    <cellStyle name="Total 4 110 2" xfId="9645"/>
    <cellStyle name="Total 4 111" xfId="3724"/>
    <cellStyle name="Total 4 111 2" xfId="9716"/>
    <cellStyle name="Total 4 112" xfId="3760"/>
    <cellStyle name="Total 4 112 2" xfId="9752"/>
    <cellStyle name="Total 4 113" xfId="3888"/>
    <cellStyle name="Total 4 113 2" xfId="9880"/>
    <cellStyle name="Total 4 114" xfId="3862"/>
    <cellStyle name="Total 4 114 2" xfId="9854"/>
    <cellStyle name="Total 4 115" xfId="3803"/>
    <cellStyle name="Total 4 115 2" xfId="9795"/>
    <cellStyle name="Total 4 116" xfId="3856"/>
    <cellStyle name="Total 4 116 2" xfId="9848"/>
    <cellStyle name="Total 4 117" xfId="3933"/>
    <cellStyle name="Total 4 117 2" xfId="9925"/>
    <cellStyle name="Total 4 118" xfId="4263"/>
    <cellStyle name="Total 4 118 2" xfId="10255"/>
    <cellStyle name="Total 4 119" xfId="4070"/>
    <cellStyle name="Total 4 119 2" xfId="10062"/>
    <cellStyle name="Total 4 12" xfId="1053"/>
    <cellStyle name="Total 4 12 2" xfId="7045"/>
    <cellStyle name="Total 4 120" xfId="4338"/>
    <cellStyle name="Total 4 120 2" xfId="10330"/>
    <cellStyle name="Total 4 121" xfId="4187"/>
    <cellStyle name="Total 4 121 2" xfId="10179"/>
    <cellStyle name="Total 4 122" xfId="4264"/>
    <cellStyle name="Total 4 122 2" xfId="10256"/>
    <cellStyle name="Total 4 123" xfId="4058"/>
    <cellStyle name="Total 4 123 2" xfId="10050"/>
    <cellStyle name="Total 4 124" xfId="4233"/>
    <cellStyle name="Total 4 124 2" xfId="10225"/>
    <cellStyle name="Total 4 125" xfId="4045"/>
    <cellStyle name="Total 4 125 2" xfId="10037"/>
    <cellStyle name="Total 4 126" xfId="4111"/>
    <cellStyle name="Total 4 126 2" xfId="10103"/>
    <cellStyle name="Total 4 127" xfId="4288"/>
    <cellStyle name="Total 4 127 2" xfId="10280"/>
    <cellStyle name="Total 4 128" xfId="4119"/>
    <cellStyle name="Total 4 128 2" xfId="10111"/>
    <cellStyle name="Total 4 129" xfId="4172"/>
    <cellStyle name="Total 4 129 2" xfId="10164"/>
    <cellStyle name="Total 4 13" xfId="715"/>
    <cellStyle name="Total 4 13 2" xfId="6707"/>
    <cellStyle name="Total 4 130" xfId="4584"/>
    <cellStyle name="Total 4 130 2" xfId="10576"/>
    <cellStyle name="Total 4 131" xfId="4115"/>
    <cellStyle name="Total 4 131 2" xfId="10107"/>
    <cellStyle name="Total 4 132" xfId="4160"/>
    <cellStyle name="Total 4 132 2" xfId="10152"/>
    <cellStyle name="Total 4 133" xfId="4463"/>
    <cellStyle name="Total 4 133 2" xfId="10455"/>
    <cellStyle name="Total 4 134" xfId="4332"/>
    <cellStyle name="Total 4 134 2" xfId="10324"/>
    <cellStyle name="Total 4 135" xfId="4378"/>
    <cellStyle name="Total 4 135 2" xfId="10370"/>
    <cellStyle name="Total 4 136" xfId="3926"/>
    <cellStyle name="Total 4 136 2" xfId="9918"/>
    <cellStyle name="Total 4 137" xfId="4484"/>
    <cellStyle name="Total 4 137 2" xfId="10476"/>
    <cellStyle name="Total 4 138" xfId="4387"/>
    <cellStyle name="Total 4 138 2" xfId="10379"/>
    <cellStyle name="Total 4 139" xfId="4581"/>
    <cellStyle name="Total 4 139 2" xfId="10573"/>
    <cellStyle name="Total 4 14" xfId="853"/>
    <cellStyle name="Total 4 14 2" xfId="6845"/>
    <cellStyle name="Total 4 140" xfId="4631"/>
    <cellStyle name="Total 4 140 2" xfId="10623"/>
    <cellStyle name="Total 4 141" xfId="4827"/>
    <cellStyle name="Total 4 141 2" xfId="10819"/>
    <cellStyle name="Total 4 142" xfId="4702"/>
    <cellStyle name="Total 4 142 2" xfId="10694"/>
    <cellStyle name="Total 4 143" xfId="4866"/>
    <cellStyle name="Total 4 143 2" xfId="10858"/>
    <cellStyle name="Total 4 144" xfId="4777"/>
    <cellStyle name="Total 4 144 2" xfId="10769"/>
    <cellStyle name="Total 4 145" xfId="4829"/>
    <cellStyle name="Total 4 145 2" xfId="10821"/>
    <cellStyle name="Total 4 146" xfId="4695"/>
    <cellStyle name="Total 4 146 2" xfId="10687"/>
    <cellStyle name="Total 4 147" xfId="4808"/>
    <cellStyle name="Total 4 147 2" xfId="10800"/>
    <cellStyle name="Total 4 148" xfId="4927"/>
    <cellStyle name="Total 4 148 2" xfId="10919"/>
    <cellStyle name="Total 4 149" xfId="4833"/>
    <cellStyle name="Total 4 149 2" xfId="10825"/>
    <cellStyle name="Total 4 15" xfId="703"/>
    <cellStyle name="Total 4 15 2" xfId="6695"/>
    <cellStyle name="Total 4 150" xfId="4828"/>
    <cellStyle name="Total 4 150 2" xfId="10820"/>
    <cellStyle name="Total 4 151" xfId="4708"/>
    <cellStyle name="Total 4 151 2" xfId="10700"/>
    <cellStyle name="Total 4 152" xfId="4997"/>
    <cellStyle name="Total 4 152 2" xfId="10989"/>
    <cellStyle name="Total 4 153" xfId="5063"/>
    <cellStyle name="Total 4 153 2" xfId="11055"/>
    <cellStyle name="Total 4 154" xfId="5017"/>
    <cellStyle name="Total 4 154 2" xfId="11009"/>
    <cellStyle name="Total 4 155" xfId="5081"/>
    <cellStyle name="Total 4 155 2" xfId="11073"/>
    <cellStyle name="Total 4 156" xfId="5142"/>
    <cellStyle name="Total 4 156 2" xfId="11134"/>
    <cellStyle name="Total 4 157" xfId="5562"/>
    <cellStyle name="Total 4 157 2" xfId="11554"/>
    <cellStyle name="Total 4 158" xfId="5179"/>
    <cellStyle name="Total 4 158 2" xfId="11171"/>
    <cellStyle name="Total 4 159" xfId="5349"/>
    <cellStyle name="Total 4 159 2" xfId="11341"/>
    <cellStyle name="Total 4 16" xfId="644"/>
    <cellStyle name="Total 4 16 2" xfId="6636"/>
    <cellStyle name="Total 4 160" xfId="5729"/>
    <cellStyle name="Total 4 160 2" xfId="11721"/>
    <cellStyle name="Total 4 161" xfId="5332"/>
    <cellStyle name="Total 4 161 2" xfId="11324"/>
    <cellStyle name="Total 4 162" xfId="5626"/>
    <cellStyle name="Total 4 162 2" xfId="11618"/>
    <cellStyle name="Total 4 163" xfId="5199"/>
    <cellStyle name="Total 4 163 2" xfId="11191"/>
    <cellStyle name="Total 4 164" xfId="5769"/>
    <cellStyle name="Total 4 164 2" xfId="11761"/>
    <cellStyle name="Total 4 165" xfId="5279"/>
    <cellStyle name="Total 4 165 2" xfId="11271"/>
    <cellStyle name="Total 4 166" xfId="5666"/>
    <cellStyle name="Total 4 166 2" xfId="11658"/>
    <cellStyle name="Total 4 167" xfId="5646"/>
    <cellStyle name="Total 4 167 2" xfId="11638"/>
    <cellStyle name="Total 4 168" xfId="5207"/>
    <cellStyle name="Total 4 168 2" xfId="11199"/>
    <cellStyle name="Total 4 169" xfId="5589"/>
    <cellStyle name="Total 4 169 2" xfId="11581"/>
    <cellStyle name="Total 4 17" xfId="933"/>
    <cellStyle name="Total 4 17 2" xfId="6925"/>
    <cellStyle name="Total 4 170" xfId="5826"/>
    <cellStyle name="Total 4 170 2" xfId="11818"/>
    <cellStyle name="Total 4 171" xfId="5495"/>
    <cellStyle name="Total 4 171 2" xfId="11487"/>
    <cellStyle name="Total 4 172" xfId="5521"/>
    <cellStyle name="Total 4 172 2" xfId="11513"/>
    <cellStyle name="Total 4 173" xfId="5296"/>
    <cellStyle name="Total 4 173 2" xfId="11288"/>
    <cellStyle name="Total 4 174" xfId="5443"/>
    <cellStyle name="Total 4 174 2" xfId="11435"/>
    <cellStyle name="Total 4 175" xfId="5436"/>
    <cellStyle name="Total 4 175 2" xfId="11428"/>
    <cellStyle name="Total 4 176" xfId="5489"/>
    <cellStyle name="Total 4 176 2" xfId="11481"/>
    <cellStyle name="Total 4 177" xfId="5828"/>
    <cellStyle name="Total 4 177 2" xfId="11820"/>
    <cellStyle name="Total 4 178" xfId="5683"/>
    <cellStyle name="Total 4 178 2" xfId="11675"/>
    <cellStyle name="Total 4 179" xfId="5277"/>
    <cellStyle name="Total 4 179 2" xfId="11269"/>
    <cellStyle name="Total 4 18" xfId="693"/>
    <cellStyle name="Total 4 18 2" xfId="6685"/>
    <cellStyle name="Total 4 180" xfId="5441"/>
    <cellStyle name="Total 4 180 2" xfId="11433"/>
    <cellStyle name="Total 4 181" xfId="5902"/>
    <cellStyle name="Total 4 181 2" xfId="11894"/>
    <cellStyle name="Total 4 182" xfId="6003"/>
    <cellStyle name="Total 4 182 2" xfId="11995"/>
    <cellStyle name="Total 4 183" xfId="6024"/>
    <cellStyle name="Total 4 183 2" xfId="12016"/>
    <cellStyle name="Total 4 184" xfId="5924"/>
    <cellStyle name="Total 4 184 2" xfId="11916"/>
    <cellStyle name="Total 4 185" xfId="5961"/>
    <cellStyle name="Total 4 185 2" xfId="11953"/>
    <cellStyle name="Total 4 186" xfId="6158"/>
    <cellStyle name="Total 4 187" xfId="13748"/>
    <cellStyle name="Total 4 188" xfId="20099"/>
    <cellStyle name="Total 4 19" xfId="673"/>
    <cellStyle name="Total 4 19 2" xfId="6665"/>
    <cellStyle name="Total 4 2" xfId="408"/>
    <cellStyle name="Total 4 2 2" xfId="6399"/>
    <cellStyle name="Total 4 20" xfId="1076"/>
    <cellStyle name="Total 4 20 2" xfId="7068"/>
    <cellStyle name="Total 4 21" xfId="1106"/>
    <cellStyle name="Total 4 21 2" xfId="7098"/>
    <cellStyle name="Total 4 22" xfId="1136"/>
    <cellStyle name="Total 4 22 2" xfId="7128"/>
    <cellStyle name="Total 4 23" xfId="1166"/>
    <cellStyle name="Total 4 23 2" xfId="7158"/>
    <cellStyle name="Total 4 24" xfId="1196"/>
    <cellStyle name="Total 4 24 2" xfId="7188"/>
    <cellStyle name="Total 4 25" xfId="1226"/>
    <cellStyle name="Total 4 25 2" xfId="7218"/>
    <cellStyle name="Total 4 26" xfId="1256"/>
    <cellStyle name="Total 4 26 2" xfId="7248"/>
    <cellStyle name="Total 4 27" xfId="1286"/>
    <cellStyle name="Total 4 27 2" xfId="7278"/>
    <cellStyle name="Total 4 28" xfId="1316"/>
    <cellStyle name="Total 4 28 2" xfId="7308"/>
    <cellStyle name="Total 4 29" xfId="1346"/>
    <cellStyle name="Total 4 29 2" xfId="7338"/>
    <cellStyle name="Total 4 3" xfId="504"/>
    <cellStyle name="Total 4 3 2" xfId="6495"/>
    <cellStyle name="Total 4 30" xfId="1376"/>
    <cellStyle name="Total 4 30 2" xfId="7368"/>
    <cellStyle name="Total 4 31" xfId="1406"/>
    <cellStyle name="Total 4 31 2" xfId="7398"/>
    <cellStyle name="Total 4 32" xfId="1436"/>
    <cellStyle name="Total 4 32 2" xfId="7428"/>
    <cellStyle name="Total 4 33" xfId="1466"/>
    <cellStyle name="Total 4 33 2" xfId="7458"/>
    <cellStyle name="Total 4 34" xfId="1496"/>
    <cellStyle name="Total 4 34 2" xfId="7488"/>
    <cellStyle name="Total 4 35" xfId="1526"/>
    <cellStyle name="Total 4 35 2" xfId="7518"/>
    <cellStyle name="Total 4 36" xfId="1556"/>
    <cellStyle name="Total 4 36 2" xfId="7548"/>
    <cellStyle name="Total 4 37" xfId="1586"/>
    <cellStyle name="Total 4 37 2" xfId="7578"/>
    <cellStyle name="Total 4 38" xfId="1616"/>
    <cellStyle name="Total 4 38 2" xfId="7608"/>
    <cellStyle name="Total 4 39" xfId="1646"/>
    <cellStyle name="Total 4 39 2" xfId="7638"/>
    <cellStyle name="Total 4 4" xfId="534"/>
    <cellStyle name="Total 4 4 2" xfId="6526"/>
    <cellStyle name="Total 4 40" xfId="1676"/>
    <cellStyle name="Total 4 40 2" xfId="7668"/>
    <cellStyle name="Total 4 41" xfId="1705"/>
    <cellStyle name="Total 4 41 2" xfId="7697"/>
    <cellStyle name="Total 4 42" xfId="1733"/>
    <cellStyle name="Total 4 42 2" xfId="7725"/>
    <cellStyle name="Total 4 43" xfId="1760"/>
    <cellStyle name="Total 4 43 2" xfId="7752"/>
    <cellStyle name="Total 4 44" xfId="1787"/>
    <cellStyle name="Total 4 44 2" xfId="7779"/>
    <cellStyle name="Total 4 45" xfId="1814"/>
    <cellStyle name="Total 4 45 2" xfId="7806"/>
    <cellStyle name="Total 4 46" xfId="1840"/>
    <cellStyle name="Total 4 46 2" xfId="7832"/>
    <cellStyle name="Total 4 47" xfId="1866"/>
    <cellStyle name="Total 4 47 2" xfId="7858"/>
    <cellStyle name="Total 4 48" xfId="1892"/>
    <cellStyle name="Total 4 48 2" xfId="7884"/>
    <cellStyle name="Total 4 49" xfId="1917"/>
    <cellStyle name="Total 4 49 2" xfId="7909"/>
    <cellStyle name="Total 4 5" xfId="565"/>
    <cellStyle name="Total 4 5 2" xfId="6557"/>
    <cellStyle name="Total 4 50" xfId="1942"/>
    <cellStyle name="Total 4 50 2" xfId="7934"/>
    <cellStyle name="Total 4 51" xfId="1967"/>
    <cellStyle name="Total 4 51 2" xfId="7959"/>
    <cellStyle name="Total 4 52" xfId="1992"/>
    <cellStyle name="Total 4 52 2" xfId="7984"/>
    <cellStyle name="Total 4 53" xfId="2017"/>
    <cellStyle name="Total 4 53 2" xfId="8009"/>
    <cellStyle name="Total 4 54" xfId="2042"/>
    <cellStyle name="Total 4 54 2" xfId="8034"/>
    <cellStyle name="Total 4 55" xfId="2066"/>
    <cellStyle name="Total 4 55 2" xfId="8058"/>
    <cellStyle name="Total 4 56" xfId="2089"/>
    <cellStyle name="Total 4 56 2" xfId="8081"/>
    <cellStyle name="Total 4 57" xfId="2110"/>
    <cellStyle name="Total 4 57 2" xfId="8102"/>
    <cellStyle name="Total 4 58" xfId="2130"/>
    <cellStyle name="Total 4 58 2" xfId="8122"/>
    <cellStyle name="Total 4 59" xfId="2149"/>
    <cellStyle name="Total 4 59 2" xfId="8141"/>
    <cellStyle name="Total 4 6" xfId="595"/>
    <cellStyle name="Total 4 6 2" xfId="6587"/>
    <cellStyle name="Total 4 60" xfId="2166"/>
    <cellStyle name="Total 4 60 2" xfId="8158"/>
    <cellStyle name="Total 4 61" xfId="2183"/>
    <cellStyle name="Total 4 61 2" xfId="8175"/>
    <cellStyle name="Total 4 62" xfId="2200"/>
    <cellStyle name="Total 4 62 2" xfId="8192"/>
    <cellStyle name="Total 4 63" xfId="2217"/>
    <cellStyle name="Total 4 63 2" xfId="8209"/>
    <cellStyle name="Total 4 64" xfId="2234"/>
    <cellStyle name="Total 4 64 2" xfId="8226"/>
    <cellStyle name="Total 4 65" xfId="2251"/>
    <cellStyle name="Total 4 65 2" xfId="8243"/>
    <cellStyle name="Total 4 66" xfId="2266"/>
    <cellStyle name="Total 4 66 2" xfId="8258"/>
    <cellStyle name="Total 4 67" xfId="2279"/>
    <cellStyle name="Total 4 67 2" xfId="8271"/>
    <cellStyle name="Total 4 68" xfId="2488"/>
    <cellStyle name="Total 4 68 2" xfId="8480"/>
    <cellStyle name="Total 4 69" xfId="2813"/>
    <cellStyle name="Total 4 69 2" xfId="8805"/>
    <cellStyle name="Total 4 7" xfId="624"/>
    <cellStyle name="Total 4 7 2" xfId="6616"/>
    <cellStyle name="Total 4 70" xfId="2418"/>
    <cellStyle name="Total 4 70 2" xfId="8410"/>
    <cellStyle name="Total 4 71" xfId="2636"/>
    <cellStyle name="Total 4 71 2" xfId="8628"/>
    <cellStyle name="Total 4 72" xfId="2378"/>
    <cellStyle name="Total 4 72 2" xfId="8370"/>
    <cellStyle name="Total 4 73" xfId="2562"/>
    <cellStyle name="Total 4 73 2" xfId="8554"/>
    <cellStyle name="Total 4 74" xfId="2712"/>
    <cellStyle name="Total 4 74 2" xfId="8704"/>
    <cellStyle name="Total 4 75" xfId="2434"/>
    <cellStyle name="Total 4 75 2" xfId="8426"/>
    <cellStyle name="Total 4 76" xfId="2414"/>
    <cellStyle name="Total 4 76 2" xfId="8406"/>
    <cellStyle name="Total 4 77" xfId="2835"/>
    <cellStyle name="Total 4 77 2" xfId="8827"/>
    <cellStyle name="Total 4 78" xfId="2861"/>
    <cellStyle name="Total 4 78 2" xfId="8853"/>
    <cellStyle name="Total 4 79" xfId="2887"/>
    <cellStyle name="Total 4 79 2" xfId="8879"/>
    <cellStyle name="Total 4 8" xfId="655"/>
    <cellStyle name="Total 4 8 2" xfId="6647"/>
    <cellStyle name="Total 4 80" xfId="2913"/>
    <cellStyle name="Total 4 80 2" xfId="8905"/>
    <cellStyle name="Total 4 81" xfId="2940"/>
    <cellStyle name="Total 4 81 2" xfId="8932"/>
    <cellStyle name="Total 4 82" xfId="2964"/>
    <cellStyle name="Total 4 82 2" xfId="8956"/>
    <cellStyle name="Total 4 83" xfId="2989"/>
    <cellStyle name="Total 4 83 2" xfId="8981"/>
    <cellStyle name="Total 4 84" xfId="3014"/>
    <cellStyle name="Total 4 84 2" xfId="9006"/>
    <cellStyle name="Total 4 85" xfId="3038"/>
    <cellStyle name="Total 4 85 2" xfId="9030"/>
    <cellStyle name="Total 4 86" xfId="2469"/>
    <cellStyle name="Total 4 86 2" xfId="8461"/>
    <cellStyle name="Total 4 87" xfId="3346"/>
    <cellStyle name="Total 4 87 2" xfId="9338"/>
    <cellStyle name="Total 4 88" xfId="3241"/>
    <cellStyle name="Total 4 88 2" xfId="9233"/>
    <cellStyle name="Total 4 89" xfId="2686"/>
    <cellStyle name="Total 4 89 2" xfId="8678"/>
    <cellStyle name="Total 4 9" xfId="324"/>
    <cellStyle name="Total 4 9 2" xfId="6314"/>
    <cellStyle name="Total 4 90" xfId="3067"/>
    <cellStyle name="Total 4 90 2" xfId="9059"/>
    <cellStyle name="Total 4 91" xfId="3197"/>
    <cellStyle name="Total 4 91 2" xfId="9189"/>
    <cellStyle name="Total 4 92" xfId="3249"/>
    <cellStyle name="Total 4 92 2" xfId="9241"/>
    <cellStyle name="Total 4 93" xfId="2994"/>
    <cellStyle name="Total 4 93 2" xfId="8986"/>
    <cellStyle name="Total 4 94" xfId="3202"/>
    <cellStyle name="Total 4 94 2" xfId="9194"/>
    <cellStyle name="Total 4 95" xfId="3366"/>
    <cellStyle name="Total 4 95 2" xfId="9358"/>
    <cellStyle name="Total 4 96" xfId="3391"/>
    <cellStyle name="Total 4 96 2" xfId="9383"/>
    <cellStyle name="Total 4 97" xfId="3416"/>
    <cellStyle name="Total 4 97 2" xfId="9408"/>
    <cellStyle name="Total 4 98" xfId="3440"/>
    <cellStyle name="Total 4 98 2" xfId="9432"/>
    <cellStyle name="Total 4 99" xfId="3463"/>
    <cellStyle name="Total 4 99 2" xfId="9455"/>
    <cellStyle name="Total 40" xfId="16975"/>
    <cellStyle name="Total 41" xfId="18351"/>
    <cellStyle name="Total 42" xfId="18505"/>
    <cellStyle name="Total 43" xfId="15135"/>
    <cellStyle name="Total 44" xfId="18166"/>
    <cellStyle name="Total 45" xfId="17013"/>
    <cellStyle name="Total 46" xfId="17368"/>
    <cellStyle name="Total 47" xfId="15985"/>
    <cellStyle name="Total 48" xfId="15962"/>
    <cellStyle name="Total 49" xfId="17418"/>
    <cellStyle name="Total 5" xfId="209"/>
    <cellStyle name="Total 5 10" xfId="630"/>
    <cellStyle name="Total 5 10 2" xfId="6622"/>
    <cellStyle name="Total 5 100" xfId="3620"/>
    <cellStyle name="Total 5 100 2" xfId="9612"/>
    <cellStyle name="Total 5 101" xfId="3636"/>
    <cellStyle name="Total 5 101 2" xfId="9628"/>
    <cellStyle name="Total 5 102" xfId="3649"/>
    <cellStyle name="Total 5 102 2" xfId="9641"/>
    <cellStyle name="Total 5 103" xfId="3660"/>
    <cellStyle name="Total 5 103 2" xfId="9652"/>
    <cellStyle name="Total 5 104" xfId="3670"/>
    <cellStyle name="Total 5 104 2" xfId="9662"/>
    <cellStyle name="Total 5 105" xfId="3679"/>
    <cellStyle name="Total 5 105 2" xfId="9671"/>
    <cellStyle name="Total 5 106" xfId="3687"/>
    <cellStyle name="Total 5 106 2" xfId="9679"/>
    <cellStyle name="Total 5 107" xfId="3693"/>
    <cellStyle name="Total 5 107 2" xfId="9685"/>
    <cellStyle name="Total 5 108" xfId="3698"/>
    <cellStyle name="Total 5 108 2" xfId="9690"/>
    <cellStyle name="Total 5 109" xfId="3703"/>
    <cellStyle name="Total 5 109 2" xfId="9695"/>
    <cellStyle name="Total 5 11" xfId="621"/>
    <cellStyle name="Total 5 11 2" xfId="6613"/>
    <cellStyle name="Total 5 110" xfId="3707"/>
    <cellStyle name="Total 5 110 2" xfId="9699"/>
    <cellStyle name="Total 5 111" xfId="3729"/>
    <cellStyle name="Total 5 111 2" xfId="9721"/>
    <cellStyle name="Total 5 112" xfId="3766"/>
    <cellStyle name="Total 5 112 2" xfId="9758"/>
    <cellStyle name="Total 5 113" xfId="3859"/>
    <cellStyle name="Total 5 113 2" xfId="9851"/>
    <cellStyle name="Total 5 114" xfId="3882"/>
    <cellStyle name="Total 5 114 2" xfId="9874"/>
    <cellStyle name="Total 5 115" xfId="3793"/>
    <cellStyle name="Total 5 115 2" xfId="9785"/>
    <cellStyle name="Total 5 116" xfId="3791"/>
    <cellStyle name="Total 5 116 2" xfId="9783"/>
    <cellStyle name="Total 5 117" xfId="3945"/>
    <cellStyle name="Total 5 117 2" xfId="9937"/>
    <cellStyle name="Total 5 118" xfId="4078"/>
    <cellStyle name="Total 5 118 2" xfId="10070"/>
    <cellStyle name="Total 5 119" xfId="4072"/>
    <cellStyle name="Total 5 119 2" xfId="10064"/>
    <cellStyle name="Total 5 12" xfId="1069"/>
    <cellStyle name="Total 5 12 2" xfId="7061"/>
    <cellStyle name="Total 5 120" xfId="4052"/>
    <cellStyle name="Total 5 120 2" xfId="10044"/>
    <cellStyle name="Total 5 121" xfId="4382"/>
    <cellStyle name="Total 5 121 2" xfId="10374"/>
    <cellStyle name="Total 5 122" xfId="4029"/>
    <cellStyle name="Total 5 122 2" xfId="10021"/>
    <cellStyle name="Total 5 123" xfId="4456"/>
    <cellStyle name="Total 5 123 2" xfId="10448"/>
    <cellStyle name="Total 5 124" xfId="4128"/>
    <cellStyle name="Total 5 124 2" xfId="10120"/>
    <cellStyle name="Total 5 125" xfId="4518"/>
    <cellStyle name="Total 5 125 2" xfId="10510"/>
    <cellStyle name="Total 5 126" xfId="4113"/>
    <cellStyle name="Total 5 126 2" xfId="10105"/>
    <cellStyle name="Total 5 127" xfId="4093"/>
    <cellStyle name="Total 5 127 2" xfId="10085"/>
    <cellStyle name="Total 5 128" xfId="4506"/>
    <cellStyle name="Total 5 128 2" xfId="10498"/>
    <cellStyle name="Total 5 129" xfId="4413"/>
    <cellStyle name="Total 5 129 2" xfId="10405"/>
    <cellStyle name="Total 5 13" xfId="1099"/>
    <cellStyle name="Total 5 13 2" xfId="7091"/>
    <cellStyle name="Total 5 130" xfId="4237"/>
    <cellStyle name="Total 5 130 2" xfId="10229"/>
    <cellStyle name="Total 5 131" xfId="4022"/>
    <cellStyle name="Total 5 131 2" xfId="10014"/>
    <cellStyle name="Total 5 132" xfId="4395"/>
    <cellStyle name="Total 5 132 2" xfId="10387"/>
    <cellStyle name="Total 5 133" xfId="4167"/>
    <cellStyle name="Total 5 133 2" xfId="10159"/>
    <cellStyle name="Total 5 134" xfId="4126"/>
    <cellStyle name="Total 5 134 2" xfId="10118"/>
    <cellStyle name="Total 5 135" xfId="4240"/>
    <cellStyle name="Total 5 135 2" xfId="10232"/>
    <cellStyle name="Total 5 136" xfId="4117"/>
    <cellStyle name="Total 5 136 2" xfId="10109"/>
    <cellStyle name="Total 5 137" xfId="3993"/>
    <cellStyle name="Total 5 137 2" xfId="9985"/>
    <cellStyle name="Total 5 138" xfId="4324"/>
    <cellStyle name="Total 5 138 2" xfId="10316"/>
    <cellStyle name="Total 5 139" xfId="4203"/>
    <cellStyle name="Total 5 139 2" xfId="10195"/>
    <cellStyle name="Total 5 14" xfId="1129"/>
    <cellStyle name="Total 5 14 2" xfId="7121"/>
    <cellStyle name="Total 5 140" xfId="4638"/>
    <cellStyle name="Total 5 140 2" xfId="10630"/>
    <cellStyle name="Total 5 141" xfId="4709"/>
    <cellStyle name="Total 5 141 2" xfId="10701"/>
    <cellStyle name="Total 5 142" xfId="4705"/>
    <cellStyle name="Total 5 142 2" xfId="10697"/>
    <cellStyle name="Total 5 143" xfId="4692"/>
    <cellStyle name="Total 5 143 2" xfId="10684"/>
    <cellStyle name="Total 5 144" xfId="4887"/>
    <cellStyle name="Total 5 144 2" xfId="10879"/>
    <cellStyle name="Total 5 145" xfId="4681"/>
    <cellStyle name="Total 5 145 2" xfId="10673"/>
    <cellStyle name="Total 5 146" xfId="4918"/>
    <cellStyle name="Total 5 146 2" xfId="10910"/>
    <cellStyle name="Total 5 147" xfId="4737"/>
    <cellStyle name="Total 5 147 2" xfId="10729"/>
    <cellStyle name="Total 5 148" xfId="4667"/>
    <cellStyle name="Total 5 148 2" xfId="10659"/>
    <cellStyle name="Total 5 149" xfId="4949"/>
    <cellStyle name="Total 5 149 2" xfId="10941"/>
    <cellStyle name="Total 5 15" xfId="1159"/>
    <cellStyle name="Total 5 15 2" xfId="7151"/>
    <cellStyle name="Total 5 150" xfId="4742"/>
    <cellStyle name="Total 5 150 2" xfId="10734"/>
    <cellStyle name="Total 5 151" xfId="4844"/>
    <cellStyle name="Total 5 151 2" xfId="10836"/>
    <cellStyle name="Total 5 152" xfId="5002"/>
    <cellStyle name="Total 5 152 2" xfId="10994"/>
    <cellStyle name="Total 5 153" xfId="5030"/>
    <cellStyle name="Total 5 153 2" xfId="11022"/>
    <cellStyle name="Total 5 154" xfId="5025"/>
    <cellStyle name="Total 5 154 2" xfId="11017"/>
    <cellStyle name="Total 5 155" xfId="5020"/>
    <cellStyle name="Total 5 155 2" xfId="11012"/>
    <cellStyle name="Total 5 156" xfId="5152"/>
    <cellStyle name="Total 5 156 2" xfId="11144"/>
    <cellStyle name="Total 5 157" xfId="5417"/>
    <cellStyle name="Total 5 157 2" xfId="11409"/>
    <cellStyle name="Total 5 158" xfId="5796"/>
    <cellStyle name="Total 5 158 2" xfId="11788"/>
    <cellStyle name="Total 5 159" xfId="5356"/>
    <cellStyle name="Total 5 159 2" xfId="11348"/>
    <cellStyle name="Total 5 16" xfId="1189"/>
    <cellStyle name="Total 5 16 2" xfId="7181"/>
    <cellStyle name="Total 5 160" xfId="5209"/>
    <cellStyle name="Total 5 160 2" xfId="11201"/>
    <cellStyle name="Total 5 161" xfId="5438"/>
    <cellStyle name="Total 5 161 2" xfId="11430"/>
    <cellStyle name="Total 5 162" xfId="5322"/>
    <cellStyle name="Total 5 162 2" xfId="11314"/>
    <cellStyle name="Total 5 163" xfId="5328"/>
    <cellStyle name="Total 5 163 2" xfId="11320"/>
    <cellStyle name="Total 5 164" xfId="5460"/>
    <cellStyle name="Total 5 164 2" xfId="11452"/>
    <cellStyle name="Total 5 165" xfId="5618"/>
    <cellStyle name="Total 5 165 2" xfId="11610"/>
    <cellStyle name="Total 5 166" xfId="5808"/>
    <cellStyle name="Total 5 166 2" xfId="11800"/>
    <cellStyle name="Total 5 167" xfId="5330"/>
    <cellStyle name="Total 5 167 2" xfId="11322"/>
    <cellStyle name="Total 5 168" xfId="5340"/>
    <cellStyle name="Total 5 168 2" xfId="11332"/>
    <cellStyle name="Total 5 169" xfId="5698"/>
    <cellStyle name="Total 5 169 2" xfId="11690"/>
    <cellStyle name="Total 5 17" xfId="1219"/>
    <cellStyle name="Total 5 17 2" xfId="7211"/>
    <cellStyle name="Total 5 170" xfId="5756"/>
    <cellStyle name="Total 5 170 2" xfId="11748"/>
    <cellStyle name="Total 5 171" xfId="5865"/>
    <cellStyle name="Total 5 171 2" xfId="11857"/>
    <cellStyle name="Total 5 172" xfId="5519"/>
    <cellStyle name="Total 5 172 2" xfId="11511"/>
    <cellStyle name="Total 5 173" xfId="5628"/>
    <cellStyle name="Total 5 173 2" xfId="11620"/>
    <cellStyle name="Total 5 174" xfId="5381"/>
    <cellStyle name="Total 5 174 2" xfId="11373"/>
    <cellStyle name="Total 5 175" xfId="5574"/>
    <cellStyle name="Total 5 175 2" xfId="11566"/>
    <cellStyle name="Total 5 176" xfId="5825"/>
    <cellStyle name="Total 5 176 2" xfId="11817"/>
    <cellStyle name="Total 5 177" xfId="5523"/>
    <cellStyle name="Total 5 177 2" xfId="11515"/>
    <cellStyle name="Total 5 178" xfId="5659"/>
    <cellStyle name="Total 5 178 2" xfId="11651"/>
    <cellStyle name="Total 5 179" xfId="5693"/>
    <cellStyle name="Total 5 179 2" xfId="11685"/>
    <cellStyle name="Total 5 18" xfId="1249"/>
    <cellStyle name="Total 5 18 2" xfId="7241"/>
    <cellStyle name="Total 5 180" xfId="5875"/>
    <cellStyle name="Total 5 180 2" xfId="11867"/>
    <cellStyle name="Total 5 181" xfId="5908"/>
    <cellStyle name="Total 5 181 2" xfId="11900"/>
    <cellStyle name="Total 5 182" xfId="5977"/>
    <cellStyle name="Total 5 182 2" xfId="11969"/>
    <cellStyle name="Total 5 183" xfId="5976"/>
    <cellStyle name="Total 5 183 2" xfId="11968"/>
    <cellStyle name="Total 5 184" xfId="6023"/>
    <cellStyle name="Total 5 184 2" xfId="12015"/>
    <cellStyle name="Total 5 185" xfId="5923"/>
    <cellStyle name="Total 5 185 2" xfId="11915"/>
    <cellStyle name="Total 5 186" xfId="6199"/>
    <cellStyle name="Total 5 187" xfId="13743"/>
    <cellStyle name="Total 5 188" xfId="20104"/>
    <cellStyle name="Total 5 19" xfId="1279"/>
    <cellStyle name="Total 5 19 2" xfId="7271"/>
    <cellStyle name="Total 5 2" xfId="448"/>
    <cellStyle name="Total 5 2 2" xfId="6439"/>
    <cellStyle name="Total 5 20" xfId="1309"/>
    <cellStyle name="Total 5 20 2" xfId="7301"/>
    <cellStyle name="Total 5 21" xfId="1339"/>
    <cellStyle name="Total 5 21 2" xfId="7331"/>
    <cellStyle name="Total 5 22" xfId="1369"/>
    <cellStyle name="Total 5 22 2" xfId="7361"/>
    <cellStyle name="Total 5 23" xfId="1399"/>
    <cellStyle name="Total 5 23 2" xfId="7391"/>
    <cellStyle name="Total 5 24" xfId="1429"/>
    <cellStyle name="Total 5 24 2" xfId="7421"/>
    <cellStyle name="Total 5 25" xfId="1459"/>
    <cellStyle name="Total 5 25 2" xfId="7451"/>
    <cellStyle name="Total 5 26" xfId="1489"/>
    <cellStyle name="Total 5 26 2" xfId="7481"/>
    <cellStyle name="Total 5 27" xfId="1519"/>
    <cellStyle name="Total 5 27 2" xfId="7511"/>
    <cellStyle name="Total 5 28" xfId="1549"/>
    <cellStyle name="Total 5 28 2" xfId="7541"/>
    <cellStyle name="Total 5 29" xfId="1579"/>
    <cellStyle name="Total 5 29 2" xfId="7571"/>
    <cellStyle name="Total 5 3" xfId="306"/>
    <cellStyle name="Total 5 3 2" xfId="6296"/>
    <cellStyle name="Total 5 30" xfId="1609"/>
    <cellStyle name="Total 5 30 2" xfId="7601"/>
    <cellStyle name="Total 5 31" xfId="1639"/>
    <cellStyle name="Total 5 31 2" xfId="7631"/>
    <cellStyle name="Total 5 32" xfId="1669"/>
    <cellStyle name="Total 5 32 2" xfId="7661"/>
    <cellStyle name="Total 5 33" xfId="1698"/>
    <cellStyle name="Total 5 33 2" xfId="7690"/>
    <cellStyle name="Total 5 34" xfId="1726"/>
    <cellStyle name="Total 5 34 2" xfId="7718"/>
    <cellStyle name="Total 5 35" xfId="1753"/>
    <cellStyle name="Total 5 35 2" xfId="7745"/>
    <cellStyle name="Total 5 36" xfId="1780"/>
    <cellStyle name="Total 5 36 2" xfId="7772"/>
    <cellStyle name="Total 5 37" xfId="1807"/>
    <cellStyle name="Total 5 37 2" xfId="7799"/>
    <cellStyle name="Total 5 38" xfId="1833"/>
    <cellStyle name="Total 5 38 2" xfId="7825"/>
    <cellStyle name="Total 5 39" xfId="1859"/>
    <cellStyle name="Total 5 39 2" xfId="7851"/>
    <cellStyle name="Total 5 4" xfId="296"/>
    <cellStyle name="Total 5 4 2" xfId="6286"/>
    <cellStyle name="Total 5 40" xfId="1885"/>
    <cellStyle name="Total 5 40 2" xfId="7877"/>
    <cellStyle name="Total 5 41" xfId="1910"/>
    <cellStyle name="Total 5 41 2" xfId="7902"/>
    <cellStyle name="Total 5 42" xfId="1935"/>
    <cellStyle name="Total 5 42 2" xfId="7927"/>
    <cellStyle name="Total 5 43" xfId="1960"/>
    <cellStyle name="Total 5 43 2" xfId="7952"/>
    <cellStyle name="Total 5 44" xfId="1985"/>
    <cellStyle name="Total 5 44 2" xfId="7977"/>
    <cellStyle name="Total 5 45" xfId="2010"/>
    <cellStyle name="Total 5 45 2" xfId="8002"/>
    <cellStyle name="Total 5 46" xfId="2035"/>
    <cellStyle name="Total 5 46 2" xfId="8027"/>
    <cellStyle name="Total 5 47" xfId="2059"/>
    <cellStyle name="Total 5 47 2" xfId="8051"/>
    <cellStyle name="Total 5 48" xfId="2083"/>
    <cellStyle name="Total 5 48 2" xfId="8075"/>
    <cellStyle name="Total 5 49" xfId="2105"/>
    <cellStyle name="Total 5 49 2" xfId="8097"/>
    <cellStyle name="Total 5 5" xfId="449"/>
    <cellStyle name="Total 5 5 2" xfId="6440"/>
    <cellStyle name="Total 5 50" xfId="2125"/>
    <cellStyle name="Total 5 50 2" xfId="8117"/>
    <cellStyle name="Total 5 51" xfId="2144"/>
    <cellStyle name="Total 5 51 2" xfId="8136"/>
    <cellStyle name="Total 5 52" xfId="2161"/>
    <cellStyle name="Total 5 52 2" xfId="8153"/>
    <cellStyle name="Total 5 53" xfId="2178"/>
    <cellStyle name="Total 5 53 2" xfId="8170"/>
    <cellStyle name="Total 5 54" xfId="2195"/>
    <cellStyle name="Total 5 54 2" xfId="8187"/>
    <cellStyle name="Total 5 55" xfId="2212"/>
    <cellStyle name="Total 5 55 2" xfId="8204"/>
    <cellStyle name="Total 5 56" xfId="2229"/>
    <cellStyle name="Total 5 56 2" xfId="8221"/>
    <cellStyle name="Total 5 57" xfId="2246"/>
    <cellStyle name="Total 5 57 2" xfId="8238"/>
    <cellStyle name="Total 5 58" xfId="2262"/>
    <cellStyle name="Total 5 58 2" xfId="8254"/>
    <cellStyle name="Total 5 59" xfId="2275"/>
    <cellStyle name="Total 5 59 2" xfId="8267"/>
    <cellStyle name="Total 5 6" xfId="497"/>
    <cellStyle name="Total 5 6 2" xfId="6488"/>
    <cellStyle name="Total 5 60" xfId="2286"/>
    <cellStyle name="Total 5 60 2" xfId="8278"/>
    <cellStyle name="Total 5 61" xfId="2296"/>
    <cellStyle name="Total 5 61 2" xfId="8288"/>
    <cellStyle name="Total 5 62" xfId="2305"/>
    <cellStyle name="Total 5 62 2" xfId="8297"/>
    <cellStyle name="Total 5 63" xfId="2313"/>
    <cellStyle name="Total 5 63 2" xfId="8305"/>
    <cellStyle name="Total 5 64" xfId="2319"/>
    <cellStyle name="Total 5 64 2" xfId="8311"/>
    <cellStyle name="Total 5 65" xfId="2324"/>
    <cellStyle name="Total 5 65 2" xfId="8316"/>
    <cellStyle name="Total 5 66" xfId="2329"/>
    <cellStyle name="Total 5 66 2" xfId="8321"/>
    <cellStyle name="Total 5 67" xfId="2333"/>
    <cellStyle name="Total 5 67 2" xfId="8325"/>
    <cellStyle name="Total 5 68" xfId="2524"/>
    <cellStyle name="Total 5 68 2" xfId="8516"/>
    <cellStyle name="Total 5 69" xfId="2827"/>
    <cellStyle name="Total 5 69 2" xfId="8819"/>
    <cellStyle name="Total 5 7" xfId="410"/>
    <cellStyle name="Total 5 7 2" xfId="6401"/>
    <cellStyle name="Total 5 70" xfId="2854"/>
    <cellStyle name="Total 5 70 2" xfId="8846"/>
    <cellStyle name="Total 5 71" xfId="2880"/>
    <cellStyle name="Total 5 71 2" xfId="8872"/>
    <cellStyle name="Total 5 72" xfId="2907"/>
    <cellStyle name="Total 5 72 2" xfId="8899"/>
    <cellStyle name="Total 5 73" xfId="2932"/>
    <cellStyle name="Total 5 73 2" xfId="8924"/>
    <cellStyle name="Total 5 74" xfId="2958"/>
    <cellStyle name="Total 5 74 2" xfId="8950"/>
    <cellStyle name="Total 5 75" xfId="2982"/>
    <cellStyle name="Total 5 75 2" xfId="8974"/>
    <cellStyle name="Total 5 76" xfId="3009"/>
    <cellStyle name="Total 5 76 2" xfId="9001"/>
    <cellStyle name="Total 5 77" xfId="3031"/>
    <cellStyle name="Total 5 77 2" xfId="9023"/>
    <cellStyle name="Total 5 78" xfId="3056"/>
    <cellStyle name="Total 5 78 2" xfId="9048"/>
    <cellStyle name="Total 5 79" xfId="3077"/>
    <cellStyle name="Total 5 79 2" xfId="9069"/>
    <cellStyle name="Total 5 8" xfId="425"/>
    <cellStyle name="Total 5 8 2" xfId="6416"/>
    <cellStyle name="Total 5 80" xfId="3099"/>
    <cellStyle name="Total 5 80 2" xfId="9091"/>
    <cellStyle name="Total 5 81" xfId="3120"/>
    <cellStyle name="Total 5 81 2" xfId="9112"/>
    <cellStyle name="Total 5 82" xfId="3143"/>
    <cellStyle name="Total 5 82 2" xfId="9135"/>
    <cellStyle name="Total 5 83" xfId="3164"/>
    <cellStyle name="Total 5 83 2" xfId="9156"/>
    <cellStyle name="Total 5 84" xfId="3187"/>
    <cellStyle name="Total 5 84 2" xfId="9179"/>
    <cellStyle name="Total 5 85" xfId="3212"/>
    <cellStyle name="Total 5 85 2" xfId="9204"/>
    <cellStyle name="Total 5 86" xfId="3181"/>
    <cellStyle name="Total 5 86 2" xfId="9173"/>
    <cellStyle name="Total 5 87" xfId="3359"/>
    <cellStyle name="Total 5 87 2" xfId="9351"/>
    <cellStyle name="Total 5 88" xfId="3384"/>
    <cellStyle name="Total 5 88 2" xfId="9376"/>
    <cellStyle name="Total 5 89" xfId="3409"/>
    <cellStyle name="Total 5 89 2" xfId="9401"/>
    <cellStyle name="Total 5 9" xfId="393"/>
    <cellStyle name="Total 5 9 2" xfId="6384"/>
    <cellStyle name="Total 5 90" xfId="3433"/>
    <cellStyle name="Total 5 90 2" xfId="9425"/>
    <cellStyle name="Total 5 91" xfId="3457"/>
    <cellStyle name="Total 5 91 2" xfId="9449"/>
    <cellStyle name="Total 5 92" xfId="3479"/>
    <cellStyle name="Total 5 92 2" xfId="9471"/>
    <cellStyle name="Total 5 93" xfId="3499"/>
    <cellStyle name="Total 5 93 2" xfId="9491"/>
    <cellStyle name="Total 5 94" xfId="3518"/>
    <cellStyle name="Total 5 94 2" xfId="9510"/>
    <cellStyle name="Total 5 95" xfId="3535"/>
    <cellStyle name="Total 5 95 2" xfId="9527"/>
    <cellStyle name="Total 5 96" xfId="3552"/>
    <cellStyle name="Total 5 96 2" xfId="9544"/>
    <cellStyle name="Total 5 97" xfId="3569"/>
    <cellStyle name="Total 5 97 2" xfId="9561"/>
    <cellStyle name="Total 5 98" xfId="3586"/>
    <cellStyle name="Total 5 98 2" xfId="9578"/>
    <cellStyle name="Total 5 99" xfId="3603"/>
    <cellStyle name="Total 5 99 2" xfId="9595"/>
    <cellStyle name="Total 50" xfId="15503"/>
    <cellStyle name="Total 51" xfId="15945"/>
    <cellStyle name="Total 52" xfId="17694"/>
    <cellStyle name="Total 53" xfId="16676"/>
    <cellStyle name="Total 54" xfId="14285"/>
    <cellStyle name="Total 55" xfId="14767"/>
    <cellStyle name="Total 56" xfId="14870"/>
    <cellStyle name="Total 57" xfId="14892"/>
    <cellStyle name="Total 58" xfId="16521"/>
    <cellStyle name="Total 59" xfId="14729"/>
    <cellStyle name="Total 6" xfId="250"/>
    <cellStyle name="Total 6 10" xfId="632"/>
    <cellStyle name="Total 6 10 2" xfId="6624"/>
    <cellStyle name="Total 6 100" xfId="3473"/>
    <cellStyle name="Total 6 100 2" xfId="9465"/>
    <cellStyle name="Total 6 101" xfId="3493"/>
    <cellStyle name="Total 6 101 2" xfId="9485"/>
    <cellStyle name="Total 6 102" xfId="3512"/>
    <cellStyle name="Total 6 102 2" xfId="9504"/>
    <cellStyle name="Total 6 103" xfId="3530"/>
    <cellStyle name="Total 6 103 2" xfId="9522"/>
    <cellStyle name="Total 6 104" xfId="3547"/>
    <cellStyle name="Total 6 104 2" xfId="9539"/>
    <cellStyle name="Total 6 105" xfId="3564"/>
    <cellStyle name="Total 6 105 2" xfId="9556"/>
    <cellStyle name="Total 6 106" xfId="3581"/>
    <cellStyle name="Total 6 106 2" xfId="9573"/>
    <cellStyle name="Total 6 107" xfId="3598"/>
    <cellStyle name="Total 6 107 2" xfId="9590"/>
    <cellStyle name="Total 6 108" xfId="3615"/>
    <cellStyle name="Total 6 108 2" xfId="9607"/>
    <cellStyle name="Total 6 109" xfId="3631"/>
    <cellStyle name="Total 6 109 2" xfId="9623"/>
    <cellStyle name="Total 6 11" xfId="578"/>
    <cellStyle name="Total 6 11 2" xfId="6570"/>
    <cellStyle name="Total 6 110" xfId="3644"/>
    <cellStyle name="Total 6 110 2" xfId="9636"/>
    <cellStyle name="Total 6 111" xfId="3734"/>
    <cellStyle name="Total 6 111 2" xfId="9726"/>
    <cellStyle name="Total 6 112" xfId="3772"/>
    <cellStyle name="Total 6 112 2" xfId="9764"/>
    <cellStyle name="Total 6 113" xfId="3829"/>
    <cellStyle name="Total 6 113 2" xfId="9821"/>
    <cellStyle name="Total 6 114" xfId="3813"/>
    <cellStyle name="Total 6 114 2" xfId="9805"/>
    <cellStyle name="Total 6 115" xfId="3847"/>
    <cellStyle name="Total 6 115 2" xfId="9839"/>
    <cellStyle name="Total 6 116" xfId="3867"/>
    <cellStyle name="Total 6 116 2" xfId="9859"/>
    <cellStyle name="Total 6 117" xfId="3955"/>
    <cellStyle name="Total 6 117 2" xfId="9947"/>
    <cellStyle name="Total 6 118" xfId="4443"/>
    <cellStyle name="Total 6 118 2" xfId="10435"/>
    <cellStyle name="Total 6 119" xfId="4337"/>
    <cellStyle name="Total 6 119 2" xfId="10329"/>
    <cellStyle name="Total 6 12" xfId="836"/>
    <cellStyle name="Total 6 12 2" xfId="6828"/>
    <cellStyle name="Total 6 120" xfId="4191"/>
    <cellStyle name="Total 6 120 2" xfId="10183"/>
    <cellStyle name="Total 6 121" xfId="4144"/>
    <cellStyle name="Total 6 121 2" xfId="10136"/>
    <cellStyle name="Total 6 122" xfId="4394"/>
    <cellStyle name="Total 6 122 2" xfId="10386"/>
    <cellStyle name="Total 6 123" xfId="3962"/>
    <cellStyle name="Total 6 123 2" xfId="9954"/>
    <cellStyle name="Total 6 124" xfId="4284"/>
    <cellStyle name="Total 6 124 2" xfId="10276"/>
    <cellStyle name="Total 6 125" xfId="4427"/>
    <cellStyle name="Total 6 125 2" xfId="10419"/>
    <cellStyle name="Total 6 126" xfId="4376"/>
    <cellStyle name="Total 6 126 2" xfId="10368"/>
    <cellStyle name="Total 6 127" xfId="4221"/>
    <cellStyle name="Total 6 127 2" xfId="10213"/>
    <cellStyle name="Total 6 128" xfId="4090"/>
    <cellStyle name="Total 6 128 2" xfId="10082"/>
    <cellStyle name="Total 6 129" xfId="4239"/>
    <cellStyle name="Total 6 129 2" xfId="10231"/>
    <cellStyle name="Total 6 13" xfId="537"/>
    <cellStyle name="Total 6 13 2" xfId="6529"/>
    <cellStyle name="Total 6 130" xfId="3917"/>
    <cellStyle name="Total 6 130 2" xfId="9909"/>
    <cellStyle name="Total 6 131" xfId="4464"/>
    <cellStyle name="Total 6 131 2" xfId="10456"/>
    <cellStyle name="Total 6 132" xfId="3990"/>
    <cellStyle name="Total 6 132 2" xfId="9982"/>
    <cellStyle name="Total 6 133" xfId="3999"/>
    <cellStyle name="Total 6 133 2" xfId="9991"/>
    <cellStyle name="Total 6 134" xfId="4422"/>
    <cellStyle name="Total 6 134 2" xfId="10414"/>
    <cellStyle name="Total 6 135" xfId="4438"/>
    <cellStyle name="Total 6 135 2" xfId="10430"/>
    <cellStyle name="Total 6 136" xfId="3971"/>
    <cellStyle name="Total 6 136 2" xfId="9963"/>
    <cellStyle name="Total 6 137" xfId="4296"/>
    <cellStyle name="Total 6 137 2" xfId="10288"/>
    <cellStyle name="Total 6 138" xfId="3997"/>
    <cellStyle name="Total 6 138 2" xfId="9989"/>
    <cellStyle name="Total 6 139" xfId="4423"/>
    <cellStyle name="Total 6 139 2" xfId="10415"/>
    <cellStyle name="Total 6 14" xfId="343"/>
    <cellStyle name="Total 6 14 2" xfId="6334"/>
    <cellStyle name="Total 6 140" xfId="4646"/>
    <cellStyle name="Total 6 140 2" xfId="10638"/>
    <cellStyle name="Total 6 141" xfId="4910"/>
    <cellStyle name="Total 6 141 2" xfId="10902"/>
    <cellStyle name="Total 6 142" xfId="4865"/>
    <cellStyle name="Total 6 142 2" xfId="10857"/>
    <cellStyle name="Total 6 143" xfId="4782"/>
    <cellStyle name="Total 6 143 2" xfId="10774"/>
    <cellStyle name="Total 6 144" xfId="4750"/>
    <cellStyle name="Total 6 144 2" xfId="10742"/>
    <cellStyle name="Total 6 145" xfId="4893"/>
    <cellStyle name="Total 6 145 2" xfId="10885"/>
    <cellStyle name="Total 6 146" xfId="4649"/>
    <cellStyle name="Total 6 146 2" xfId="10641"/>
    <cellStyle name="Total 6 147" xfId="4837"/>
    <cellStyle name="Total 6 147 2" xfId="10829"/>
    <cellStyle name="Total 6 148" xfId="4715"/>
    <cellStyle name="Total 6 148 2" xfId="10707"/>
    <cellStyle name="Total 6 149" xfId="4908"/>
    <cellStyle name="Total 6 149 2" xfId="10900"/>
    <cellStyle name="Total 6 15" xfId="1004"/>
    <cellStyle name="Total 6 15 2" xfId="6996"/>
    <cellStyle name="Total 6 150" xfId="4926"/>
    <cellStyle name="Total 6 150 2" xfId="10918"/>
    <cellStyle name="Total 6 151" xfId="4655"/>
    <cellStyle name="Total 6 151 2" xfId="10647"/>
    <cellStyle name="Total 6 152" xfId="5007"/>
    <cellStyle name="Total 6 152 2" xfId="10999"/>
    <cellStyle name="Total 6 153" xfId="5088"/>
    <cellStyle name="Total 6 153 2" xfId="11080"/>
    <cellStyle name="Total 6 154" xfId="5082"/>
    <cellStyle name="Total 6 154 2" xfId="11074"/>
    <cellStyle name="Total 6 155" xfId="5023"/>
    <cellStyle name="Total 6 155 2" xfId="11015"/>
    <cellStyle name="Total 6 156" xfId="5161"/>
    <cellStyle name="Total 6 156 2" xfId="11153"/>
    <cellStyle name="Total 6 157" xfId="5759"/>
    <cellStyle name="Total 6 157 2" xfId="11751"/>
    <cellStyle name="Total 6 158" xfId="5586"/>
    <cellStyle name="Total 6 158 2" xfId="11578"/>
    <cellStyle name="Total 6 159" xfId="5465"/>
    <cellStyle name="Total 6 159 2" xfId="11457"/>
    <cellStyle name="Total 6 16" xfId="763"/>
    <cellStyle name="Total 6 16 2" xfId="6755"/>
    <cellStyle name="Total 6 160" xfId="5310"/>
    <cellStyle name="Total 6 160 2" xfId="11302"/>
    <cellStyle name="Total 6 161" xfId="5487"/>
    <cellStyle name="Total 6 161 2" xfId="11479"/>
    <cellStyle name="Total 6 162" xfId="5274"/>
    <cellStyle name="Total 6 162 2" xfId="11266"/>
    <cellStyle name="Total 6 163" xfId="5282"/>
    <cellStyle name="Total 6 163 2" xfId="11274"/>
    <cellStyle name="Total 6 164" xfId="5580"/>
    <cellStyle name="Total 6 164 2" xfId="11572"/>
    <cellStyle name="Total 6 165" xfId="5176"/>
    <cellStyle name="Total 6 165 2" xfId="11168"/>
    <cellStyle name="Total 6 166" xfId="5627"/>
    <cellStyle name="Total 6 166 2" xfId="11619"/>
    <cellStyle name="Total 6 167" xfId="5579"/>
    <cellStyle name="Total 6 167 2" xfId="11571"/>
    <cellStyle name="Total 6 168" xfId="5746"/>
    <cellStyle name="Total 6 168 2" xfId="11738"/>
    <cellStyle name="Total 6 169" xfId="5200"/>
    <cellStyle name="Total 6 169 2" xfId="11192"/>
    <cellStyle name="Total 6 17" xfId="868"/>
    <cellStyle name="Total 6 17 2" xfId="6860"/>
    <cellStyle name="Total 6 170" xfId="5807"/>
    <cellStyle name="Total 6 170 2" xfId="11799"/>
    <cellStyle name="Total 6 171" xfId="5677"/>
    <cellStyle name="Total 6 171 2" xfId="11669"/>
    <cellStyle name="Total 6 172" xfId="5754"/>
    <cellStyle name="Total 6 172 2" xfId="11746"/>
    <cellStyle name="Total 6 173" xfId="5298"/>
    <cellStyle name="Total 6 173 2" xfId="11290"/>
    <cellStyle name="Total 6 174" xfId="5196"/>
    <cellStyle name="Total 6 174 2" xfId="11188"/>
    <cellStyle name="Total 6 175" xfId="5212"/>
    <cellStyle name="Total 6 175 2" xfId="11204"/>
    <cellStyle name="Total 6 176" xfId="5877"/>
    <cellStyle name="Total 6 176 2" xfId="11869"/>
    <cellStyle name="Total 6 177" xfId="5348"/>
    <cellStyle name="Total 6 177 2" xfId="11340"/>
    <cellStyle name="Total 6 178" xfId="5494"/>
    <cellStyle name="Total 6 178 2" xfId="11486"/>
    <cellStyle name="Total 6 179" xfId="5831"/>
    <cellStyle name="Total 6 179 2" xfId="11823"/>
    <cellStyle name="Total 6 18" xfId="873"/>
    <cellStyle name="Total 6 18 2" xfId="6865"/>
    <cellStyle name="Total 6 180" xfId="5396"/>
    <cellStyle name="Total 6 180 2" xfId="11388"/>
    <cellStyle name="Total 6 181" xfId="5913"/>
    <cellStyle name="Total 6 181 2" xfId="11905"/>
    <cellStyle name="Total 6 182" xfId="5958"/>
    <cellStyle name="Total 6 182 2" xfId="11950"/>
    <cellStyle name="Total 6 183" xfId="5992"/>
    <cellStyle name="Total 6 183 2" xfId="11984"/>
    <cellStyle name="Total 6 184" xfId="5950"/>
    <cellStyle name="Total 6 184 2" xfId="11942"/>
    <cellStyle name="Total 6 185" xfId="5933"/>
    <cellStyle name="Total 6 185 2" xfId="11925"/>
    <cellStyle name="Total 6 186" xfId="6240"/>
    <cellStyle name="Total 6 187" xfId="13738"/>
    <cellStyle name="Total 6 188" xfId="20109"/>
    <cellStyle name="Total 6 19" xfId="960"/>
    <cellStyle name="Total 6 19 2" xfId="6952"/>
    <cellStyle name="Total 6 2" xfId="487"/>
    <cellStyle name="Total 6 2 2" xfId="6478"/>
    <cellStyle name="Total 6 20" xfId="338"/>
    <cellStyle name="Total 6 20 2" xfId="6329"/>
    <cellStyle name="Total 6 21" xfId="1090"/>
    <cellStyle name="Total 6 21 2" xfId="7082"/>
    <cellStyle name="Total 6 22" xfId="1120"/>
    <cellStyle name="Total 6 22 2" xfId="7112"/>
    <cellStyle name="Total 6 23" xfId="1150"/>
    <cellStyle name="Total 6 23 2" xfId="7142"/>
    <cellStyle name="Total 6 24" xfId="1180"/>
    <cellStyle name="Total 6 24 2" xfId="7172"/>
    <cellStyle name="Total 6 25" xfId="1210"/>
    <cellStyle name="Total 6 25 2" xfId="7202"/>
    <cellStyle name="Total 6 26" xfId="1240"/>
    <cellStyle name="Total 6 26 2" xfId="7232"/>
    <cellStyle name="Total 6 27" xfId="1270"/>
    <cellStyle name="Total 6 27 2" xfId="7262"/>
    <cellStyle name="Total 6 28" xfId="1300"/>
    <cellStyle name="Total 6 28 2" xfId="7292"/>
    <cellStyle name="Total 6 29" xfId="1330"/>
    <cellStyle name="Total 6 29 2" xfId="7322"/>
    <cellStyle name="Total 6 3" xfId="335"/>
    <cellStyle name="Total 6 3 2" xfId="6326"/>
    <cellStyle name="Total 6 30" xfId="1360"/>
    <cellStyle name="Total 6 30 2" xfId="7352"/>
    <cellStyle name="Total 6 31" xfId="1390"/>
    <cellStyle name="Total 6 31 2" xfId="7382"/>
    <cellStyle name="Total 6 32" xfId="1420"/>
    <cellStyle name="Total 6 32 2" xfId="7412"/>
    <cellStyle name="Total 6 33" xfId="1450"/>
    <cellStyle name="Total 6 33 2" xfId="7442"/>
    <cellStyle name="Total 6 34" xfId="1480"/>
    <cellStyle name="Total 6 34 2" xfId="7472"/>
    <cellStyle name="Total 6 35" xfId="1510"/>
    <cellStyle name="Total 6 35 2" xfId="7502"/>
    <cellStyle name="Total 6 36" xfId="1540"/>
    <cellStyle name="Total 6 36 2" xfId="7532"/>
    <cellStyle name="Total 6 37" xfId="1570"/>
    <cellStyle name="Total 6 37 2" xfId="7562"/>
    <cellStyle name="Total 6 38" xfId="1600"/>
    <cellStyle name="Total 6 38 2" xfId="7592"/>
    <cellStyle name="Total 6 39" xfId="1630"/>
    <cellStyle name="Total 6 39 2" xfId="7622"/>
    <cellStyle name="Total 6 4" xfId="439"/>
    <cellStyle name="Total 6 4 2" xfId="6430"/>
    <cellStyle name="Total 6 40" xfId="1660"/>
    <cellStyle name="Total 6 40 2" xfId="7652"/>
    <cellStyle name="Total 6 41" xfId="1689"/>
    <cellStyle name="Total 6 41 2" xfId="7681"/>
    <cellStyle name="Total 6 42" xfId="1717"/>
    <cellStyle name="Total 6 42 2" xfId="7709"/>
    <cellStyle name="Total 6 43" xfId="1745"/>
    <cellStyle name="Total 6 43 2" xfId="7737"/>
    <cellStyle name="Total 6 44" xfId="1772"/>
    <cellStyle name="Total 6 44 2" xfId="7764"/>
    <cellStyle name="Total 6 45" xfId="1799"/>
    <cellStyle name="Total 6 45 2" xfId="7791"/>
    <cellStyle name="Total 6 46" xfId="1825"/>
    <cellStyle name="Total 6 46 2" xfId="7817"/>
    <cellStyle name="Total 6 47" xfId="1851"/>
    <cellStyle name="Total 6 47 2" xfId="7843"/>
    <cellStyle name="Total 6 48" xfId="1877"/>
    <cellStyle name="Total 6 48 2" xfId="7869"/>
    <cellStyle name="Total 6 49" xfId="1903"/>
    <cellStyle name="Total 6 49 2" xfId="7895"/>
    <cellStyle name="Total 6 5" xfId="459"/>
    <cellStyle name="Total 6 5 2" xfId="6450"/>
    <cellStyle name="Total 6 50" xfId="1928"/>
    <cellStyle name="Total 6 50 2" xfId="7920"/>
    <cellStyle name="Total 6 51" xfId="1953"/>
    <cellStyle name="Total 6 51 2" xfId="7945"/>
    <cellStyle name="Total 6 52" xfId="1978"/>
    <cellStyle name="Total 6 52 2" xfId="7970"/>
    <cellStyle name="Total 6 53" xfId="2003"/>
    <cellStyle name="Total 6 53 2" xfId="7995"/>
    <cellStyle name="Total 6 54" xfId="2028"/>
    <cellStyle name="Total 6 54 2" xfId="8020"/>
    <cellStyle name="Total 6 55" xfId="2052"/>
    <cellStyle name="Total 6 55 2" xfId="8044"/>
    <cellStyle name="Total 6 56" xfId="2076"/>
    <cellStyle name="Total 6 56 2" xfId="8068"/>
    <cellStyle name="Total 6 57" xfId="2099"/>
    <cellStyle name="Total 6 57 2" xfId="8091"/>
    <cellStyle name="Total 6 58" xfId="2119"/>
    <cellStyle name="Total 6 58 2" xfId="8111"/>
    <cellStyle name="Total 6 59" xfId="2138"/>
    <cellStyle name="Total 6 59 2" xfId="8130"/>
    <cellStyle name="Total 6 6" xfId="304"/>
    <cellStyle name="Total 6 6 2" xfId="6294"/>
    <cellStyle name="Total 6 60" xfId="2156"/>
    <cellStyle name="Total 6 60 2" xfId="8148"/>
    <cellStyle name="Total 6 61" xfId="2173"/>
    <cellStyle name="Total 6 61 2" xfId="8165"/>
    <cellStyle name="Total 6 62" xfId="2190"/>
    <cellStyle name="Total 6 62 2" xfId="8182"/>
    <cellStyle name="Total 6 63" xfId="2207"/>
    <cellStyle name="Total 6 63 2" xfId="8199"/>
    <cellStyle name="Total 6 64" xfId="2224"/>
    <cellStyle name="Total 6 64 2" xfId="8216"/>
    <cellStyle name="Total 6 65" xfId="2241"/>
    <cellStyle name="Total 6 65 2" xfId="8233"/>
    <cellStyle name="Total 6 66" xfId="2257"/>
    <cellStyle name="Total 6 66 2" xfId="8249"/>
    <cellStyle name="Total 6 67" xfId="2270"/>
    <cellStyle name="Total 6 67 2" xfId="8262"/>
    <cellStyle name="Total 6 68" xfId="2561"/>
    <cellStyle name="Total 6 68 2" xfId="8553"/>
    <cellStyle name="Total 6 69" xfId="2621"/>
    <cellStyle name="Total 6 69 2" xfId="8613"/>
    <cellStyle name="Total 6 7" xfId="370"/>
    <cellStyle name="Total 6 7 2" xfId="6361"/>
    <cellStyle name="Total 6 70" xfId="2552"/>
    <cellStyle name="Total 6 70 2" xfId="8544"/>
    <cellStyle name="Total 6 71" xfId="2410"/>
    <cellStyle name="Total 6 71 2" xfId="8402"/>
    <cellStyle name="Total 6 72" xfId="2774"/>
    <cellStyle name="Total 6 72 2" xfId="8766"/>
    <cellStyle name="Total 6 73" xfId="2459"/>
    <cellStyle name="Total 6 73 2" xfId="8451"/>
    <cellStyle name="Total 6 74" xfId="2652"/>
    <cellStyle name="Total 6 74 2" xfId="8644"/>
    <cellStyle name="Total 6 75" xfId="2657"/>
    <cellStyle name="Total 6 75 2" xfId="8649"/>
    <cellStyle name="Total 6 76" xfId="2735"/>
    <cellStyle name="Total 6 76 2" xfId="8727"/>
    <cellStyle name="Total 6 77" xfId="2542"/>
    <cellStyle name="Total 6 77 2" xfId="8534"/>
    <cellStyle name="Total 6 78" xfId="2845"/>
    <cellStyle name="Total 6 78 2" xfId="8837"/>
    <cellStyle name="Total 6 79" xfId="2872"/>
    <cellStyle name="Total 6 79 2" xfId="8864"/>
    <cellStyle name="Total 6 8" xfId="511"/>
    <cellStyle name="Total 6 8 2" xfId="6502"/>
    <cellStyle name="Total 6 80" xfId="2898"/>
    <cellStyle name="Total 6 80 2" xfId="8890"/>
    <cellStyle name="Total 6 81" xfId="2925"/>
    <cellStyle name="Total 6 81 2" xfId="8917"/>
    <cellStyle name="Total 6 82" xfId="2953"/>
    <cellStyle name="Total 6 82 2" xfId="8945"/>
    <cellStyle name="Total 6 83" xfId="2974"/>
    <cellStyle name="Total 6 83 2" xfId="8966"/>
    <cellStyle name="Total 6 84" xfId="3002"/>
    <cellStyle name="Total 6 84 2" xfId="8994"/>
    <cellStyle name="Total 6 85" xfId="3024"/>
    <cellStyle name="Total 6 85 2" xfId="9016"/>
    <cellStyle name="Total 6 86" xfId="3074"/>
    <cellStyle name="Total 6 86 2" xfId="9066"/>
    <cellStyle name="Total 6 87" xfId="2930"/>
    <cellStyle name="Total 6 87 2" xfId="8922"/>
    <cellStyle name="Total 6 88" xfId="2526"/>
    <cellStyle name="Total 6 88 2" xfId="8518"/>
    <cellStyle name="Total 6 89" xfId="3237"/>
    <cellStyle name="Total 6 89 2" xfId="9229"/>
    <cellStyle name="Total 6 9" xfId="710"/>
    <cellStyle name="Total 6 9 2" xfId="6702"/>
    <cellStyle name="Total 6 90" xfId="3306"/>
    <cellStyle name="Total 6 90 2" xfId="9298"/>
    <cellStyle name="Total 6 91" xfId="3234"/>
    <cellStyle name="Total 6 91 2" xfId="9226"/>
    <cellStyle name="Total 6 92" xfId="2567"/>
    <cellStyle name="Total 6 92 2" xfId="8559"/>
    <cellStyle name="Total 6 93" xfId="3222"/>
    <cellStyle name="Total 6 93 2" xfId="9214"/>
    <cellStyle name="Total 6 94" xfId="3268"/>
    <cellStyle name="Total 6 94 2" xfId="9260"/>
    <cellStyle name="Total 6 95" xfId="3133"/>
    <cellStyle name="Total 6 95 2" xfId="9125"/>
    <cellStyle name="Total 6 96" xfId="3377"/>
    <cellStyle name="Total 6 96 2" xfId="9369"/>
    <cellStyle name="Total 6 97" xfId="3402"/>
    <cellStyle name="Total 6 97 2" xfId="9394"/>
    <cellStyle name="Total 6 98" xfId="3426"/>
    <cellStyle name="Total 6 98 2" xfId="9418"/>
    <cellStyle name="Total 6 99" xfId="3450"/>
    <cellStyle name="Total 6 99 2" xfId="9442"/>
    <cellStyle name="Total 60" xfId="17985"/>
    <cellStyle name="Total 61" xfId="17243"/>
    <cellStyle name="Total 62" xfId="17625"/>
    <cellStyle name="Total 63" xfId="16638"/>
    <cellStyle name="Total 64" xfId="20423"/>
    <cellStyle name="Total 65" xfId="21937"/>
    <cellStyle name="Total 66" xfId="22365"/>
    <cellStyle name="Total 67" xfId="21512"/>
    <cellStyle name="Total 68" xfId="20172"/>
    <cellStyle name="Total 69" xfId="21177"/>
    <cellStyle name="Total 7" xfId="291"/>
    <cellStyle name="Total 7 10" xfId="782"/>
    <cellStyle name="Total 7 10 2" xfId="6774"/>
    <cellStyle name="Total 7 100" xfId="3442"/>
    <cellStyle name="Total 7 100 2" xfId="9434"/>
    <cellStyle name="Total 7 101" xfId="3465"/>
    <cellStyle name="Total 7 101 2" xfId="9457"/>
    <cellStyle name="Total 7 102" xfId="3485"/>
    <cellStyle name="Total 7 102 2" xfId="9477"/>
    <cellStyle name="Total 7 103" xfId="3505"/>
    <cellStyle name="Total 7 103 2" xfId="9497"/>
    <cellStyle name="Total 7 104" xfId="3524"/>
    <cellStyle name="Total 7 104 2" xfId="9516"/>
    <cellStyle name="Total 7 105" xfId="3541"/>
    <cellStyle name="Total 7 105 2" xfId="9533"/>
    <cellStyle name="Total 7 106" xfId="3558"/>
    <cellStyle name="Total 7 106 2" xfId="9550"/>
    <cellStyle name="Total 7 107" xfId="3575"/>
    <cellStyle name="Total 7 107 2" xfId="9567"/>
    <cellStyle name="Total 7 108" xfId="3592"/>
    <cellStyle name="Total 7 108 2" xfId="9584"/>
    <cellStyle name="Total 7 109" xfId="3609"/>
    <cellStyle name="Total 7 109 2" xfId="9601"/>
    <cellStyle name="Total 7 11" xfId="813"/>
    <cellStyle name="Total 7 11 2" xfId="6805"/>
    <cellStyle name="Total 7 110" xfId="3626"/>
    <cellStyle name="Total 7 110 2" xfId="9618"/>
    <cellStyle name="Total 7 111" xfId="3739"/>
    <cellStyle name="Total 7 111 2" xfId="9731"/>
    <cellStyle name="Total 7 112" xfId="3777"/>
    <cellStyle name="Total 7 112 2" xfId="9769"/>
    <cellStyle name="Total 7 113" xfId="3881"/>
    <cellStyle name="Total 7 113 2" xfId="9873"/>
    <cellStyle name="Total 7 114" xfId="3822"/>
    <cellStyle name="Total 7 114 2" xfId="9814"/>
    <cellStyle name="Total 7 115" xfId="3884"/>
    <cellStyle name="Total 7 115 2" xfId="9876"/>
    <cellStyle name="Total 7 116" xfId="3816"/>
    <cellStyle name="Total 7 116 2" xfId="9808"/>
    <cellStyle name="Total 7 117" xfId="3967"/>
    <cellStyle name="Total 7 117 2" xfId="9959"/>
    <cellStyle name="Total 7 118" xfId="4247"/>
    <cellStyle name="Total 7 118 2" xfId="10239"/>
    <cellStyle name="Total 7 119" xfId="4474"/>
    <cellStyle name="Total 7 119 2" xfId="10466"/>
    <cellStyle name="Total 7 12" xfId="833"/>
    <cellStyle name="Total 7 12 2" xfId="6825"/>
    <cellStyle name="Total 7 120" xfId="4217"/>
    <cellStyle name="Total 7 120 2" xfId="10209"/>
    <cellStyle name="Total 7 121" xfId="4360"/>
    <cellStyle name="Total 7 121 2" xfId="10352"/>
    <cellStyle name="Total 7 122" xfId="4110"/>
    <cellStyle name="Total 7 122 2" xfId="10102"/>
    <cellStyle name="Total 7 123" xfId="4379"/>
    <cellStyle name="Total 7 123 2" xfId="10371"/>
    <cellStyle name="Total 7 124" xfId="3974"/>
    <cellStyle name="Total 7 124 2" xfId="9966"/>
    <cellStyle name="Total 7 125" xfId="4549"/>
    <cellStyle name="Total 7 125 2" xfId="10541"/>
    <cellStyle name="Total 7 126" xfId="3975"/>
    <cellStyle name="Total 7 126 2" xfId="9967"/>
    <cellStyle name="Total 7 127" xfId="4131"/>
    <cellStyle name="Total 7 127 2" xfId="10123"/>
    <cellStyle name="Total 7 128" xfId="3934"/>
    <cellStyle name="Total 7 128 2" xfId="9926"/>
    <cellStyle name="Total 7 129" xfId="4194"/>
    <cellStyle name="Total 7 129 2" xfId="10186"/>
    <cellStyle name="Total 7 13" xfId="698"/>
    <cellStyle name="Total 7 13 2" xfId="6690"/>
    <cellStyle name="Total 7 130" xfId="4331"/>
    <cellStyle name="Total 7 130 2" xfId="10323"/>
    <cellStyle name="Total 7 131" xfId="3914"/>
    <cellStyle name="Total 7 131 2" xfId="9906"/>
    <cellStyle name="Total 7 132" xfId="4583"/>
    <cellStyle name="Total 7 132 2" xfId="10575"/>
    <cellStyle name="Total 7 133" xfId="4465"/>
    <cellStyle name="Total 7 133 2" xfId="10457"/>
    <cellStyle name="Total 7 134" xfId="4541"/>
    <cellStyle name="Total 7 134 2" xfId="10533"/>
    <cellStyle name="Total 7 135" xfId="4452"/>
    <cellStyle name="Total 7 135 2" xfId="10444"/>
    <cellStyle name="Total 7 136" xfId="4488"/>
    <cellStyle name="Total 7 136 2" xfId="10480"/>
    <cellStyle name="Total 7 137" xfId="4407"/>
    <cellStyle name="Total 7 137 2" xfId="10399"/>
    <cellStyle name="Total 7 138" xfId="4374"/>
    <cellStyle name="Total 7 138 2" xfId="10366"/>
    <cellStyle name="Total 7 139" xfId="4490"/>
    <cellStyle name="Total 7 139 2" xfId="10482"/>
    <cellStyle name="Total 7 14" xfId="978"/>
    <cellStyle name="Total 7 14 2" xfId="6970"/>
    <cellStyle name="Total 7 140" xfId="4653"/>
    <cellStyle name="Total 7 140 2" xfId="10645"/>
    <cellStyle name="Total 7 141" xfId="4816"/>
    <cellStyle name="Total 7 141 2" xfId="10808"/>
    <cellStyle name="Total 7 142" xfId="4929"/>
    <cellStyle name="Total 7 142 2" xfId="10921"/>
    <cellStyle name="Total 7 143" xfId="4798"/>
    <cellStyle name="Total 7 143 2" xfId="10790"/>
    <cellStyle name="Total 7 144" xfId="4874"/>
    <cellStyle name="Total 7 144 2" xfId="10866"/>
    <cellStyle name="Total 7 145" xfId="4730"/>
    <cellStyle name="Total 7 145 2" xfId="10722"/>
    <cellStyle name="Total 7 146" xfId="4885"/>
    <cellStyle name="Total 7 146 2" xfId="10877"/>
    <cellStyle name="Total 7 147" xfId="4657"/>
    <cellStyle name="Total 7 147 2" xfId="10649"/>
    <cellStyle name="Total 7 148" xfId="4740"/>
    <cellStyle name="Total 7 148 2" xfId="10732"/>
    <cellStyle name="Total 7 149" xfId="4892"/>
    <cellStyle name="Total 7 149 2" xfId="10884"/>
    <cellStyle name="Total 7 15" xfId="602"/>
    <cellStyle name="Total 7 15 2" xfId="6594"/>
    <cellStyle name="Total 7 150" xfId="4619"/>
    <cellStyle name="Total 7 150 2" xfId="10611"/>
    <cellStyle name="Total 7 151" xfId="4950"/>
    <cellStyle name="Total 7 151 2" xfId="10942"/>
    <cellStyle name="Total 7 152" xfId="5012"/>
    <cellStyle name="Total 7 152 2" xfId="11004"/>
    <cellStyle name="Total 7 153" xfId="5058"/>
    <cellStyle name="Total 7 153 2" xfId="11050"/>
    <cellStyle name="Total 7 154" xfId="5077"/>
    <cellStyle name="Total 7 154 2" xfId="11069"/>
    <cellStyle name="Total 7 155" xfId="5052"/>
    <cellStyle name="Total 7 155 2" xfId="11044"/>
    <cellStyle name="Total 7 156" xfId="5172"/>
    <cellStyle name="Total 7 156 2" xfId="11164"/>
    <cellStyle name="Total 7 157" xfId="5613"/>
    <cellStyle name="Total 7 157 2" xfId="11605"/>
    <cellStyle name="Total 7 158" xfId="5713"/>
    <cellStyle name="Total 7 158 2" xfId="11705"/>
    <cellStyle name="Total 7 159" xfId="5719"/>
    <cellStyle name="Total 7 159 2" xfId="11711"/>
    <cellStyle name="Total 7 16" xfId="1018"/>
    <cellStyle name="Total 7 16 2" xfId="7010"/>
    <cellStyle name="Total 7 160" xfId="5303"/>
    <cellStyle name="Total 7 160 2" xfId="11295"/>
    <cellStyle name="Total 7 161" xfId="5316"/>
    <cellStyle name="Total 7 161 2" xfId="11308"/>
    <cellStyle name="Total 7 162" xfId="5232"/>
    <cellStyle name="Total 7 162 2" xfId="11224"/>
    <cellStyle name="Total 7 163" xfId="5198"/>
    <cellStyle name="Total 7 163 2" xfId="11190"/>
    <cellStyle name="Total 7 164" xfId="5197"/>
    <cellStyle name="Total 7 164 2" xfId="11189"/>
    <cellStyle name="Total 7 165" xfId="5280"/>
    <cellStyle name="Total 7 165 2" xfId="11272"/>
    <cellStyle name="Total 7 166" xfId="5614"/>
    <cellStyle name="Total 7 166 2" xfId="11606"/>
    <cellStyle name="Total 7 167" xfId="5224"/>
    <cellStyle name="Total 7 167 2" xfId="11216"/>
    <cellStyle name="Total 7 168" xfId="5229"/>
    <cellStyle name="Total 7 168 2" xfId="11221"/>
    <cellStyle name="Total 7 169" xfId="5346"/>
    <cellStyle name="Total 7 169 2" xfId="11338"/>
    <cellStyle name="Total 7 17" xfId="734"/>
    <cellStyle name="Total 7 17 2" xfId="6726"/>
    <cellStyle name="Total 7 170" xfId="5249"/>
    <cellStyle name="Total 7 170 2" xfId="11241"/>
    <cellStyle name="Total 7 171" xfId="5472"/>
    <cellStyle name="Total 7 171 2" xfId="11464"/>
    <cellStyle name="Total 7 172" xfId="5268"/>
    <cellStyle name="Total 7 172 2" xfId="11260"/>
    <cellStyle name="Total 7 173" xfId="5577"/>
    <cellStyle name="Total 7 173 2" xfId="11569"/>
    <cellStyle name="Total 7 174" xfId="5248"/>
    <cellStyle name="Total 7 174 2" xfId="11240"/>
    <cellStyle name="Total 7 175" xfId="5596"/>
    <cellStyle name="Total 7 175 2" xfId="11588"/>
    <cellStyle name="Total 7 176" xfId="5848"/>
    <cellStyle name="Total 7 176 2" xfId="11840"/>
    <cellStyle name="Total 7 177" xfId="5239"/>
    <cellStyle name="Total 7 177 2" xfId="11231"/>
    <cellStyle name="Total 7 178" xfId="5743"/>
    <cellStyle name="Total 7 178 2" xfId="11735"/>
    <cellStyle name="Total 7 179" xfId="5862"/>
    <cellStyle name="Total 7 179 2" xfId="11854"/>
    <cellStyle name="Total 7 18" xfId="1037"/>
    <cellStyle name="Total 7 18 2" xfId="7029"/>
    <cellStyle name="Total 7 180" xfId="5624"/>
    <cellStyle name="Total 7 180 2" xfId="11616"/>
    <cellStyle name="Total 7 181" xfId="5919"/>
    <cellStyle name="Total 7 181 2" xfId="11911"/>
    <cellStyle name="Total 7 182" xfId="5934"/>
    <cellStyle name="Total 7 182 2" xfId="11926"/>
    <cellStyle name="Total 7 183" xfId="5990"/>
    <cellStyle name="Total 7 183 2" xfId="11982"/>
    <cellStyle name="Total 7 184" xfId="5943"/>
    <cellStyle name="Total 7 184 2" xfId="11935"/>
    <cellStyle name="Total 7 185" xfId="5952"/>
    <cellStyle name="Total 7 185 2" xfId="11944"/>
    <cellStyle name="Total 7 186" xfId="6281"/>
    <cellStyle name="Total 7 187" xfId="13733"/>
    <cellStyle name="Total 7 188" xfId="20114"/>
    <cellStyle name="Total 7 19" xfId="671"/>
    <cellStyle name="Total 7 19 2" xfId="6663"/>
    <cellStyle name="Total 7 2" xfId="528"/>
    <cellStyle name="Total 7 2 2" xfId="6519"/>
    <cellStyle name="Total 7 20" xfId="891"/>
    <cellStyle name="Total 7 20 2" xfId="6883"/>
    <cellStyle name="Total 7 21" xfId="859"/>
    <cellStyle name="Total 7 21 2" xfId="6851"/>
    <cellStyle name="Total 7 22" xfId="1078"/>
    <cellStyle name="Total 7 22 2" xfId="7070"/>
    <cellStyle name="Total 7 23" xfId="1108"/>
    <cellStyle name="Total 7 23 2" xfId="7100"/>
    <cellStyle name="Total 7 24" xfId="1138"/>
    <cellStyle name="Total 7 24 2" xfId="7130"/>
    <cellStyle name="Total 7 25" xfId="1168"/>
    <cellStyle name="Total 7 25 2" xfId="7160"/>
    <cellStyle name="Total 7 26" xfId="1198"/>
    <cellStyle name="Total 7 26 2" xfId="7190"/>
    <cellStyle name="Total 7 27" xfId="1228"/>
    <cellStyle name="Total 7 27 2" xfId="7220"/>
    <cellStyle name="Total 7 28" xfId="1258"/>
    <cellStyle name="Total 7 28 2" xfId="7250"/>
    <cellStyle name="Total 7 29" xfId="1288"/>
    <cellStyle name="Total 7 29 2" xfId="7280"/>
    <cellStyle name="Total 7 3" xfId="558"/>
    <cellStyle name="Total 7 3 2" xfId="6550"/>
    <cellStyle name="Total 7 30" xfId="1318"/>
    <cellStyle name="Total 7 30 2" xfId="7310"/>
    <cellStyle name="Total 7 31" xfId="1348"/>
    <cellStyle name="Total 7 31 2" xfId="7340"/>
    <cellStyle name="Total 7 32" xfId="1378"/>
    <cellStyle name="Total 7 32 2" xfId="7370"/>
    <cellStyle name="Total 7 33" xfId="1408"/>
    <cellStyle name="Total 7 33 2" xfId="7400"/>
    <cellStyle name="Total 7 34" xfId="1438"/>
    <cellStyle name="Total 7 34 2" xfId="7430"/>
    <cellStyle name="Total 7 35" xfId="1468"/>
    <cellStyle name="Total 7 35 2" xfId="7460"/>
    <cellStyle name="Total 7 36" xfId="1498"/>
    <cellStyle name="Total 7 36 2" xfId="7490"/>
    <cellStyle name="Total 7 37" xfId="1528"/>
    <cellStyle name="Total 7 37 2" xfId="7520"/>
    <cellStyle name="Total 7 38" xfId="1558"/>
    <cellStyle name="Total 7 38 2" xfId="7550"/>
    <cellStyle name="Total 7 39" xfId="1588"/>
    <cellStyle name="Total 7 39 2" xfId="7580"/>
    <cellStyle name="Total 7 4" xfId="588"/>
    <cellStyle name="Total 7 4 2" xfId="6580"/>
    <cellStyle name="Total 7 40" xfId="1618"/>
    <cellStyle name="Total 7 40 2" xfId="7610"/>
    <cellStyle name="Total 7 41" xfId="1648"/>
    <cellStyle name="Total 7 41 2" xfId="7640"/>
    <cellStyle name="Total 7 42" xfId="1678"/>
    <cellStyle name="Total 7 42 2" xfId="7670"/>
    <cellStyle name="Total 7 43" xfId="1707"/>
    <cellStyle name="Total 7 43 2" xfId="7699"/>
    <cellStyle name="Total 7 44" xfId="1735"/>
    <cellStyle name="Total 7 44 2" xfId="7727"/>
    <cellStyle name="Total 7 45" xfId="1762"/>
    <cellStyle name="Total 7 45 2" xfId="7754"/>
    <cellStyle name="Total 7 46" xfId="1789"/>
    <cellStyle name="Total 7 46 2" xfId="7781"/>
    <cellStyle name="Total 7 47" xfId="1816"/>
    <cellStyle name="Total 7 47 2" xfId="7808"/>
    <cellStyle name="Total 7 48" xfId="1842"/>
    <cellStyle name="Total 7 48 2" xfId="7834"/>
    <cellStyle name="Total 7 49" xfId="1868"/>
    <cellStyle name="Total 7 49 2" xfId="7860"/>
    <cellStyle name="Total 7 5" xfId="617"/>
    <cellStyle name="Total 7 5 2" xfId="6609"/>
    <cellStyle name="Total 7 50" xfId="1894"/>
    <cellStyle name="Total 7 50 2" xfId="7886"/>
    <cellStyle name="Total 7 51" xfId="1919"/>
    <cellStyle name="Total 7 51 2" xfId="7911"/>
    <cellStyle name="Total 7 52" xfId="1944"/>
    <cellStyle name="Total 7 52 2" xfId="7936"/>
    <cellStyle name="Total 7 53" xfId="1969"/>
    <cellStyle name="Total 7 53 2" xfId="7961"/>
    <cellStyle name="Total 7 54" xfId="1994"/>
    <cellStyle name="Total 7 54 2" xfId="7986"/>
    <cellStyle name="Total 7 55" xfId="2019"/>
    <cellStyle name="Total 7 55 2" xfId="8011"/>
    <cellStyle name="Total 7 56" xfId="2044"/>
    <cellStyle name="Total 7 56 2" xfId="8036"/>
    <cellStyle name="Total 7 57" xfId="2068"/>
    <cellStyle name="Total 7 57 2" xfId="8060"/>
    <cellStyle name="Total 7 58" xfId="2091"/>
    <cellStyle name="Total 7 58 2" xfId="8083"/>
    <cellStyle name="Total 7 59" xfId="2111"/>
    <cellStyle name="Total 7 59 2" xfId="8103"/>
    <cellStyle name="Total 7 6" xfId="648"/>
    <cellStyle name="Total 7 6 2" xfId="6640"/>
    <cellStyle name="Total 7 60" xfId="2131"/>
    <cellStyle name="Total 7 60 2" xfId="8123"/>
    <cellStyle name="Total 7 61" xfId="2150"/>
    <cellStyle name="Total 7 61 2" xfId="8142"/>
    <cellStyle name="Total 7 62" xfId="2167"/>
    <cellStyle name="Total 7 62 2" xfId="8159"/>
    <cellStyle name="Total 7 63" xfId="2184"/>
    <cellStyle name="Total 7 63 2" xfId="8176"/>
    <cellStyle name="Total 7 64" xfId="2201"/>
    <cellStyle name="Total 7 64 2" xfId="8193"/>
    <cellStyle name="Total 7 65" xfId="2218"/>
    <cellStyle name="Total 7 65 2" xfId="8210"/>
    <cellStyle name="Total 7 66" xfId="2235"/>
    <cellStyle name="Total 7 66 2" xfId="8227"/>
    <cellStyle name="Total 7 67" xfId="2252"/>
    <cellStyle name="Total 7 67 2" xfId="8244"/>
    <cellStyle name="Total 7 68" xfId="2598"/>
    <cellStyle name="Total 7 68 2" xfId="8590"/>
    <cellStyle name="Total 7 69" xfId="2618"/>
    <cellStyle name="Total 7 69 2" xfId="8610"/>
    <cellStyle name="Total 7 7" xfId="678"/>
    <cellStyle name="Total 7 7 2" xfId="6670"/>
    <cellStyle name="Total 7 70" xfId="2442"/>
    <cellStyle name="Total 7 70 2" xfId="8434"/>
    <cellStyle name="Total 7 71" xfId="2752"/>
    <cellStyle name="Total 7 71 2" xfId="8744"/>
    <cellStyle name="Total 7 72" xfId="2539"/>
    <cellStyle name="Total 7 72 2" xfId="8531"/>
    <cellStyle name="Total 7 73" xfId="2787"/>
    <cellStyle name="Total 7 73 2" xfId="8779"/>
    <cellStyle name="Total 7 74" xfId="2386"/>
    <cellStyle name="Total 7 74 2" xfId="8378"/>
    <cellStyle name="Total 7 75" xfId="2801"/>
    <cellStyle name="Total 7 75 2" xfId="8793"/>
    <cellStyle name="Total 7 76" xfId="2566"/>
    <cellStyle name="Total 7 76 2" xfId="8558"/>
    <cellStyle name="Total 7 77" xfId="2675"/>
    <cellStyle name="Total 7 77 2" xfId="8667"/>
    <cellStyle name="Total 7 78" xfId="2643"/>
    <cellStyle name="Total 7 78 2" xfId="8635"/>
    <cellStyle name="Total 7 79" xfId="2836"/>
    <cellStyle name="Total 7 79 2" xfId="8828"/>
    <cellStyle name="Total 7 8" xfId="706"/>
    <cellStyle name="Total 7 8 2" xfId="6698"/>
    <cellStyle name="Total 7 80" xfId="2863"/>
    <cellStyle name="Total 7 80 2" xfId="8855"/>
    <cellStyle name="Total 7 81" xfId="2888"/>
    <cellStyle name="Total 7 81 2" xfId="8880"/>
    <cellStyle name="Total 7 82" xfId="2914"/>
    <cellStyle name="Total 7 82 2" xfId="8906"/>
    <cellStyle name="Total 7 83" xfId="2942"/>
    <cellStyle name="Total 7 83 2" xfId="8934"/>
    <cellStyle name="Total 7 84" xfId="2966"/>
    <cellStyle name="Total 7 84 2" xfId="8958"/>
    <cellStyle name="Total 7 85" xfId="2991"/>
    <cellStyle name="Total 7 85 2" xfId="8983"/>
    <cellStyle name="Total 7 86" xfId="3127"/>
    <cellStyle name="Total 7 86 2" xfId="9119"/>
    <cellStyle name="Total 7 87" xfId="2999"/>
    <cellStyle name="Total 7 87 2" xfId="8991"/>
    <cellStyle name="Total 7 88" xfId="3023"/>
    <cellStyle name="Total 7 88 2" xfId="9015"/>
    <cellStyle name="Total 7 89" xfId="3285"/>
    <cellStyle name="Total 7 89 2" xfId="9277"/>
    <cellStyle name="Total 7 9" xfId="751"/>
    <cellStyle name="Total 7 9 2" xfId="6743"/>
    <cellStyle name="Total 7 90" xfId="2667"/>
    <cellStyle name="Total 7 90 2" xfId="8659"/>
    <cellStyle name="Total 7 91" xfId="3319"/>
    <cellStyle name="Total 7 91 2" xfId="9311"/>
    <cellStyle name="Total 7 92" xfId="3230"/>
    <cellStyle name="Total 7 92 2" xfId="9222"/>
    <cellStyle name="Total 7 93" xfId="3334"/>
    <cellStyle name="Total 7 93 2" xfId="9326"/>
    <cellStyle name="Total 7 94" xfId="3218"/>
    <cellStyle name="Total 7 94 2" xfId="9210"/>
    <cellStyle name="Total 7 95" xfId="3008"/>
    <cellStyle name="Total 7 95 2" xfId="9000"/>
    <cellStyle name="Total 7 96" xfId="3226"/>
    <cellStyle name="Total 7 96 2" xfId="9218"/>
    <cellStyle name="Total 7 97" xfId="3368"/>
    <cellStyle name="Total 7 97 2" xfId="9360"/>
    <cellStyle name="Total 7 98" xfId="3393"/>
    <cellStyle name="Total 7 98 2" xfId="9385"/>
    <cellStyle name="Total 7 99" xfId="3418"/>
    <cellStyle name="Total 7 99 2" xfId="9410"/>
    <cellStyle name="Total 70" xfId="20452"/>
    <cellStyle name="Total 71" xfId="20668"/>
    <cellStyle name="Total 72" xfId="20782"/>
    <cellStyle name="Total 73" xfId="20471"/>
    <cellStyle name="Total 74" xfId="20809"/>
    <cellStyle name="Total 75" xfId="26167"/>
    <cellStyle name="Total 76" xfId="26499"/>
    <cellStyle name="Total 8" xfId="12350"/>
    <cellStyle name="Total 9" xfId="12145"/>
    <cellStyle name="Warning Text" xfId="17" builtinId="11" customBuiltin="1"/>
    <cellStyle name="Warning Text 10" xfId="12846"/>
    <cellStyle name="Warning Text 11" xfId="12860"/>
    <cellStyle name="Warning Text 12" xfId="12874"/>
    <cellStyle name="Warning Text 13" xfId="12886"/>
    <cellStyle name="Warning Text 14" xfId="12897"/>
    <cellStyle name="Warning Text 15" xfId="12907"/>
    <cellStyle name="Warning Text 16" xfId="12916"/>
    <cellStyle name="Warning Text 17" xfId="12923"/>
    <cellStyle name="Warning Text 18" xfId="12929"/>
    <cellStyle name="Warning Text 19" xfId="13429"/>
    <cellStyle name="Warning Text 2" xfId="2349"/>
    <cellStyle name="Warning Text 2 10" xfId="12207"/>
    <cellStyle name="Warning Text 2 11" xfId="12214"/>
    <cellStyle name="Warning Text 2 12" xfId="12772"/>
    <cellStyle name="Warning Text 2 13" xfId="12137"/>
    <cellStyle name="Warning Text 2 14" xfId="13714"/>
    <cellStyle name="Warning Text 2 14 10" xfId="23063"/>
    <cellStyle name="Warning Text 2 14 11" xfId="25103"/>
    <cellStyle name="Warning Text 2 14 12" xfId="23930"/>
    <cellStyle name="Warning Text 2 14 13" xfId="24995"/>
    <cellStyle name="Warning Text 2 14 14" xfId="23883"/>
    <cellStyle name="Warning Text 2 14 15" xfId="24411"/>
    <cellStyle name="Warning Text 2 14 16" xfId="26031"/>
    <cellStyle name="Warning Text 2 14 17" xfId="25812"/>
    <cellStyle name="Warning Text 2 14 18" xfId="26633"/>
    <cellStyle name="Warning Text 2 14 19" xfId="26944"/>
    <cellStyle name="Warning Text 2 14 2" xfId="13579"/>
    <cellStyle name="Warning Text 2 14 2 10" xfId="25528"/>
    <cellStyle name="Warning Text 2 14 2 11" xfId="23020"/>
    <cellStyle name="Warning Text 2 14 2 12" xfId="24876"/>
    <cellStyle name="Warning Text 2 14 2 13" xfId="25522"/>
    <cellStyle name="Warning Text 2 14 2 14" xfId="25467"/>
    <cellStyle name="Warning Text 2 14 2 15" xfId="25906"/>
    <cellStyle name="Warning Text 2 14 2 16" xfId="25890"/>
    <cellStyle name="Warning Text 2 14 2 17" xfId="28399"/>
    <cellStyle name="Warning Text 2 14 2 18" xfId="27913"/>
    <cellStyle name="Warning Text 2 14 2 19" xfId="27951"/>
    <cellStyle name="Warning Text 2 14 2 2" xfId="25025"/>
    <cellStyle name="Warning Text 2 14 2 2 10" xfId="22811"/>
    <cellStyle name="Warning Text 2 14 2 2 11" xfId="23339"/>
    <cellStyle name="Warning Text 2 14 2 2 12" xfId="24516"/>
    <cellStyle name="Warning Text 2 14 2 2 13" xfId="24081"/>
    <cellStyle name="Warning Text 2 14 2 2 14" xfId="22721"/>
    <cellStyle name="Warning Text 2 14 2 2 15" xfId="25755"/>
    <cellStyle name="Warning Text 2 14 2 2 16" xfId="25912"/>
    <cellStyle name="Warning Text 2 14 2 2 17" xfId="28327"/>
    <cellStyle name="Warning Text 2 14 2 2 18" xfId="27650"/>
    <cellStyle name="Warning Text 2 14 2 2 19" xfId="26947"/>
    <cellStyle name="Warning Text 2 14 2 2 2" xfId="24947"/>
    <cellStyle name="Warning Text 2 14 2 2 20" xfId="26949"/>
    <cellStyle name="Warning Text 2 14 2 2 21" xfId="27178"/>
    <cellStyle name="Warning Text 2 14 2 2 22" xfId="27463"/>
    <cellStyle name="Warning Text 2 14 2 2 23" xfId="27281"/>
    <cellStyle name="Warning Text 2 14 2 2 24" xfId="26811"/>
    <cellStyle name="Warning Text 2 14 2 2 25" xfId="27107"/>
    <cellStyle name="Warning Text 2 14 2 2 26" xfId="27945"/>
    <cellStyle name="Warning Text 2 14 2 2 27" xfId="29714"/>
    <cellStyle name="Warning Text 2 14 2 2 28" xfId="29339"/>
    <cellStyle name="Warning Text 2 14 2 2 29" xfId="29070"/>
    <cellStyle name="Warning Text 2 14 2 2 3" xfId="24086"/>
    <cellStyle name="Warning Text 2 14 2 2 30" xfId="29072"/>
    <cellStyle name="Warning Text 2 14 2 2 31" xfId="29151"/>
    <cellStyle name="Warning Text 2 14 2 2 4" xfId="23132"/>
    <cellStyle name="Warning Text 2 14 2 2 5" xfId="23134"/>
    <cellStyle name="Warning Text 2 14 2 2 6" xfId="23450"/>
    <cellStyle name="Warning Text 2 14 2 2 7" xfId="23840"/>
    <cellStyle name="Warning Text 2 14 2 2 8" xfId="22999"/>
    <cellStyle name="Warning Text 2 14 2 2 9" xfId="25107"/>
    <cellStyle name="Warning Text 2 14 2 20" xfId="28243"/>
    <cellStyle name="Warning Text 2 14 2 21" xfId="28260"/>
    <cellStyle name="Warning Text 2 14 2 22" xfId="28364"/>
    <cellStyle name="Warning Text 2 14 2 23" xfId="26605"/>
    <cellStyle name="Warning Text 2 14 2 24" xfId="27037"/>
    <cellStyle name="Warning Text 2 14 2 25" xfId="27304"/>
    <cellStyle name="Warning Text 2 14 2 26" xfId="26889"/>
    <cellStyle name="Warning Text 2 14 2 27" xfId="29784"/>
    <cellStyle name="Warning Text 2 14 2 28" xfId="29468"/>
    <cellStyle name="Warning Text 2 14 2 29" xfId="29489"/>
    <cellStyle name="Warning Text 2 14 2 3" xfId="24429"/>
    <cellStyle name="Warning Text 2 14 2 30" xfId="29652"/>
    <cellStyle name="Warning Text 2 14 2 31" xfId="29665"/>
    <cellStyle name="Warning Text 2 14 2 4" xfId="24478"/>
    <cellStyle name="Warning Text 2 14 2 5" xfId="24844"/>
    <cellStyle name="Warning Text 2 14 2 6" xfId="24873"/>
    <cellStyle name="Warning Text 2 14 2 7" xfId="24984"/>
    <cellStyle name="Warning Text 2 14 2 8" xfId="22726"/>
    <cellStyle name="Warning Text 2 14 2 9" xfId="23522"/>
    <cellStyle name="Warning Text 2 14 20" xfId="27007"/>
    <cellStyle name="Warning Text 2 14 21" xfId="26924"/>
    <cellStyle name="Warning Text 2 14 22" xfId="27157"/>
    <cellStyle name="Warning Text 2 14 23" xfId="26803"/>
    <cellStyle name="Warning Text 2 14 24" xfId="27378"/>
    <cellStyle name="Warning Text 2 14 25" xfId="27578"/>
    <cellStyle name="Warning Text 2 14 26" xfId="28674"/>
    <cellStyle name="Warning Text 2 14 27" xfId="27760"/>
    <cellStyle name="Warning Text 2 14 28" xfId="28908"/>
    <cellStyle name="Warning Text 2 14 29" xfId="29068"/>
    <cellStyle name="Warning Text 2 14 3" xfId="22735"/>
    <cellStyle name="Warning Text 2 14 30" xfId="29100"/>
    <cellStyle name="Warning Text 2 14 31" xfId="29054"/>
    <cellStyle name="Warning Text 2 14 32" xfId="29145"/>
    <cellStyle name="Warning Text 2 14 4" xfId="23130"/>
    <cellStyle name="Warning Text 2 14 5" xfId="23202"/>
    <cellStyle name="Warning Text 2 14 6" xfId="23104"/>
    <cellStyle name="Warning Text 2 14 7" xfId="23421"/>
    <cellStyle name="Warning Text 2 14 8" xfId="22940"/>
    <cellStyle name="Warning Text 2 14 9" xfId="22846"/>
    <cellStyle name="Warning Text 2 15" xfId="13363"/>
    <cellStyle name="Warning Text 2 16" xfId="13909"/>
    <cellStyle name="Warning Text 2 17" xfId="13547"/>
    <cellStyle name="Warning Text 2 18" xfId="13099"/>
    <cellStyle name="Warning Text 2 19" xfId="13214"/>
    <cellStyle name="Warning Text 2 2" xfId="87"/>
    <cellStyle name="Warning Text 2 2 10" xfId="17043"/>
    <cellStyle name="Warning Text 2 2 11" xfId="15624"/>
    <cellStyle name="Warning Text 2 2 12" xfId="17795"/>
    <cellStyle name="Warning Text 2 2 13" xfId="14351"/>
    <cellStyle name="Warning Text 2 2 14" xfId="15623"/>
    <cellStyle name="Warning Text 2 2 15" xfId="17679"/>
    <cellStyle name="Warning Text 2 2 16" xfId="16386"/>
    <cellStyle name="Warning Text 2 2 17" xfId="15614"/>
    <cellStyle name="Warning Text 2 2 18" xfId="14692"/>
    <cellStyle name="Warning Text 2 2 19" xfId="14793"/>
    <cellStyle name="Warning Text 2 2 2" xfId="8341"/>
    <cellStyle name="Warning Text 2 2 2 10" xfId="16283"/>
    <cellStyle name="Warning Text 2 2 2 11" xfId="15347"/>
    <cellStyle name="Warning Text 2 2 2 12" xfId="17873"/>
    <cellStyle name="Warning Text 2 2 2 13" xfId="18259"/>
    <cellStyle name="Warning Text 2 2 2 14" xfId="17863"/>
    <cellStyle name="Warning Text 2 2 2 15" xfId="18275"/>
    <cellStyle name="Warning Text 2 2 2 16" xfId="15670"/>
    <cellStyle name="Warning Text 2 2 2 17" xfId="15150"/>
    <cellStyle name="Warning Text 2 2 2 18" xfId="17455"/>
    <cellStyle name="Warning Text 2 2 2 19" xfId="15280"/>
    <cellStyle name="Warning Text 2 2 2 2" xfId="6077"/>
    <cellStyle name="Warning Text 2 2 2 2 10" xfId="21082"/>
    <cellStyle name="Warning Text 2 2 2 2 11" xfId="22093"/>
    <cellStyle name="Warning Text 2 2 2 2 12" xfId="21533"/>
    <cellStyle name="Warning Text 2 2 2 2 13" xfId="22363"/>
    <cellStyle name="Warning Text 2 2 2 2 14" xfId="26417"/>
    <cellStyle name="Warning Text 2 2 2 2 15" xfId="26132"/>
    <cellStyle name="Warning Text 2 2 2 2 2" xfId="13640"/>
    <cellStyle name="Warning Text 2 2 2 2 2 10" xfId="22415"/>
    <cellStyle name="Warning Text 2 2 2 2 2 11" xfId="22468"/>
    <cellStyle name="Warning Text 2 2 2 2 2 12" xfId="22549"/>
    <cellStyle name="Warning Text 2 2 2 2 2 13" xfId="22564"/>
    <cellStyle name="Warning Text 2 2 2 2 2 14" xfId="26428"/>
    <cellStyle name="Warning Text 2 2 2 2 2 15" xfId="26365"/>
    <cellStyle name="Warning Text 2 2 2 2 2 2" xfId="13651"/>
    <cellStyle name="Warning Text 2 2 2 2 2 3" xfId="21874"/>
    <cellStyle name="Warning Text 2 2 2 2 2 4" xfId="21415"/>
    <cellStyle name="Warning Text 2 2 2 2 2 5" xfId="20984"/>
    <cellStyle name="Warning Text 2 2 2 2 2 6" xfId="20607"/>
    <cellStyle name="Warning Text 2 2 2 2 2 7" xfId="20978"/>
    <cellStyle name="Warning Text 2 2 2 2 2 8" xfId="22082"/>
    <cellStyle name="Warning Text 2 2 2 2 2 9" xfId="22001"/>
    <cellStyle name="Warning Text 2 2 2 2 3" xfId="21863"/>
    <cellStyle name="Warning Text 2 2 2 2 4" xfId="20697"/>
    <cellStyle name="Warning Text 2 2 2 2 5" xfId="20629"/>
    <cellStyle name="Warning Text 2 2 2 2 6" xfId="21114"/>
    <cellStyle name="Warning Text 2 2 2 2 7" xfId="21433"/>
    <cellStyle name="Warning Text 2 2 2 2 8" xfId="21265"/>
    <cellStyle name="Warning Text 2 2 2 2 9" xfId="21485"/>
    <cellStyle name="Warning Text 2 2 2 20" xfId="14339"/>
    <cellStyle name="Warning Text 2 2 2 21" xfId="15777"/>
    <cellStyle name="Warning Text 2 2 2 22" xfId="15629"/>
    <cellStyle name="Warning Text 2 2 2 23" xfId="18846"/>
    <cellStyle name="Warning Text 2 2 2 24" xfId="15197"/>
    <cellStyle name="Warning Text 2 2 2 25" xfId="17119"/>
    <cellStyle name="Warning Text 2 2 2 26" xfId="15792"/>
    <cellStyle name="Warning Text 2 2 2 27" xfId="15349"/>
    <cellStyle name="Warning Text 2 2 2 28" xfId="15360"/>
    <cellStyle name="Warning Text 2 2 2 29" xfId="16824"/>
    <cellStyle name="Warning Text 2 2 2 3" xfId="13144"/>
    <cellStyle name="Warning Text 2 2 2 30" xfId="17430"/>
    <cellStyle name="Warning Text 2 2 2 31" xfId="16905"/>
    <cellStyle name="Warning Text 2 2 2 32" xfId="15570"/>
    <cellStyle name="Warning Text 2 2 2 33" xfId="16579"/>
    <cellStyle name="Warning Text 2 2 2 34" xfId="14843"/>
    <cellStyle name="Warning Text 2 2 2 35" xfId="15298"/>
    <cellStyle name="Warning Text 2 2 2 36" xfId="18225"/>
    <cellStyle name="Warning Text 2 2 2 37" xfId="18775"/>
    <cellStyle name="Warning Text 2 2 2 38" xfId="15303"/>
    <cellStyle name="Warning Text 2 2 2 39" xfId="18291"/>
    <cellStyle name="Warning Text 2 2 2 4" xfId="13332"/>
    <cellStyle name="Warning Text 2 2 2 40" xfId="14533"/>
    <cellStyle name="Warning Text 2 2 2 41" xfId="15501"/>
    <cellStyle name="Warning Text 2 2 2 42" xfId="14596"/>
    <cellStyle name="Warning Text 2 2 2 43" xfId="15206"/>
    <cellStyle name="Warning Text 2 2 2 44" xfId="17683"/>
    <cellStyle name="Warning Text 2 2 2 45" xfId="16390"/>
    <cellStyle name="Warning Text 2 2 2 46" xfId="18025"/>
    <cellStyle name="Warning Text 2 2 2 47" xfId="15772"/>
    <cellStyle name="Warning Text 2 2 2 48" xfId="20928"/>
    <cellStyle name="Warning Text 2 2 2 49" xfId="21653"/>
    <cellStyle name="Warning Text 2 2 2 5" xfId="13916"/>
    <cellStyle name="Warning Text 2 2 2 50" xfId="20657"/>
    <cellStyle name="Warning Text 2 2 2 51" xfId="20983"/>
    <cellStyle name="Warning Text 2 2 2 52" xfId="20512"/>
    <cellStyle name="Warning Text 2 2 2 53" xfId="21605"/>
    <cellStyle name="Warning Text 2 2 2 54" xfId="22112"/>
    <cellStyle name="Warning Text 2 2 2 55" xfId="22334"/>
    <cellStyle name="Warning Text 2 2 2 56" xfId="22237"/>
    <cellStyle name="Warning Text 2 2 2 57" xfId="21692"/>
    <cellStyle name="Warning Text 2 2 2 58" xfId="22361"/>
    <cellStyle name="Warning Text 2 2 2 59" xfId="26268"/>
    <cellStyle name="Warning Text 2 2 2 6" xfId="13012"/>
    <cellStyle name="Warning Text 2 2 2 60" xfId="26133"/>
    <cellStyle name="Warning Text 2 2 2 7" xfId="13824"/>
    <cellStyle name="Warning Text 2 2 2 8" xfId="13397"/>
    <cellStyle name="Warning Text 2 2 2 9" xfId="13880"/>
    <cellStyle name="Warning Text 2 2 20" xfId="18801"/>
    <cellStyle name="Warning Text 2 2 21" xfId="15189"/>
    <cellStyle name="Warning Text 2 2 22" xfId="15725"/>
    <cellStyle name="Warning Text 2 2 23" xfId="14532"/>
    <cellStyle name="Warning Text 2 2 24" xfId="17462"/>
    <cellStyle name="Warning Text 2 2 25" xfId="18900"/>
    <cellStyle name="Warning Text 2 2 26" xfId="15067"/>
    <cellStyle name="Warning Text 2 2 27" xfId="15924"/>
    <cellStyle name="Warning Text 2 2 28" xfId="15039"/>
    <cellStyle name="Warning Text 2 2 29" xfId="14909"/>
    <cellStyle name="Warning Text 2 2 3" xfId="13758"/>
    <cellStyle name="Warning Text 2 2 3 10" xfId="24413"/>
    <cellStyle name="Warning Text 2 2 3 11" xfId="23047"/>
    <cellStyle name="Warning Text 2 2 3 12" xfId="25248"/>
    <cellStyle name="Warning Text 2 2 3 13" xfId="24257"/>
    <cellStyle name="Warning Text 2 2 3 14" xfId="24115"/>
    <cellStyle name="Warning Text 2 2 3 15" xfId="24075"/>
    <cellStyle name="Warning Text 2 2 3 16" xfId="25834"/>
    <cellStyle name="Warning Text 2 2 3 17" xfId="25978"/>
    <cellStyle name="Warning Text 2 2 3 18" xfId="26571"/>
    <cellStyle name="Warning Text 2 2 3 19" xfId="27790"/>
    <cellStyle name="Warning Text 2 2 3 2" xfId="12995"/>
    <cellStyle name="Warning Text 2 2 3 2 10" xfId="22942"/>
    <cellStyle name="Warning Text 2 2 3 2 11" xfId="23204"/>
    <cellStyle name="Warning Text 2 2 3 2 12" xfId="24034"/>
    <cellStyle name="Warning Text 2 2 3 2 13" xfId="25590"/>
    <cellStyle name="Warning Text 2 2 3 2 14" xfId="25605"/>
    <cellStyle name="Warning Text 2 2 3 2 15" xfId="25676"/>
    <cellStyle name="Warning Text 2 2 3 2 16" xfId="25971"/>
    <cellStyle name="Warning Text 2 2 3 2 17" xfId="28418"/>
    <cellStyle name="Warning Text 2 2 3 2 18" xfId="28261"/>
    <cellStyle name="Warning Text 2 2 3 2 19" xfId="28682"/>
    <cellStyle name="Warning Text 2 2 3 2 2" xfId="25047"/>
    <cellStyle name="Warning Text 2 2 3 2 2 10" xfId="25361"/>
    <cellStyle name="Warning Text 2 2 3 2 2 11" xfId="23944"/>
    <cellStyle name="Warning Text 2 2 3 2 2 12" xfId="23010"/>
    <cellStyle name="Warning Text 2 2 3 2 2 13" xfId="23913"/>
    <cellStyle name="Warning Text 2 2 3 2 2 14" xfId="24908"/>
    <cellStyle name="Warning Text 2 2 3 2 2 15" xfId="25787"/>
    <cellStyle name="Warning Text 2 2 3 2 2 16" xfId="25791"/>
    <cellStyle name="Warning Text 2 2 3 2 2 17" xfId="28316"/>
    <cellStyle name="Warning Text 2 2 3 2 2 18" xfId="28601"/>
    <cellStyle name="Warning Text 2 2 3 2 2 19" xfId="28138"/>
    <cellStyle name="Warning Text 2 2 3 2 2 2" xfId="24936"/>
    <cellStyle name="Warning Text 2 2 3 2 2 20" xfId="27991"/>
    <cellStyle name="Warning Text 2 2 3 2 2 21" xfId="28370"/>
    <cellStyle name="Warning Text 2 2 3 2 2 22" xfId="28080"/>
    <cellStyle name="Warning Text 2 2 3 2 2 23" xfId="28060"/>
    <cellStyle name="Warning Text 2 2 3 2 2 24" xfId="27943"/>
    <cellStyle name="Warning Text 2 2 3 2 2 25" xfId="27238"/>
    <cellStyle name="Warning Text 2 2 3 2 2 26" xfId="26877"/>
    <cellStyle name="Warning Text 2 2 3 2 2 27" xfId="29703"/>
    <cellStyle name="Warning Text 2 2 3 2 2 28" xfId="29913"/>
    <cellStyle name="Warning Text 2 2 3 2 2 29" xfId="29590"/>
    <cellStyle name="Warning Text 2 2 3 2 2 3" xfId="25262"/>
    <cellStyle name="Warning Text 2 2 3 2 2 30" xfId="29510"/>
    <cellStyle name="Warning Text 2 2 3 2 2 31" xfId="29755"/>
    <cellStyle name="Warning Text 2 2 3 2 2 4" xfId="24715"/>
    <cellStyle name="Warning Text 2 2 3 2 2 5" xfId="24530"/>
    <cellStyle name="Warning Text 2 2 3 2 2 6" xfId="24994"/>
    <cellStyle name="Warning Text 2 2 3 2 2 7" xfId="24637"/>
    <cellStyle name="Warning Text 2 2 3 2 2 8" xfId="22934"/>
    <cellStyle name="Warning Text 2 2 3 2 2 9" xfId="23640"/>
    <cellStyle name="Warning Text 2 2 3 2 20" xfId="28707"/>
    <cellStyle name="Warning Text 2 2 3 2 21" xfId="28732"/>
    <cellStyle name="Warning Text 2 2 3 2 22" xfId="28753"/>
    <cellStyle name="Warning Text 2 2 3 2 23" xfId="28776"/>
    <cellStyle name="Warning Text 2 2 3 2 24" xfId="27198"/>
    <cellStyle name="Warning Text 2 2 3 2 25" xfId="26971"/>
    <cellStyle name="Warning Text 2 2 3 2 26" xfId="28831"/>
    <cellStyle name="Warning Text 2 2 3 2 27" xfId="29802"/>
    <cellStyle name="Warning Text 2 2 3 2 28" xfId="29666"/>
    <cellStyle name="Warning Text 2 2 3 2 29" xfId="29955"/>
    <cellStyle name="Warning Text 2 2 3 2 3" xfId="24874"/>
    <cellStyle name="Warning Text 2 2 3 2 30" xfId="29972"/>
    <cellStyle name="Warning Text 2 2 3 2 31" xfId="29987"/>
    <cellStyle name="Warning Text 2 2 3 2 4" xfId="25364"/>
    <cellStyle name="Warning Text 2 2 3 2 5" xfId="25393"/>
    <cellStyle name="Warning Text 2 2 3 2 6" xfId="25422"/>
    <cellStyle name="Warning Text 2 2 3 2 7" xfId="25452"/>
    <cellStyle name="Warning Text 2 2 3 2 8" xfId="23660"/>
    <cellStyle name="Warning Text 2 2 3 2 9" xfId="24326"/>
    <cellStyle name="Warning Text 2 2 3 20" xfId="26824"/>
    <cellStyle name="Warning Text 2 2 3 21" xfId="26774"/>
    <cellStyle name="Warning Text 2 2 3 22" xfId="26926"/>
    <cellStyle name="Warning Text 2 2 3 23" xfId="27584"/>
    <cellStyle name="Warning Text 2 2 3 24" xfId="28556"/>
    <cellStyle name="Warning Text 2 2 3 25" xfId="27337"/>
    <cellStyle name="Warning Text 2 2 3 26" xfId="26900"/>
    <cellStyle name="Warning Text 2 2 3 27" xfId="26813"/>
    <cellStyle name="Warning Text 2 2 3 28" xfId="28878"/>
    <cellStyle name="Warning Text 2 2 3 29" xfId="29410"/>
    <cellStyle name="Warning Text 2 2 3 3" xfId="22652"/>
    <cellStyle name="Warning Text 2 2 3 30" xfId="29016"/>
    <cellStyle name="Warning Text 2 2 3 31" xfId="29001"/>
    <cellStyle name="Warning Text 2 2 3 32" xfId="29055"/>
    <cellStyle name="Warning Text 2 2 3 4" xfId="24263"/>
    <cellStyle name="Warning Text 2 2 3 5" xfId="22965"/>
    <cellStyle name="Warning Text 2 2 3 6" xfId="22905"/>
    <cellStyle name="Warning Text 2 2 3 7" xfId="23105"/>
    <cellStyle name="Warning Text 2 2 3 8" xfId="24003"/>
    <cellStyle name="Warning Text 2 2 3 9" xfId="24492"/>
    <cellStyle name="Warning Text 2 2 30" xfId="15758"/>
    <cellStyle name="Warning Text 2 2 31" xfId="17720"/>
    <cellStyle name="Warning Text 2 2 32" xfId="14880"/>
    <cellStyle name="Warning Text 2 2 33" xfId="16381"/>
    <cellStyle name="Warning Text 2 2 34" xfId="17921"/>
    <cellStyle name="Warning Text 2 2 35" xfId="17511"/>
    <cellStyle name="Warning Text 2 2 36" xfId="16365"/>
    <cellStyle name="Warning Text 2 2 37" xfId="14326"/>
    <cellStyle name="Warning Text 2 2 38" xfId="14328"/>
    <cellStyle name="Warning Text 2 2 39" xfId="14639"/>
    <cellStyle name="Warning Text 2 2 4" xfId="13278"/>
    <cellStyle name="Warning Text 2 2 40" xfId="18713"/>
    <cellStyle name="Warning Text 2 2 41" xfId="16631"/>
    <cellStyle name="Warning Text 2 2 42" xfId="15338"/>
    <cellStyle name="Warning Text 2 2 43" xfId="16880"/>
    <cellStyle name="Warning Text 2 2 44" xfId="15461"/>
    <cellStyle name="Warning Text 2 2 45" xfId="14592"/>
    <cellStyle name="Warning Text 2 2 46" xfId="17687"/>
    <cellStyle name="Warning Text 2 2 47" xfId="16604"/>
    <cellStyle name="Warning Text 2 2 48" xfId="21225"/>
    <cellStyle name="Warning Text 2 2 49" xfId="20567"/>
    <cellStyle name="Warning Text 2 2 5" xfId="13908"/>
    <cellStyle name="Warning Text 2 2 50" xfId="20716"/>
    <cellStyle name="Warning Text 2 2 51" xfId="22157"/>
    <cellStyle name="Warning Text 2 2 52" xfId="21204"/>
    <cellStyle name="Warning Text 2 2 53" xfId="20206"/>
    <cellStyle name="Warning Text 2 2 54" xfId="21628"/>
    <cellStyle name="Warning Text 2 2 55" xfId="20787"/>
    <cellStyle name="Warning Text 2 2 56" xfId="21197"/>
    <cellStyle name="Warning Text 2 2 57" xfId="21369"/>
    <cellStyle name="Warning Text 2 2 58" xfId="21067"/>
    <cellStyle name="Warning Text 2 2 59" xfId="26306"/>
    <cellStyle name="Warning Text 2 2 6" xfId="13460"/>
    <cellStyle name="Warning Text 2 2 60" xfId="26381"/>
    <cellStyle name="Warning Text 2 2 7" xfId="13017"/>
    <cellStyle name="Warning Text 2 2 8" xfId="13468"/>
    <cellStyle name="Warning Text 2 2 9" xfId="13465"/>
    <cellStyle name="Warning Text 2 20" xfId="12964"/>
    <cellStyle name="Warning Text 2 21" xfId="14236"/>
    <cellStyle name="Warning Text 2 22" xfId="15220"/>
    <cellStyle name="Warning Text 2 23" xfId="17799"/>
    <cellStyle name="Warning Text 2 24" xfId="15176"/>
    <cellStyle name="Warning Text 2 25" xfId="14531"/>
    <cellStyle name="Warning Text 2 26" xfId="14782"/>
    <cellStyle name="Warning Text 2 27" xfId="18189"/>
    <cellStyle name="Warning Text 2 28" xfId="15265"/>
    <cellStyle name="Warning Text 2 29" xfId="16082"/>
    <cellStyle name="Warning Text 2 3" xfId="12062"/>
    <cellStyle name="Warning Text 2 30" xfId="15344"/>
    <cellStyle name="Warning Text 2 31" xfId="18451"/>
    <cellStyle name="Warning Text 2 32" xfId="17207"/>
    <cellStyle name="Warning Text 2 33" xfId="17206"/>
    <cellStyle name="Warning Text 2 34" xfId="15231"/>
    <cellStyle name="Warning Text 2 35" xfId="16356"/>
    <cellStyle name="Warning Text 2 36" xfId="15880"/>
    <cellStyle name="Warning Text 2 37" xfId="15118"/>
    <cellStyle name="Warning Text 2 38" xfId="15351"/>
    <cellStyle name="Warning Text 2 39" xfId="14468"/>
    <cellStyle name="Warning Text 2 4" xfId="12315"/>
    <cellStyle name="Warning Text 2 40" xfId="15749"/>
    <cellStyle name="Warning Text 2 41" xfId="14832"/>
    <cellStyle name="Warning Text 2 42" xfId="18315"/>
    <cellStyle name="Warning Text 2 43" xfId="17279"/>
    <cellStyle name="Warning Text 2 44" xfId="14822"/>
    <cellStyle name="Warning Text 2 45" xfId="18111"/>
    <cellStyle name="Warning Text 2 46" xfId="16541"/>
    <cellStyle name="Warning Text 2 47" xfId="16475"/>
    <cellStyle name="Warning Text 2 48" xfId="15684"/>
    <cellStyle name="Warning Text 2 49" xfId="18966"/>
    <cellStyle name="Warning Text 2 5" xfId="12116"/>
    <cellStyle name="Warning Text 2 50" xfId="19005"/>
    <cellStyle name="Warning Text 2 51" xfId="16593"/>
    <cellStyle name="Warning Text 2 52" xfId="18348"/>
    <cellStyle name="Warning Text 2 53" xfId="17481"/>
    <cellStyle name="Warning Text 2 54" xfId="18784"/>
    <cellStyle name="Warning Text 2 55" xfId="18515"/>
    <cellStyle name="Warning Text 2 56" xfId="18988"/>
    <cellStyle name="Warning Text 2 57" xfId="19074"/>
    <cellStyle name="Warning Text 2 58" xfId="19127"/>
    <cellStyle name="Warning Text 2 59" xfId="20153"/>
    <cellStyle name="Warning Text 2 6" xfId="12239"/>
    <cellStyle name="Warning Text 2 60" xfId="21685"/>
    <cellStyle name="Warning Text 2 61" xfId="22403"/>
    <cellStyle name="Warning Text 2 62" xfId="22257"/>
    <cellStyle name="Warning Text 2 63" xfId="22457"/>
    <cellStyle name="Warning Text 2 64" xfId="22548"/>
    <cellStyle name="Warning Text 2 65" xfId="22563"/>
    <cellStyle name="Warning Text 2 66" xfId="22577"/>
    <cellStyle name="Warning Text 2 67" xfId="22589"/>
    <cellStyle name="Warning Text 2 68" xfId="22599"/>
    <cellStyle name="Warning Text 2 69" xfId="22607"/>
    <cellStyle name="Warning Text 2 7" xfId="12737"/>
    <cellStyle name="Warning Text 2 70" xfId="26117"/>
    <cellStyle name="Warning Text 2 71" xfId="26506"/>
    <cellStyle name="Warning Text 2 8" xfId="12579"/>
    <cellStyle name="Warning Text 2 9" xfId="12727"/>
    <cellStyle name="Warning Text 20" xfId="13805"/>
    <cellStyle name="Warning Text 21" xfId="13873"/>
    <cellStyle name="Warning Text 22" xfId="13395"/>
    <cellStyle name="Warning Text 23" xfId="13891"/>
    <cellStyle name="Warning Text 24" xfId="12950"/>
    <cellStyle name="Warning Text 25" xfId="13392"/>
    <cellStyle name="Warning Text 26" xfId="14971"/>
    <cellStyle name="Warning Text 27" xfId="17314"/>
    <cellStyle name="Warning Text 28" xfId="17584"/>
    <cellStyle name="Warning Text 29" xfId="16955"/>
    <cellStyle name="Warning Text 3" xfId="128"/>
    <cellStyle name="Warning Text 3 2" xfId="6118"/>
    <cellStyle name="Warning Text 30" xfId="17260"/>
    <cellStyle name="Warning Text 31" xfId="16612"/>
    <cellStyle name="Warning Text 32" xfId="18074"/>
    <cellStyle name="Warning Text 33" xfId="17031"/>
    <cellStyle name="Warning Text 34" xfId="17700"/>
    <cellStyle name="Warning Text 35" xfId="16028"/>
    <cellStyle name="Warning Text 36" xfId="15115"/>
    <cellStyle name="Warning Text 37" xfId="14711"/>
    <cellStyle name="Warning Text 38" xfId="17776"/>
    <cellStyle name="Warning Text 39" xfId="16177"/>
    <cellStyle name="Warning Text 4" xfId="169"/>
    <cellStyle name="Warning Text 4 2" xfId="6159"/>
    <cellStyle name="Warning Text 40" xfId="18883"/>
    <cellStyle name="Warning Text 41" xfId="17378"/>
    <cellStyle name="Warning Text 42" xfId="16840"/>
    <cellStyle name="Warning Text 43" xfId="18191"/>
    <cellStyle name="Warning Text 44" xfId="16368"/>
    <cellStyle name="Warning Text 45" xfId="14407"/>
    <cellStyle name="Warning Text 46" xfId="15387"/>
    <cellStyle name="Warning Text 47" xfId="18897"/>
    <cellStyle name="Warning Text 48" xfId="16830"/>
    <cellStyle name="Warning Text 49" xfId="14393"/>
    <cellStyle name="Warning Text 5" xfId="210"/>
    <cellStyle name="Warning Text 5 2" xfId="6200"/>
    <cellStyle name="Warning Text 50" xfId="15294"/>
    <cellStyle name="Warning Text 51" xfId="16023"/>
    <cellStyle name="Warning Text 52" xfId="15487"/>
    <cellStyle name="Warning Text 53" xfId="16972"/>
    <cellStyle name="Warning Text 54" xfId="18510"/>
    <cellStyle name="Warning Text 55" xfId="16418"/>
    <cellStyle name="Warning Text 56" xfId="16543"/>
    <cellStyle name="Warning Text 57" xfId="15608"/>
    <cellStyle name="Warning Text 58" xfId="15846"/>
    <cellStyle name="Warning Text 59" xfId="18475"/>
    <cellStyle name="Warning Text 6" xfId="251"/>
    <cellStyle name="Warning Text 6 2" xfId="6241"/>
    <cellStyle name="Warning Text 60" xfId="17335"/>
    <cellStyle name="Warning Text 61" xfId="15776"/>
    <cellStyle name="Warning Text 62" xfId="16755"/>
    <cellStyle name="Warning Text 63" xfId="15594"/>
    <cellStyle name="Warning Text 64" xfId="20420"/>
    <cellStyle name="Warning Text 65" xfId="20220"/>
    <cellStyle name="Warning Text 66" xfId="22305"/>
    <cellStyle name="Warning Text 67" xfId="21103"/>
    <cellStyle name="Warning Text 68" xfId="20766"/>
    <cellStyle name="Warning Text 69" xfId="21075"/>
    <cellStyle name="Warning Text 7" xfId="292"/>
    <cellStyle name="Warning Text 7 2" xfId="6282"/>
    <cellStyle name="Warning Text 70" xfId="20258"/>
    <cellStyle name="Warning Text 71" xfId="21591"/>
    <cellStyle name="Warning Text 72" xfId="22197"/>
    <cellStyle name="Warning Text 73" xfId="22003"/>
    <cellStyle name="Warning Text 74" xfId="21754"/>
    <cellStyle name="Warning Text 75" xfId="26164"/>
    <cellStyle name="Warning Text 76" xfId="26511"/>
    <cellStyle name="Warning Text 8" xfId="12347"/>
    <cellStyle name="Warning Text 9" xfId="1216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0</xdr:row>
      <xdr:rowOff>0</xdr:rowOff>
    </xdr:from>
    <xdr:to>
      <xdr:col>3</xdr:col>
      <xdr:colOff>238126</xdr:colOff>
      <xdr:row>3</xdr:row>
      <xdr:rowOff>172635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1" y="0"/>
          <a:ext cx="2552700" cy="744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1"/>
  <sheetViews>
    <sheetView tabSelected="1" workbookViewId="0">
      <selection activeCell="B10" sqref="B10"/>
    </sheetView>
  </sheetViews>
  <sheetFormatPr defaultColWidth="9" defaultRowHeight="15" x14ac:dyDescent="0.25"/>
  <cols>
    <col min="1" max="1" width="4.140625" style="1" customWidth="1"/>
    <col min="2" max="2" width="15.28515625" style="1" customWidth="1"/>
    <col min="3" max="3" width="20.140625" style="1" customWidth="1"/>
    <col min="4" max="4" width="17.140625" style="1" customWidth="1"/>
    <col min="5" max="6" width="2" style="1" customWidth="1"/>
    <col min="7" max="7" width="23.28515625" style="1" customWidth="1"/>
    <col min="8" max="8" width="15.85546875" style="1" customWidth="1"/>
    <col min="9" max="9" width="12.85546875" style="1" customWidth="1"/>
    <col min="10" max="10" width="12.5703125" style="1" customWidth="1"/>
    <col min="11" max="11" width="5.42578125" style="1" customWidth="1"/>
    <col min="12" max="16384" width="9" style="1"/>
  </cols>
  <sheetData>
    <row r="1" spans="2:21" x14ac:dyDescent="0.25">
      <c r="K1" s="41" t="s">
        <v>735</v>
      </c>
    </row>
    <row r="2" spans="2:21" x14ac:dyDescent="0.25">
      <c r="J2" s="36"/>
      <c r="K2" s="40" t="s">
        <v>738</v>
      </c>
    </row>
    <row r="3" spans="2:21" x14ac:dyDescent="0.25">
      <c r="J3" s="36"/>
      <c r="K3" s="40" t="s">
        <v>736</v>
      </c>
    </row>
    <row r="4" spans="2:21" ht="14.25" customHeight="1" x14ac:dyDescent="0.25">
      <c r="J4" s="36"/>
      <c r="K4" s="40" t="s">
        <v>737</v>
      </c>
    </row>
    <row r="5" spans="2:21" ht="10.5" customHeight="1" x14ac:dyDescent="0.25"/>
    <row r="6" spans="2:21" ht="14.25" customHeight="1" x14ac:dyDescent="0.3">
      <c r="D6" s="187" t="s">
        <v>740</v>
      </c>
      <c r="E6" s="187"/>
      <c r="F6" s="187"/>
      <c r="G6" s="187"/>
    </row>
    <row r="7" spans="2:21" ht="14.25" customHeight="1" thickBot="1" x14ac:dyDescent="0.3">
      <c r="H7" s="23" t="s">
        <v>703</v>
      </c>
      <c r="I7" s="199">
        <f ca="1">NOW()</f>
        <v>43592.338768402777</v>
      </c>
      <c r="J7" s="199"/>
      <c r="K7" s="199"/>
    </row>
    <row r="8" spans="2:21" ht="16.5" thickBot="1" x14ac:dyDescent="0.3">
      <c r="B8" s="128" t="s">
        <v>15</v>
      </c>
      <c r="C8" s="193" t="s">
        <v>17</v>
      </c>
      <c r="D8" s="198"/>
      <c r="E8" s="198"/>
      <c r="F8" s="198"/>
      <c r="G8" s="198"/>
      <c r="H8" s="194"/>
      <c r="I8" s="129" t="s">
        <v>16</v>
      </c>
      <c r="J8" s="193" t="s">
        <v>2</v>
      </c>
      <c r="K8" s="194"/>
    </row>
    <row r="9" spans="2:21" ht="35.25" customHeight="1" thickBot="1" x14ac:dyDescent="0.3">
      <c r="B9" s="97" t="s">
        <v>669</v>
      </c>
      <c r="C9" s="195" t="str">
        <f>VLOOKUP($B$9,FOL!$B:$G,6,0)</f>
        <v>VNDIRECT SECURITIES CORP</v>
      </c>
      <c r="D9" s="196"/>
      <c r="E9" s="196"/>
      <c r="F9" s="196"/>
      <c r="G9" s="196"/>
      <c r="H9" s="197"/>
      <c r="I9" s="142" t="str">
        <f>VLOOKUP($B$9,FOL!$B:$D,2,0)</f>
        <v>HOSE</v>
      </c>
      <c r="J9" s="200" t="s">
        <v>669</v>
      </c>
      <c r="K9" s="201"/>
    </row>
    <row r="10" spans="2:21" ht="7.5" customHeight="1" thickBot="1" x14ac:dyDescent="0.3">
      <c r="U10" s="141"/>
    </row>
    <row r="11" spans="2:21" s="22" customFormat="1" ht="18" thickBot="1" x14ac:dyDescent="0.35">
      <c r="B11" s="188" t="s">
        <v>4</v>
      </c>
      <c r="C11" s="189"/>
      <c r="D11" s="189"/>
      <c r="E11" s="190"/>
      <c r="G11" s="188" t="s">
        <v>5</v>
      </c>
      <c r="H11" s="189"/>
      <c r="I11" s="189"/>
      <c r="J11" s="189"/>
      <c r="K11" s="190"/>
    </row>
    <row r="12" spans="2:21" ht="8.25" customHeight="1" x14ac:dyDescent="0.25">
      <c r="B12" s="52"/>
      <c r="C12" s="53"/>
      <c r="D12" s="53"/>
      <c r="E12" s="54"/>
      <c r="F12" s="21"/>
      <c r="G12" s="84"/>
      <c r="H12" s="85"/>
      <c r="I12" s="85"/>
      <c r="J12" s="85"/>
      <c r="K12" s="79"/>
    </row>
    <row r="13" spans="2:21" ht="16.5" thickBot="1" x14ac:dyDescent="0.3">
      <c r="B13" s="98" t="s">
        <v>700</v>
      </c>
      <c r="C13" s="99" t="s">
        <v>699</v>
      </c>
      <c r="D13" s="149">
        <f>IFERROR(IF($J$9="USD",(VLOOKUP($B$9,'Financial Information'!$B:$AM,3,0)/CURRENCY!$E$1),(VLOOKUP($B$9,'Financial Information'!$B:$AM,3,0))),"-")</f>
        <v>15650</v>
      </c>
      <c r="E13" s="100"/>
      <c r="F13" s="101"/>
      <c r="G13" s="102"/>
      <c r="H13" s="143" t="s">
        <v>2005</v>
      </c>
      <c r="I13" s="143" t="s">
        <v>2020</v>
      </c>
      <c r="J13" s="143" t="s">
        <v>4911</v>
      </c>
      <c r="K13" s="86"/>
      <c r="U13" s="141"/>
    </row>
    <row r="14" spans="2:21" x14ac:dyDescent="0.25">
      <c r="B14" s="102"/>
      <c r="C14" s="103" t="s">
        <v>704</v>
      </c>
      <c r="D14" s="150">
        <f>IFERROR(VLOOKUP($B$9,'Financial Information'!$B:$AO,4,0),"-")</f>
        <v>-6.8452380000000002</v>
      </c>
      <c r="E14" s="104"/>
      <c r="F14" s="101"/>
      <c r="G14" s="105" t="s">
        <v>711</v>
      </c>
      <c r="H14" s="88">
        <f>IFERROR(IF($J$9="USD",(VLOOKUP($B$9,'Financial Information'!$B:$AM,15,0)/(CURRENCY!$E$1)),(VLOOKUP($B$9,'Financial Information'!$B:$AM,15,0))),"-")</f>
        <v>526280.89361799997</v>
      </c>
      <c r="I14" s="88">
        <f>IFERROR(IF($J$9="USD",(VLOOKUP($B$9,'Financial Information'!$B:$AM,17,0)/(CURRENCY!$E$1)),(VLOOKUP($B$9,'Financial Information'!$B:$AM,17,0))),"-")</f>
        <v>688446.43984699994</v>
      </c>
      <c r="J14" s="88">
        <f>IFERROR(IF($J$9="USD",(VLOOKUP($B$9,'Financial Information'!$B:$AM,19,0)/(CURRENCY!$E$1)),(VLOOKUP($B$9,'Financial Information'!$B:$AM,19,0))),"-")</f>
        <v>1179106.225965</v>
      </c>
      <c r="K14" s="89"/>
    </row>
    <row r="15" spans="2:21" x14ac:dyDescent="0.25">
      <c r="B15" s="174"/>
      <c r="C15" s="106" t="s">
        <v>705</v>
      </c>
      <c r="D15" s="150">
        <f>IFERROR(VLOOKUP($B$9,'Financial Information'!$B:$AO,5,0),"-")</f>
        <v>-2.1875</v>
      </c>
      <c r="E15" s="107"/>
      <c r="F15" s="101"/>
      <c r="G15" s="108" t="s">
        <v>7</v>
      </c>
      <c r="H15" s="148">
        <f>IFERROR(VLOOKUP($B$9,'Financial Information'!$B:$AO,16,0),"-")</f>
        <v>0.20903477054525177</v>
      </c>
      <c r="I15" s="148">
        <f>IFERROR(VLOOKUP($B$9,'Financial Information'!$B:$AO,18,0),"-")</f>
        <v>0.30813496783850103</v>
      </c>
      <c r="J15" s="148">
        <f>IFERROR(VLOOKUP($B$9,'Financial Information'!$B:$AO,20,0),"-")</f>
        <v>0.71270582244138569</v>
      </c>
      <c r="K15" s="90"/>
    </row>
    <row r="16" spans="2:21" ht="15.75" thickBot="1" x14ac:dyDescent="0.3">
      <c r="B16" s="109"/>
      <c r="C16" s="110" t="s">
        <v>706</v>
      </c>
      <c r="D16" s="150">
        <f>IFERROR(VLOOKUP($B$9,'Financial Information'!$B:$AO,6,0),"-")</f>
        <v>-44.991210000000002</v>
      </c>
      <c r="E16" s="111"/>
      <c r="F16" s="101"/>
      <c r="G16" s="105" t="s">
        <v>712</v>
      </c>
      <c r="H16" s="88">
        <f>IFERROR(IF($J$9="USD",(VLOOKUP($B$9,'Financial Information'!$B:$AM,21,0)/(CURRENCY!$E$1)),(VLOOKUP($B$9,'Financial Information'!$B:$AM,21,0))),"-")</f>
        <v>181777.070381</v>
      </c>
      <c r="I16" s="88">
        <f>IFERROR(IF($J$9="USD",(VLOOKUP($B$9,'Financial Information'!$B:$AM,23,0)/(CURRENCY!$E$1)),(VLOOKUP($B$9,'Financial Information'!$B:$AM,23,0))),"-")</f>
        <v>186287.528621</v>
      </c>
      <c r="J16" s="88">
        <f>IFERROR(IF($J$9="USD",(VLOOKUP($B$9,'Financial Information'!$B:$AM,25,0)/(CURRENCY!$E$1)),(VLOOKUP($B$9,'Financial Information'!$B:$AM,25,0))),"-")</f>
        <v>472106.54938699998</v>
      </c>
      <c r="K16" s="90"/>
    </row>
    <row r="17" spans="2:18" ht="15.75" customHeight="1" x14ac:dyDescent="0.25">
      <c r="B17" s="112"/>
      <c r="C17" s="113"/>
      <c r="D17" s="113"/>
      <c r="E17" s="114"/>
      <c r="F17" s="101"/>
      <c r="G17" s="115" t="s">
        <v>7</v>
      </c>
      <c r="H17" s="148">
        <f>IFERROR(VLOOKUP($B$9,'Financial Information'!$B:$AO,22,0),"-")</f>
        <v>0.15525912214685045</v>
      </c>
      <c r="I17" s="148">
        <f>IFERROR(VLOOKUP($B$9,'Financial Information'!$B:$AO,24,0),"-")</f>
        <v>2.4813130889095092E-2</v>
      </c>
      <c r="J17" s="148">
        <f>IFERROR(VLOOKUP($B$9,'Financial Information'!$B:$AO,26,0),"-")</f>
        <v>1.5342896160670838</v>
      </c>
      <c r="K17" s="90"/>
    </row>
    <row r="18" spans="2:18" ht="16.5" thickBot="1" x14ac:dyDescent="0.3">
      <c r="B18" s="116" t="s">
        <v>8</v>
      </c>
      <c r="C18" s="117" t="s">
        <v>9</v>
      </c>
      <c r="D18" s="117" t="s">
        <v>725</v>
      </c>
      <c r="E18" s="118"/>
      <c r="F18" s="101"/>
      <c r="G18" s="105" t="s">
        <v>14</v>
      </c>
      <c r="H18" s="91">
        <f>IFERROR(IF($J$9="USD",(VLOOKUP($B$9,'Financial Information'!$B:$AM,27,0)/(CURRENCY!$E$1)),(VLOOKUP($B$9,'Financial Information'!$B:$AM,27,0))),"-")</f>
        <v>844.44436363636362</v>
      </c>
      <c r="I18" s="91">
        <f>IFERROR(IF($J$9="USD",(VLOOKUP($B$9,'Financial Information'!$B:$AM,29,0)/(CURRENCY!$E$1)),(VLOOKUP($B$9,'Financial Information'!$B:$AM,29,0))),"-")</f>
        <v>924.65747024618167</v>
      </c>
      <c r="J18" s="91">
        <f>IFERROR(IF($J$9="USD",(VLOOKUP($B$9,'Financial Information'!$B:$AM,31,0)/(CURRENCY!$E$1)),(VLOOKUP($B$9,'Financial Information'!$B:$AM,31,0))),"-")</f>
        <v>2419.1433189791996</v>
      </c>
      <c r="K18" s="90"/>
      <c r="R18" s="141"/>
    </row>
    <row r="19" spans="2:18" x14ac:dyDescent="0.25">
      <c r="B19" s="119">
        <f>IFERROR(VLOOKUP($B$9,'Financial Information'!$B:$AO,12,0),"-")</f>
        <v>9.7890829794730987</v>
      </c>
      <c r="C19" s="119">
        <f>IFERROR(VLOOKUP($B$9,'Financial Information'!$B:$AO,13,0),"-")</f>
        <v>1.0625198751941474</v>
      </c>
      <c r="D19" s="119">
        <f>IFERROR(VLOOKUP($B$9,'Financial Information'!$B:$AO,14,0),"-")</f>
        <v>1.3235699999999999</v>
      </c>
      <c r="E19" s="100"/>
      <c r="F19" s="120"/>
      <c r="G19" s="115" t="s">
        <v>7</v>
      </c>
      <c r="H19" s="148">
        <f>IFERROR(VLOOKUP($B$9,'Financial Information'!$B:$AO,28,0),"-")</f>
        <v>-0.11453210927938728</v>
      </c>
      <c r="I19" s="148">
        <f>IFERROR(VLOOKUP($B$9,'Financial Information'!$B:$AO,30,0),"-")</f>
        <v>9.4989214285714052E-2</v>
      </c>
      <c r="J19" s="148">
        <f>IFERROR(VLOOKUP($B$9,'Financial Information'!$B:$AO,32,0),"-")</f>
        <v>1.6162588816106409</v>
      </c>
      <c r="K19" s="92"/>
    </row>
    <row r="20" spans="2:18" ht="15.75" thickBot="1" x14ac:dyDescent="0.3">
      <c r="B20" s="57"/>
      <c r="C20" s="58"/>
      <c r="D20" s="58"/>
      <c r="E20" s="59"/>
      <c r="G20" s="93"/>
      <c r="H20" s="58"/>
      <c r="I20" s="58"/>
      <c r="J20" s="58"/>
      <c r="K20" s="59"/>
    </row>
    <row r="21" spans="2:18" ht="12" customHeight="1" x14ac:dyDescent="0.25">
      <c r="B21" s="60"/>
      <c r="C21" s="61"/>
      <c r="D21" s="61"/>
      <c r="E21" s="62"/>
      <c r="G21" s="94"/>
      <c r="H21" s="78"/>
      <c r="I21" s="78"/>
      <c r="J21" s="78"/>
      <c r="K21" s="62"/>
    </row>
    <row r="22" spans="2:18" ht="15.75" x14ac:dyDescent="0.25">
      <c r="B22" s="144" t="s">
        <v>728</v>
      </c>
      <c r="C22" s="63"/>
      <c r="D22" s="64">
        <f>IFERROR(VLOOKUP($B$9,FOL!$B:$G,3,0),"-")</f>
        <v>49</v>
      </c>
      <c r="E22" s="65"/>
      <c r="G22" s="105" t="s">
        <v>709</v>
      </c>
      <c r="H22" s="123">
        <f>IFERROR(VLOOKUP($B$9,'Financial Information'!$B:$AS,33,0),"-")</f>
        <v>4.7801481280608868</v>
      </c>
      <c r="I22" s="123">
        <f>IFERROR(VLOOKUP($B$9,'Financial Information'!$B:$AS,34,0),"-")</f>
        <v>3.7871464697579746</v>
      </c>
      <c r="J22" s="123">
        <f>IFERROR(VLOOKUP($B$9,'Financial Information'!$B:$AS,35,0),"-")</f>
        <v>7.1393494693407531</v>
      </c>
      <c r="K22" s="90"/>
    </row>
    <row r="23" spans="2:18" x14ac:dyDescent="0.25">
      <c r="B23" s="66"/>
      <c r="C23" s="56" t="s">
        <v>701</v>
      </c>
      <c r="D23" s="67">
        <f>IFERROR(VLOOKUP($B$9,FOL!$B:$G,4,0),"-")</f>
        <v>5.4553559698780338</v>
      </c>
      <c r="E23" s="68"/>
      <c r="G23" s="105" t="s">
        <v>710</v>
      </c>
      <c r="H23" s="123">
        <f>IFERROR(VLOOKUP($B$9,'Financial Information'!$B:$AS,36,0),"-")</f>
        <v>9.2076345749176056</v>
      </c>
      <c r="I23" s="123">
        <f>IFERROR(VLOOKUP($B$9,'Financial Information'!$B:$AS,37,0),"-")</f>
        <v>9.5933138687805108</v>
      </c>
      <c r="J23" s="123">
        <f>IFERROR(VLOOKUP($B$9,'Financial Information'!$B:$AS,38,0),"-")</f>
        <v>21.194101800307756</v>
      </c>
      <c r="K23" s="90"/>
    </row>
    <row r="24" spans="2:18" x14ac:dyDescent="0.25">
      <c r="B24" s="69"/>
      <c r="C24" s="56" t="s">
        <v>726</v>
      </c>
      <c r="D24" s="70">
        <f>IFERROR(VLOOKUP($B$9,FOL!$B:$G,5,0),"-")</f>
        <v>11377985</v>
      </c>
      <c r="E24" s="71"/>
      <c r="G24" s="105" t="s">
        <v>722</v>
      </c>
      <c r="H24" s="123" t="str">
        <f>IFERROR(VLOOKUP($B$9,'Financial Information'!$B:$AS,39,0),"-")</f>
        <v>N/A</v>
      </c>
      <c r="I24" s="123" t="str">
        <f>IFERROR(VLOOKUP($B$9,'Financial Information'!$B:$AS,40,0),"-")</f>
        <v>N/A</v>
      </c>
      <c r="J24" s="123" t="str">
        <f>IFERROR(VLOOKUP($B$9,'Financial Information'!$B:$AS,41,0),"-")</f>
        <v>N/A</v>
      </c>
      <c r="K24" s="90"/>
    </row>
    <row r="25" spans="2:18" x14ac:dyDescent="0.25">
      <c r="B25" s="69"/>
      <c r="C25" s="56"/>
      <c r="D25" s="70"/>
      <c r="E25" s="71"/>
      <c r="G25" s="105" t="s">
        <v>733</v>
      </c>
      <c r="H25" s="123">
        <f>IFERROR(VLOOKUP($B$9,'Financial Information'!$B:$AS,42,0),"-")</f>
        <v>87.869623366779308</v>
      </c>
      <c r="I25" s="123">
        <f>IFERROR(VLOOKUP($B$9,'Financial Information'!$B:$AS,43,0),"-")</f>
        <v>139.00106299718783</v>
      </c>
      <c r="J25" s="123">
        <f>IFERROR(VLOOKUP($B$9,'Financial Information'!$B:$AS,44,0),"-")</f>
        <v>186.36808975738552</v>
      </c>
      <c r="K25" s="96"/>
    </row>
    <row r="26" spans="2:18" ht="13.5" customHeight="1" thickBot="1" x14ac:dyDescent="0.3">
      <c r="B26" s="72"/>
      <c r="C26" s="73"/>
      <c r="D26" s="74"/>
      <c r="E26" s="75"/>
      <c r="G26" s="121"/>
      <c r="H26" s="151"/>
      <c r="I26" s="151"/>
      <c r="J26" s="151"/>
      <c r="K26" s="59"/>
    </row>
    <row r="27" spans="2:18" ht="9.75" customHeight="1" x14ac:dyDescent="0.25">
      <c r="B27" s="76"/>
      <c r="C27" s="77"/>
      <c r="D27" s="78"/>
      <c r="E27" s="79"/>
      <c r="G27" s="122"/>
      <c r="H27" s="152"/>
      <c r="I27" s="152"/>
      <c r="J27" s="152"/>
      <c r="K27" s="62"/>
    </row>
    <row r="28" spans="2:18" ht="15.75" x14ac:dyDescent="0.25">
      <c r="B28" s="191" t="s">
        <v>727</v>
      </c>
      <c r="C28" s="192"/>
      <c r="D28" s="80">
        <f>IFERROR(IF($J$9="USD",(VLOOKUP($B$9,'Financial Information'!$B:$AM,7,0)/(CURRENCY!$E$1*1000000)),(VLOOKUP($B$9,'Financial Information'!$B:$AM,7,0))/1000000),"-")</f>
        <v>3264048.6665000003</v>
      </c>
      <c r="E28" s="55"/>
      <c r="G28" s="105" t="s">
        <v>2019</v>
      </c>
      <c r="H28" s="124">
        <f>IFERROR(IF($J$9="USD",(VLOOKUP($B$9,'Financial Information'!$B:$AV,45,0)/CURRENCY!$E$1),VLOOKUP($B$9,'Financial Information'!$B:$AV,45,0)),"-")</f>
        <v>376.98409090909087</v>
      </c>
      <c r="I28" s="124">
        <f>IFERROR(IF($J$9="USD",(VLOOKUP($B$9,'Financial Information'!$B:$AV,46,0)/CURRENCY!$E$1),VLOOKUP($B$9,'Financial Information'!$B:$AV,46,0)),"-")</f>
        <v>0</v>
      </c>
      <c r="J28" s="124">
        <f>IFERROR(IF($J$9="USD",(VLOOKUP($B$9,'Financial Information'!$B:$AV,47,0)/CURRENCY!$E$1),VLOOKUP($B$9,'Financial Information'!$B:$AV,47,0)),"-")</f>
        <v>753.96818181818173</v>
      </c>
      <c r="K28" s="90"/>
    </row>
    <row r="29" spans="2:18" x14ac:dyDescent="0.25">
      <c r="B29" s="69"/>
      <c r="C29" s="56" t="s">
        <v>707</v>
      </c>
      <c r="D29" s="81">
        <f>IFERROR(VLOOKUP($B$9,'Financial Information'!$B:$AO,8,0),"-")</f>
        <v>208.56539999999998</v>
      </c>
      <c r="E29" s="55"/>
      <c r="G29" s="125"/>
      <c r="H29" s="126"/>
      <c r="I29" s="126"/>
      <c r="J29" s="126"/>
      <c r="K29" s="90"/>
      <c r="Q29" s="127"/>
    </row>
    <row r="30" spans="2:18" x14ac:dyDescent="0.25">
      <c r="B30" s="69"/>
      <c r="C30" s="56" t="s">
        <v>708</v>
      </c>
      <c r="D30" s="81">
        <f>IFERROR(VLOOKUP($B$9,'Financial Information'!$B:$AO,9,0),"-")</f>
        <v>93.006979999999999</v>
      </c>
      <c r="E30" s="55"/>
      <c r="G30" s="125"/>
      <c r="H30" s="126"/>
      <c r="I30" s="126"/>
      <c r="J30" s="126"/>
      <c r="K30" s="90"/>
    </row>
    <row r="31" spans="2:18" x14ac:dyDescent="0.25">
      <c r="B31" s="69"/>
      <c r="C31" s="56" t="s">
        <v>734</v>
      </c>
      <c r="D31" s="82">
        <f>IFERROR(VLOOKUP($B$9,'Financial Information'!$B:$AO,10,0),"-")</f>
        <v>475474</v>
      </c>
      <c r="E31" s="55"/>
      <c r="G31" s="125"/>
      <c r="H31" s="126"/>
      <c r="I31" s="126"/>
      <c r="J31" s="126"/>
      <c r="K31" s="90"/>
    </row>
    <row r="32" spans="2:18" ht="15.75" thickBot="1" x14ac:dyDescent="0.3">
      <c r="B32" s="72"/>
      <c r="C32" s="83" t="s">
        <v>730</v>
      </c>
      <c r="D32" s="81">
        <f>IFERROR(IF($J$9="USD",(VLOOKUP($B$9,'Financial Information'!$B:$AM,11,0)/(CURRENCY!$E$1*1000)),(VLOOKUP($B$9,'Financial Information'!$B:$AM,11,0))/1000),"-")</f>
        <v>7768600</v>
      </c>
      <c r="E32" s="75"/>
      <c r="G32" s="87"/>
      <c r="H32" s="95"/>
      <c r="I32" s="95"/>
      <c r="J32" s="95"/>
      <c r="K32" s="59"/>
    </row>
    <row r="33" spans="2:12" x14ac:dyDescent="0.25">
      <c r="B33" s="23"/>
      <c r="C33" s="42"/>
      <c r="I33" s="20"/>
      <c r="J33" s="23"/>
      <c r="K33" s="23" t="s">
        <v>702</v>
      </c>
    </row>
    <row r="35" spans="2:12" x14ac:dyDescent="0.25">
      <c r="B35" s="138" t="s">
        <v>2004</v>
      </c>
      <c r="C35" s="138"/>
      <c r="D35" s="139"/>
      <c r="E35" s="139"/>
      <c r="F35" s="139"/>
      <c r="G35" s="139"/>
      <c r="H35" s="139"/>
      <c r="I35" s="140"/>
      <c r="J35" s="140"/>
      <c r="K35" s="140" t="s">
        <v>739</v>
      </c>
      <c r="L35" s="39"/>
    </row>
    <row r="36" spans="2:12" x14ac:dyDescent="0.25">
      <c r="B36" s="130" t="s">
        <v>5060</v>
      </c>
      <c r="C36" s="146"/>
      <c r="D36" s="147"/>
      <c r="E36" s="130"/>
      <c r="F36" s="130" t="s">
        <v>5057</v>
      </c>
      <c r="G36" s="131"/>
      <c r="H36" s="131"/>
      <c r="I36" s="130"/>
      <c r="J36" s="132"/>
      <c r="K36" s="136"/>
      <c r="L36" s="36"/>
    </row>
    <row r="37" spans="2:12" x14ac:dyDescent="0.25">
      <c r="B37" s="133" t="s">
        <v>5061</v>
      </c>
      <c r="C37" s="146"/>
      <c r="D37" s="147"/>
      <c r="E37" s="133"/>
      <c r="F37" s="133" t="s">
        <v>4910</v>
      </c>
      <c r="G37" s="131"/>
      <c r="H37" s="131"/>
      <c r="I37" s="133"/>
      <c r="J37" s="132"/>
      <c r="K37" s="136"/>
      <c r="L37" s="36"/>
    </row>
    <row r="38" spans="2:12" x14ac:dyDescent="0.25">
      <c r="B38" s="134" t="s">
        <v>2021</v>
      </c>
      <c r="C38" s="146"/>
      <c r="D38" s="147"/>
      <c r="E38" s="134"/>
      <c r="F38" s="134" t="s">
        <v>5058</v>
      </c>
      <c r="G38" s="131"/>
      <c r="H38" s="131"/>
      <c r="I38" s="134"/>
      <c r="J38" s="132"/>
      <c r="K38" s="136"/>
      <c r="L38" s="36"/>
    </row>
    <row r="39" spans="2:12" x14ac:dyDescent="0.25">
      <c r="B39" s="134" t="s">
        <v>5062</v>
      </c>
      <c r="C39" s="146"/>
      <c r="D39" s="147"/>
      <c r="E39" s="134"/>
      <c r="F39" s="134" t="s">
        <v>5059</v>
      </c>
      <c r="G39" s="131"/>
      <c r="H39" s="131"/>
      <c r="I39" s="134"/>
      <c r="J39" s="132"/>
      <c r="K39" s="136"/>
      <c r="L39" s="36"/>
    </row>
    <row r="40" spans="2:12" ht="15.75" thickBot="1" x14ac:dyDescent="0.3">
      <c r="B40" s="137"/>
      <c r="C40" s="135"/>
      <c r="D40" s="135"/>
      <c r="E40" s="135"/>
      <c r="F40" s="135"/>
      <c r="G40" s="135"/>
      <c r="H40" s="135"/>
      <c r="I40" s="145"/>
      <c r="J40" s="145"/>
      <c r="K40" s="145"/>
      <c r="L40" s="38"/>
    </row>
    <row r="41" spans="2:12" x14ac:dyDescent="0.25"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7"/>
    </row>
  </sheetData>
  <mergeCells count="9">
    <mergeCell ref="D6:G6"/>
    <mergeCell ref="B11:E11"/>
    <mergeCell ref="B28:C28"/>
    <mergeCell ref="G11:K11"/>
    <mergeCell ref="J8:K8"/>
    <mergeCell ref="C9:H9"/>
    <mergeCell ref="C8:H8"/>
    <mergeCell ref="I7:K7"/>
    <mergeCell ref="J9:K9"/>
  </mergeCells>
  <dataValidations count="1">
    <dataValidation type="list" allowBlank="1" showInputMessage="1" showErrorMessage="1" sqref="J9">
      <formula1>PICK</formula1>
    </dataValidation>
  </dataValidations>
  <pageMargins left="0.7" right="0.7" top="0.75" bottom="0.75" header="0.3" footer="0.3"/>
  <pageSetup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64"/>
  <sheetViews>
    <sheetView topLeftCell="A277" zoomScaleNormal="100" workbookViewId="0">
      <selection activeCell="G290" sqref="G290"/>
    </sheetView>
  </sheetViews>
  <sheetFormatPr defaultRowHeight="15" x14ac:dyDescent="0.25"/>
  <cols>
    <col min="1" max="1" width="3.28515625" style="179" customWidth="1"/>
    <col min="2" max="2" width="10.7109375" style="179" bestFit="1" customWidth="1"/>
    <col min="3" max="6" width="11.140625" style="177" customWidth="1"/>
    <col min="7" max="7" width="12.5703125" style="182" bestFit="1" customWidth="1"/>
    <col min="8" max="8" width="10.85546875" style="183" customWidth="1"/>
    <col min="9" max="9" width="10.85546875" style="182" customWidth="1"/>
  </cols>
  <sheetData>
    <row r="1" spans="1:9" ht="33" customHeight="1" x14ac:dyDescent="0.25">
      <c r="A1" s="180"/>
      <c r="B1" s="178" t="s">
        <v>5046</v>
      </c>
      <c r="C1" s="178" t="s">
        <v>5041</v>
      </c>
      <c r="D1" s="178" t="s">
        <v>5042</v>
      </c>
      <c r="E1" s="178" t="s">
        <v>5043</v>
      </c>
      <c r="F1" s="178" t="s">
        <v>5044</v>
      </c>
      <c r="G1" s="178" t="s">
        <v>5045</v>
      </c>
      <c r="H1" s="178" t="s">
        <v>698</v>
      </c>
      <c r="I1" s="178" t="s">
        <v>5039</v>
      </c>
    </row>
    <row r="2" spans="1:9" x14ac:dyDescent="0.25">
      <c r="B2" s="175">
        <v>43591</v>
      </c>
      <c r="C2" s="181">
        <v>14520</v>
      </c>
      <c r="D2" s="181">
        <v>14800</v>
      </c>
      <c r="E2" s="181">
        <v>14800</v>
      </c>
      <c r="F2" s="181">
        <v>14510</v>
      </c>
      <c r="G2" s="176">
        <v>14607.3704</v>
      </c>
      <c r="H2" s="177">
        <v>23282</v>
      </c>
      <c r="I2" s="176">
        <v>730.19269999999995</v>
      </c>
    </row>
    <row r="3" spans="1:9" x14ac:dyDescent="0.25">
      <c r="B3" s="175">
        <v>43588</v>
      </c>
      <c r="C3" s="181">
        <v>14900</v>
      </c>
      <c r="D3" s="181">
        <v>14900</v>
      </c>
      <c r="E3" s="181">
        <v>14900</v>
      </c>
      <c r="F3" s="181">
        <v>14730</v>
      </c>
      <c r="G3" s="176">
        <v>14786.679899999999</v>
      </c>
      <c r="H3" s="177">
        <v>23256</v>
      </c>
      <c r="I3" s="176">
        <v>728.68740000000003</v>
      </c>
    </row>
    <row r="4" spans="1:9" x14ac:dyDescent="0.25">
      <c r="B4" s="175">
        <v>43587</v>
      </c>
      <c r="C4" s="177">
        <v>14720</v>
      </c>
      <c r="D4" s="177">
        <v>14720</v>
      </c>
      <c r="E4" s="177">
        <v>14770</v>
      </c>
      <c r="F4" s="177">
        <v>14710</v>
      </c>
      <c r="G4" s="176">
        <v>14745.5818</v>
      </c>
      <c r="H4" s="177">
        <v>23263</v>
      </c>
      <c r="I4" s="176">
        <v>726.64290000000005</v>
      </c>
    </row>
    <row r="5" spans="1:9" x14ac:dyDescent="0.25">
      <c r="B5" s="175">
        <v>43581</v>
      </c>
      <c r="C5" s="177">
        <v>14720</v>
      </c>
      <c r="D5" s="177">
        <v>14630</v>
      </c>
      <c r="E5" s="177">
        <v>14720</v>
      </c>
      <c r="F5" s="177">
        <v>14630</v>
      </c>
      <c r="G5" s="176">
        <v>14665.0488</v>
      </c>
      <c r="H5" s="177">
        <v>23280</v>
      </c>
      <c r="I5" s="176">
        <v>728.31970000000001</v>
      </c>
    </row>
    <row r="6" spans="1:9" x14ac:dyDescent="0.25">
      <c r="B6" s="175">
        <v>43580</v>
      </c>
      <c r="C6" s="177">
        <v>14630</v>
      </c>
      <c r="D6" s="177">
        <v>14750</v>
      </c>
      <c r="E6" s="177">
        <v>14750</v>
      </c>
      <c r="F6" s="177">
        <v>14620</v>
      </c>
      <c r="G6" s="176">
        <v>14662.5924</v>
      </c>
      <c r="H6" s="177">
        <v>23280</v>
      </c>
      <c r="I6" s="176">
        <v>729.63300000000004</v>
      </c>
    </row>
    <row r="7" spans="1:9" x14ac:dyDescent="0.25">
      <c r="B7" s="175">
        <v>43579</v>
      </c>
      <c r="C7" s="177">
        <v>14800</v>
      </c>
      <c r="D7" s="177">
        <v>14600</v>
      </c>
      <c r="E7" s="177">
        <v>14800</v>
      </c>
      <c r="F7" s="177">
        <v>14600</v>
      </c>
      <c r="G7" s="176">
        <v>14681.422699999999</v>
      </c>
      <c r="H7" s="177">
        <v>23280</v>
      </c>
      <c r="I7" s="176">
        <v>729.3125</v>
      </c>
    </row>
    <row r="8" spans="1:9" x14ac:dyDescent="0.25">
      <c r="B8" s="175">
        <v>43578</v>
      </c>
      <c r="C8" s="177">
        <v>14520</v>
      </c>
      <c r="D8" s="177">
        <v>14530</v>
      </c>
      <c r="E8" s="177">
        <v>14610</v>
      </c>
      <c r="F8" s="177">
        <v>14510</v>
      </c>
      <c r="G8" s="176">
        <v>14546.342199999999</v>
      </c>
      <c r="H8" s="177">
        <v>23280</v>
      </c>
      <c r="I8" s="176">
        <v>728.59969999999998</v>
      </c>
    </row>
    <row r="9" spans="1:9" x14ac:dyDescent="0.25">
      <c r="B9" s="175">
        <v>43577</v>
      </c>
      <c r="C9" s="177">
        <v>14570</v>
      </c>
      <c r="D9" s="177">
        <v>14380</v>
      </c>
      <c r="E9" s="177">
        <v>14570</v>
      </c>
      <c r="F9" s="177">
        <v>14380</v>
      </c>
      <c r="G9" s="176">
        <v>14536.843699999999</v>
      </c>
      <c r="H9" s="177">
        <v>23238</v>
      </c>
      <c r="I9" s="176">
        <v>725.40179999999998</v>
      </c>
    </row>
    <row r="10" spans="1:9" x14ac:dyDescent="0.25">
      <c r="B10" s="175">
        <v>43574</v>
      </c>
      <c r="C10" s="177">
        <v>14650</v>
      </c>
      <c r="D10" s="177">
        <v>14610</v>
      </c>
      <c r="E10" s="177">
        <v>14650</v>
      </c>
      <c r="F10" s="177">
        <v>14550</v>
      </c>
      <c r="G10" s="176">
        <v>14590.047699999999</v>
      </c>
      <c r="H10" s="177">
        <v>23218</v>
      </c>
      <c r="I10" s="176">
        <v>724.93079999999998</v>
      </c>
    </row>
    <row r="11" spans="1:9" x14ac:dyDescent="0.25">
      <c r="B11" s="175">
        <v>43573</v>
      </c>
      <c r="C11" s="177">
        <v>14610</v>
      </c>
      <c r="D11" s="177">
        <v>14680</v>
      </c>
      <c r="E11" s="177">
        <v>14690</v>
      </c>
      <c r="F11" s="177">
        <v>14520</v>
      </c>
      <c r="G11" s="176">
        <v>14616.533299999999</v>
      </c>
      <c r="H11" s="177">
        <v>23217</v>
      </c>
      <c r="I11" s="176">
        <v>725.76949999999999</v>
      </c>
    </row>
    <row r="12" spans="1:9" x14ac:dyDescent="0.25">
      <c r="B12" s="175">
        <v>43572</v>
      </c>
      <c r="C12" s="177">
        <v>14750</v>
      </c>
      <c r="D12" s="177">
        <v>14600</v>
      </c>
      <c r="E12" s="177">
        <v>14760</v>
      </c>
      <c r="F12" s="177">
        <v>14600</v>
      </c>
      <c r="G12" s="176">
        <v>14729.936799999999</v>
      </c>
      <c r="H12" s="177">
        <v>23215</v>
      </c>
      <c r="I12" s="176">
        <v>727.70600000000002</v>
      </c>
    </row>
    <row r="13" spans="1:9" x14ac:dyDescent="0.25">
      <c r="B13" s="175">
        <v>43571</v>
      </c>
      <c r="C13" s="177">
        <v>14680</v>
      </c>
      <c r="D13" s="177">
        <v>14750</v>
      </c>
      <c r="E13" s="177">
        <v>14750</v>
      </c>
      <c r="F13" s="177">
        <v>14520</v>
      </c>
      <c r="G13" s="176">
        <v>14600.4313</v>
      </c>
      <c r="H13" s="177">
        <v>23210</v>
      </c>
      <c r="I13" s="176">
        <v>729.30809999999997</v>
      </c>
    </row>
    <row r="14" spans="1:9" x14ac:dyDescent="0.25">
      <c r="B14" s="175">
        <v>43567</v>
      </c>
      <c r="C14" s="177">
        <v>14810</v>
      </c>
      <c r="D14" s="177">
        <v>14800</v>
      </c>
      <c r="E14" s="177">
        <v>14810</v>
      </c>
      <c r="F14" s="177">
        <v>14750</v>
      </c>
      <c r="G14" s="176">
        <v>14783.9843</v>
      </c>
      <c r="H14" s="177">
        <v>23203</v>
      </c>
      <c r="I14" s="176">
        <v>728.75300000000004</v>
      </c>
    </row>
    <row r="15" spans="1:9" x14ac:dyDescent="0.25">
      <c r="B15" s="175">
        <v>43566</v>
      </c>
      <c r="C15" s="177">
        <v>14810</v>
      </c>
      <c r="D15" s="177">
        <v>14800</v>
      </c>
      <c r="E15" s="177">
        <v>14830</v>
      </c>
      <c r="F15" s="177">
        <v>14760</v>
      </c>
      <c r="G15" s="176">
        <v>14808.366900000001</v>
      </c>
      <c r="H15" s="177">
        <v>23200</v>
      </c>
      <c r="I15" s="176">
        <v>729.70050000000003</v>
      </c>
    </row>
    <row r="16" spans="1:9" x14ac:dyDescent="0.25">
      <c r="B16" s="175">
        <v>43565</v>
      </c>
      <c r="C16" s="177">
        <v>14800</v>
      </c>
      <c r="D16" s="177">
        <v>14900</v>
      </c>
      <c r="E16" s="177">
        <v>14900</v>
      </c>
      <c r="F16" s="177">
        <v>14670</v>
      </c>
      <c r="G16" s="176">
        <v>14780.297500000001</v>
      </c>
      <c r="H16" s="177">
        <v>23202</v>
      </c>
      <c r="I16" s="176">
        <v>728.72180000000003</v>
      </c>
    </row>
    <row r="17" spans="2:9" x14ac:dyDescent="0.25">
      <c r="B17" s="175">
        <v>43564</v>
      </c>
      <c r="C17" s="177">
        <v>14900</v>
      </c>
      <c r="D17" s="177">
        <v>15130</v>
      </c>
      <c r="E17" s="177">
        <v>15130</v>
      </c>
      <c r="F17" s="177">
        <v>14900</v>
      </c>
      <c r="G17" s="176">
        <v>14956.081099999999</v>
      </c>
      <c r="H17" s="177">
        <v>23199</v>
      </c>
      <c r="I17" s="176">
        <v>729.67470000000003</v>
      </c>
    </row>
    <row r="18" spans="2:9" x14ac:dyDescent="0.25">
      <c r="B18" s="175">
        <v>43563</v>
      </c>
      <c r="C18" s="177">
        <v>15000</v>
      </c>
      <c r="D18" s="177">
        <v>15450</v>
      </c>
      <c r="E18" s="177">
        <v>15450</v>
      </c>
      <c r="F18" s="177">
        <v>14930</v>
      </c>
      <c r="G18" s="176">
        <v>14970.3567</v>
      </c>
      <c r="H18" s="177">
        <v>23199</v>
      </c>
      <c r="I18" s="176">
        <v>729.93470000000002</v>
      </c>
    </row>
    <row r="19" spans="2:9" x14ac:dyDescent="0.25">
      <c r="B19" s="175">
        <v>43560</v>
      </c>
      <c r="C19" s="177">
        <v>14980</v>
      </c>
      <c r="D19" s="177">
        <v>14950</v>
      </c>
      <c r="E19" s="177">
        <v>14990</v>
      </c>
      <c r="F19" s="177">
        <v>14930</v>
      </c>
      <c r="G19" s="176">
        <v>14956.5771</v>
      </c>
      <c r="H19" s="177">
        <v>23198</v>
      </c>
      <c r="I19" s="176">
        <v>727.64409999999998</v>
      </c>
    </row>
    <row r="20" spans="2:9" x14ac:dyDescent="0.25">
      <c r="B20" s="175">
        <v>43559</v>
      </c>
      <c r="C20" s="177">
        <v>14950</v>
      </c>
      <c r="D20" s="177">
        <v>14900</v>
      </c>
      <c r="E20" s="177">
        <v>14980</v>
      </c>
      <c r="F20" s="177">
        <v>14860</v>
      </c>
      <c r="G20" s="176">
        <v>14913.748600000001</v>
      </c>
      <c r="H20" s="177">
        <v>23200</v>
      </c>
      <c r="I20" s="176">
        <v>730.46370000000002</v>
      </c>
    </row>
    <row r="21" spans="2:9" x14ac:dyDescent="0.25">
      <c r="B21" s="175">
        <v>43558</v>
      </c>
      <c r="C21" s="177">
        <v>15000</v>
      </c>
      <c r="D21" s="177">
        <v>14890</v>
      </c>
      <c r="E21" s="177">
        <v>15000</v>
      </c>
      <c r="F21" s="177">
        <v>14840</v>
      </c>
      <c r="G21" s="176">
        <v>14886.930200000001</v>
      </c>
      <c r="H21" s="177">
        <v>23198</v>
      </c>
      <c r="I21" s="176">
        <v>729.56700000000001</v>
      </c>
    </row>
    <row r="22" spans="2:9" x14ac:dyDescent="0.25">
      <c r="B22" s="175">
        <v>43557</v>
      </c>
      <c r="C22" s="177">
        <v>14970</v>
      </c>
      <c r="D22" s="177">
        <v>14940</v>
      </c>
      <c r="E22" s="177">
        <v>15100</v>
      </c>
      <c r="F22" s="177">
        <v>14500</v>
      </c>
      <c r="G22" s="176">
        <v>14988.3904</v>
      </c>
      <c r="H22" s="177">
        <v>23199</v>
      </c>
      <c r="I22" s="176">
        <v>727.30160000000001</v>
      </c>
    </row>
    <row r="23" spans="2:9" x14ac:dyDescent="0.25">
      <c r="B23" s="175">
        <v>43556</v>
      </c>
      <c r="C23" s="177">
        <v>14940</v>
      </c>
      <c r="D23" s="177">
        <v>14700</v>
      </c>
      <c r="E23" s="177">
        <v>15000</v>
      </c>
      <c r="F23" s="177">
        <v>14700</v>
      </c>
      <c r="G23" s="176">
        <v>14941.091700000001</v>
      </c>
      <c r="H23" s="177">
        <v>23200</v>
      </c>
      <c r="I23" s="176">
        <v>726.93100000000004</v>
      </c>
    </row>
    <row r="24" spans="2:9" x14ac:dyDescent="0.25">
      <c r="B24" s="175">
        <v>43553</v>
      </c>
      <c r="C24" s="177">
        <v>14700</v>
      </c>
      <c r="D24" s="177">
        <v>14960</v>
      </c>
      <c r="E24" s="177">
        <v>14970</v>
      </c>
      <c r="F24" s="177">
        <v>14700</v>
      </c>
      <c r="G24" s="176">
        <v>14926.9179</v>
      </c>
      <c r="H24" s="177">
        <v>23200</v>
      </c>
      <c r="I24" s="176">
        <v>729.56479999999999</v>
      </c>
    </row>
    <row r="25" spans="2:9" x14ac:dyDescent="0.25">
      <c r="B25" s="175">
        <v>43552</v>
      </c>
      <c r="C25" s="177">
        <v>14890</v>
      </c>
      <c r="D25" s="177">
        <v>15000</v>
      </c>
      <c r="E25" s="177">
        <v>15000</v>
      </c>
      <c r="F25" s="177">
        <v>14840</v>
      </c>
      <c r="G25" s="176">
        <v>14875.760399999999</v>
      </c>
      <c r="H25" s="177">
        <v>23199</v>
      </c>
      <c r="I25" s="176">
        <v>730.32550000000003</v>
      </c>
    </row>
    <row r="26" spans="2:9" x14ac:dyDescent="0.25">
      <c r="B26" s="175">
        <v>43551</v>
      </c>
      <c r="C26" s="177">
        <v>14860</v>
      </c>
      <c r="D26" s="177">
        <v>15000</v>
      </c>
      <c r="E26" s="177">
        <v>15000</v>
      </c>
      <c r="F26" s="177">
        <v>14800</v>
      </c>
      <c r="G26" s="176">
        <v>14902.697899999999</v>
      </c>
      <c r="H26" s="177">
        <v>23199</v>
      </c>
      <c r="I26" s="176">
        <v>729.81939999999997</v>
      </c>
    </row>
    <row r="27" spans="2:9" x14ac:dyDescent="0.25">
      <c r="B27" s="175">
        <v>43550</v>
      </c>
      <c r="C27" s="177">
        <v>15000</v>
      </c>
      <c r="D27" s="177">
        <v>14730</v>
      </c>
      <c r="E27" s="177">
        <v>15000</v>
      </c>
      <c r="F27" s="177">
        <v>14730</v>
      </c>
      <c r="G27" s="176">
        <v>14814.8928</v>
      </c>
      <c r="H27" s="177">
        <v>23200</v>
      </c>
      <c r="I27" s="176">
        <v>731.37350000000004</v>
      </c>
    </row>
    <row r="28" spans="2:9" x14ac:dyDescent="0.25">
      <c r="B28" s="175">
        <v>43549</v>
      </c>
      <c r="C28" s="177">
        <v>14730</v>
      </c>
      <c r="D28" s="177">
        <v>14400</v>
      </c>
      <c r="E28" s="177">
        <v>15000</v>
      </c>
      <c r="F28" s="177">
        <v>14400</v>
      </c>
      <c r="G28" s="176">
        <v>14782.6124</v>
      </c>
      <c r="H28" s="177">
        <v>23189</v>
      </c>
      <c r="I28" s="176">
        <v>731.08569999999997</v>
      </c>
    </row>
    <row r="29" spans="2:9" x14ac:dyDescent="0.25">
      <c r="B29" s="175">
        <v>43546</v>
      </c>
      <c r="C29" s="177">
        <v>15400</v>
      </c>
      <c r="D29" s="177">
        <v>15110</v>
      </c>
      <c r="E29" s="177">
        <v>15400</v>
      </c>
      <c r="F29" s="177">
        <v>15010</v>
      </c>
      <c r="G29" s="176">
        <v>15061.521500000001</v>
      </c>
      <c r="H29" s="177">
        <v>23202</v>
      </c>
      <c r="I29" s="176">
        <v>727.57590000000005</v>
      </c>
    </row>
    <row r="30" spans="2:9" x14ac:dyDescent="0.25">
      <c r="B30" s="175">
        <v>43545</v>
      </c>
      <c r="C30" s="177">
        <v>15110</v>
      </c>
      <c r="D30" s="177">
        <v>15400</v>
      </c>
      <c r="E30" s="177">
        <v>15400</v>
      </c>
      <c r="F30" s="177">
        <v>15110</v>
      </c>
      <c r="G30" s="176">
        <v>15299.4126</v>
      </c>
      <c r="H30" s="177">
        <v>23197</v>
      </c>
      <c r="I30" s="176">
        <v>726.95950000000005</v>
      </c>
    </row>
    <row r="31" spans="2:9" x14ac:dyDescent="0.25">
      <c r="B31" s="175">
        <v>43544</v>
      </c>
      <c r="C31" s="177">
        <v>15240</v>
      </c>
      <c r="D31" s="177">
        <v>15340</v>
      </c>
      <c r="E31" s="177">
        <v>15340</v>
      </c>
      <c r="F31" s="177">
        <v>15150</v>
      </c>
      <c r="G31" s="176">
        <v>15224.7219</v>
      </c>
      <c r="H31" s="177">
        <v>23198</v>
      </c>
      <c r="I31" s="176">
        <v>733.30179999999996</v>
      </c>
    </row>
    <row r="32" spans="2:9" x14ac:dyDescent="0.25">
      <c r="B32" s="175">
        <v>43543</v>
      </c>
      <c r="C32" s="177">
        <v>15300</v>
      </c>
      <c r="D32" s="177">
        <v>15500</v>
      </c>
      <c r="E32" s="177">
        <v>15500</v>
      </c>
      <c r="F32" s="177">
        <v>15300</v>
      </c>
      <c r="G32" s="176">
        <v>15443.288500000001</v>
      </c>
      <c r="H32" s="177">
        <v>23200</v>
      </c>
      <c r="I32" s="176">
        <v>735.12890000000004</v>
      </c>
    </row>
    <row r="33" spans="2:9" x14ac:dyDescent="0.25">
      <c r="B33" s="175">
        <v>43542</v>
      </c>
      <c r="C33" s="177">
        <v>15410</v>
      </c>
      <c r="D33" s="177">
        <v>15400</v>
      </c>
      <c r="E33" s="177">
        <v>15460</v>
      </c>
      <c r="F33" s="177">
        <v>15390</v>
      </c>
      <c r="G33" s="176">
        <v>15406.4215</v>
      </c>
      <c r="H33" s="177">
        <v>23202</v>
      </c>
      <c r="I33" s="176">
        <v>730.00289999999995</v>
      </c>
    </row>
    <row r="34" spans="2:9" x14ac:dyDescent="0.25">
      <c r="B34" s="175">
        <v>43539</v>
      </c>
      <c r="C34" s="177">
        <v>15350</v>
      </c>
      <c r="D34" s="177">
        <v>15480</v>
      </c>
      <c r="E34" s="177">
        <v>15500</v>
      </c>
      <c r="F34" s="177">
        <v>15300</v>
      </c>
      <c r="G34" s="176">
        <v>15347.152400000001</v>
      </c>
      <c r="H34" s="177">
        <v>23201</v>
      </c>
      <c r="I34" s="176">
        <v>730.70460000000003</v>
      </c>
    </row>
    <row r="35" spans="2:9" x14ac:dyDescent="0.25">
      <c r="B35" s="175">
        <v>43538</v>
      </c>
      <c r="C35" s="177">
        <v>15480</v>
      </c>
      <c r="D35" s="177">
        <v>15550</v>
      </c>
      <c r="E35" s="177">
        <v>15550</v>
      </c>
      <c r="F35" s="177">
        <v>15400</v>
      </c>
      <c r="G35" s="176">
        <v>15464.1931</v>
      </c>
      <c r="H35" s="177">
        <v>23207</v>
      </c>
      <c r="I35" s="176">
        <v>733.08810000000005</v>
      </c>
    </row>
    <row r="36" spans="2:9" x14ac:dyDescent="0.25">
      <c r="B36" s="175">
        <v>43537</v>
      </c>
      <c r="C36" s="177">
        <v>15460</v>
      </c>
      <c r="D36" s="177">
        <v>15350</v>
      </c>
      <c r="E36" s="177">
        <v>15510</v>
      </c>
      <c r="F36" s="177">
        <v>15350</v>
      </c>
      <c r="G36" s="176">
        <v>15481.619500000001</v>
      </c>
      <c r="H36" s="177">
        <v>23208</v>
      </c>
      <c r="I36" s="176">
        <v>732.68010000000004</v>
      </c>
    </row>
    <row r="37" spans="2:9" x14ac:dyDescent="0.25">
      <c r="B37" s="175">
        <v>43536</v>
      </c>
      <c r="C37" s="177">
        <v>15300</v>
      </c>
      <c r="D37" s="177">
        <v>15300</v>
      </c>
      <c r="E37" s="177">
        <v>15300</v>
      </c>
      <c r="F37" s="177">
        <v>15230</v>
      </c>
      <c r="G37" s="176">
        <v>15263.463100000001</v>
      </c>
      <c r="H37" s="177">
        <v>23205</v>
      </c>
      <c r="I37" s="176">
        <v>732.1848</v>
      </c>
    </row>
    <row r="38" spans="2:9" x14ac:dyDescent="0.25">
      <c r="B38" s="175">
        <v>43535</v>
      </c>
      <c r="C38" s="177">
        <v>15200</v>
      </c>
      <c r="D38" s="177">
        <v>15200</v>
      </c>
      <c r="E38" s="177">
        <v>15200</v>
      </c>
      <c r="F38" s="177">
        <v>15080</v>
      </c>
      <c r="G38" s="176">
        <v>15156.827799999999</v>
      </c>
      <c r="H38" s="177">
        <v>23202</v>
      </c>
      <c r="I38" s="176">
        <v>732.4674</v>
      </c>
    </row>
    <row r="39" spans="2:9" x14ac:dyDescent="0.25">
      <c r="B39" s="175">
        <v>43532</v>
      </c>
      <c r="C39" s="177">
        <v>15220</v>
      </c>
      <c r="D39" s="177">
        <v>15400</v>
      </c>
      <c r="E39" s="177">
        <v>15400</v>
      </c>
      <c r="F39" s="177">
        <v>15120</v>
      </c>
      <c r="G39" s="176">
        <v>15173.573899999999</v>
      </c>
      <c r="H39" s="177">
        <v>23200</v>
      </c>
      <c r="I39" s="176">
        <v>730.1223</v>
      </c>
    </row>
    <row r="40" spans="2:9" x14ac:dyDescent="0.25">
      <c r="B40" s="175">
        <v>43531</v>
      </c>
      <c r="C40" s="177">
        <v>15400</v>
      </c>
      <c r="D40" s="177">
        <v>15300</v>
      </c>
      <c r="E40" s="177">
        <v>15410</v>
      </c>
      <c r="F40" s="177">
        <v>15300</v>
      </c>
      <c r="G40" s="176">
        <v>15319.559600000001</v>
      </c>
      <c r="H40" s="177">
        <v>23199</v>
      </c>
      <c r="I40" s="176">
        <v>733.62869999999998</v>
      </c>
    </row>
    <row r="41" spans="2:9" x14ac:dyDescent="0.25">
      <c r="B41" s="175">
        <v>43530</v>
      </c>
      <c r="C41" s="177">
        <v>15300</v>
      </c>
      <c r="D41" s="177">
        <v>15100</v>
      </c>
      <c r="E41" s="177">
        <v>15390</v>
      </c>
      <c r="F41" s="177">
        <v>15100</v>
      </c>
      <c r="G41" s="176">
        <v>15229.4972</v>
      </c>
      <c r="H41" s="177">
        <v>23199</v>
      </c>
      <c r="I41" s="176">
        <v>732.87019999999995</v>
      </c>
    </row>
    <row r="42" spans="2:9" x14ac:dyDescent="0.25">
      <c r="B42" s="175">
        <v>43529</v>
      </c>
      <c r="C42" s="177">
        <v>15300</v>
      </c>
      <c r="D42" s="177">
        <v>15440</v>
      </c>
      <c r="E42" s="177">
        <v>15440</v>
      </c>
      <c r="F42" s="177">
        <v>15220</v>
      </c>
      <c r="G42" s="176">
        <v>15320.580099999999</v>
      </c>
      <c r="H42" s="177">
        <v>23199</v>
      </c>
      <c r="I42" s="176">
        <v>731.77660000000003</v>
      </c>
    </row>
    <row r="43" spans="2:9" x14ac:dyDescent="0.25">
      <c r="B43" s="175">
        <v>43528</v>
      </c>
      <c r="C43" s="177">
        <v>15390</v>
      </c>
      <c r="D43" s="177">
        <v>15280</v>
      </c>
      <c r="E43" s="177">
        <v>15400</v>
      </c>
      <c r="F43" s="177">
        <v>15200</v>
      </c>
      <c r="G43" s="176">
        <v>15301.5774</v>
      </c>
      <c r="H43" s="177">
        <v>23199</v>
      </c>
      <c r="I43" s="176">
        <v>730.62379999999996</v>
      </c>
    </row>
    <row r="44" spans="2:9" x14ac:dyDescent="0.25">
      <c r="B44" s="175">
        <v>43525</v>
      </c>
      <c r="C44" s="177">
        <v>15200</v>
      </c>
      <c r="D44" s="177">
        <v>15000</v>
      </c>
      <c r="E44" s="177">
        <v>15250</v>
      </c>
      <c r="F44" s="177">
        <v>15000</v>
      </c>
      <c r="G44" s="176">
        <v>15055.9182</v>
      </c>
      <c r="H44" s="177">
        <v>23201</v>
      </c>
      <c r="I44" s="176">
        <v>727.90499999999997</v>
      </c>
    </row>
    <row r="45" spans="2:9" x14ac:dyDescent="0.25">
      <c r="B45" s="175">
        <v>43524</v>
      </c>
      <c r="C45" s="177">
        <v>15000</v>
      </c>
      <c r="D45" s="177">
        <v>15990</v>
      </c>
      <c r="E45" s="177">
        <v>15990</v>
      </c>
      <c r="F45" s="177">
        <v>15000</v>
      </c>
      <c r="G45" s="176">
        <v>15235.6206</v>
      </c>
      <c r="H45" s="177">
        <v>23200</v>
      </c>
      <c r="I45" s="176">
        <v>728.2201</v>
      </c>
    </row>
    <row r="46" spans="2:9" x14ac:dyDescent="0.25">
      <c r="B46" s="175">
        <v>43523</v>
      </c>
      <c r="C46" s="177">
        <v>15440</v>
      </c>
      <c r="D46" s="177">
        <v>15400</v>
      </c>
      <c r="E46" s="177">
        <v>15490</v>
      </c>
      <c r="F46" s="177">
        <v>15330</v>
      </c>
      <c r="G46" s="176">
        <v>15416.6726</v>
      </c>
      <c r="H46" s="177">
        <v>23200</v>
      </c>
      <c r="I46" s="176">
        <v>730.53620000000001</v>
      </c>
    </row>
    <row r="47" spans="2:9" x14ac:dyDescent="0.25">
      <c r="B47" s="175">
        <v>43522</v>
      </c>
      <c r="C47" s="177">
        <v>15370</v>
      </c>
      <c r="D47" s="177">
        <v>15500</v>
      </c>
      <c r="E47" s="177">
        <v>15560</v>
      </c>
      <c r="F47" s="177">
        <v>15250</v>
      </c>
      <c r="G47" s="176">
        <v>15369.7199</v>
      </c>
      <c r="H47" s="177">
        <v>23200</v>
      </c>
      <c r="I47" s="176">
        <v>727.81500000000005</v>
      </c>
    </row>
    <row r="48" spans="2:9" x14ac:dyDescent="0.25">
      <c r="B48" s="175">
        <v>43521</v>
      </c>
      <c r="C48" s="177">
        <v>15550</v>
      </c>
      <c r="D48" s="177">
        <v>15400</v>
      </c>
      <c r="E48" s="177">
        <v>15600</v>
      </c>
      <c r="F48" s="177">
        <v>15400</v>
      </c>
      <c r="G48" s="176">
        <v>15558.058999999999</v>
      </c>
      <c r="H48" s="177">
        <v>23201</v>
      </c>
      <c r="I48" s="176">
        <v>728.67269999999996</v>
      </c>
    </row>
    <row r="49" spans="2:9" x14ac:dyDescent="0.25">
      <c r="B49" s="175">
        <v>43518</v>
      </c>
      <c r="C49" s="177">
        <v>15400</v>
      </c>
      <c r="D49" s="177">
        <v>15250</v>
      </c>
      <c r="E49" s="177">
        <v>15460</v>
      </c>
      <c r="F49" s="177">
        <v>14930</v>
      </c>
      <c r="G49" s="176">
        <v>15323.462</v>
      </c>
      <c r="H49" s="177">
        <v>23199</v>
      </c>
      <c r="I49" s="176">
        <v>734.42039999999997</v>
      </c>
    </row>
    <row r="50" spans="2:9" x14ac:dyDescent="0.25">
      <c r="B50" s="175">
        <v>43517</v>
      </c>
      <c r="C50" s="177">
        <v>15180</v>
      </c>
      <c r="D50" s="177">
        <v>15190</v>
      </c>
      <c r="E50" s="177">
        <v>15220</v>
      </c>
      <c r="F50" s="177">
        <v>15040</v>
      </c>
      <c r="G50" s="176">
        <v>15144.835499999999</v>
      </c>
      <c r="H50" s="177">
        <v>23200</v>
      </c>
      <c r="I50" s="176">
        <v>737.64729999999997</v>
      </c>
    </row>
    <row r="51" spans="2:9" x14ac:dyDescent="0.25">
      <c r="B51" s="175">
        <v>43516</v>
      </c>
      <c r="C51" s="177">
        <v>15150</v>
      </c>
      <c r="D51" s="177">
        <v>15000</v>
      </c>
      <c r="E51" s="177">
        <v>15190</v>
      </c>
      <c r="F51" s="177">
        <v>15000</v>
      </c>
      <c r="G51" s="176">
        <v>15128.834500000001</v>
      </c>
      <c r="H51" s="177">
        <v>23207</v>
      </c>
      <c r="I51" s="176">
        <v>741.17560000000003</v>
      </c>
    </row>
    <row r="52" spans="2:9" x14ac:dyDescent="0.25">
      <c r="B52" s="175">
        <v>43515</v>
      </c>
      <c r="C52" s="177">
        <v>15020</v>
      </c>
      <c r="D52" s="177">
        <v>15020</v>
      </c>
      <c r="E52" s="177">
        <v>15100</v>
      </c>
      <c r="F52" s="177">
        <v>15020</v>
      </c>
      <c r="G52" s="176">
        <v>15065.6576</v>
      </c>
      <c r="H52" s="177">
        <v>23217</v>
      </c>
      <c r="I52" s="176">
        <v>742.53200000000004</v>
      </c>
    </row>
    <row r="53" spans="2:9" x14ac:dyDescent="0.25">
      <c r="B53" s="175">
        <v>43514</v>
      </c>
      <c r="C53" s="177">
        <v>14940</v>
      </c>
      <c r="D53" s="177">
        <v>14900</v>
      </c>
      <c r="E53" s="177">
        <v>14940</v>
      </c>
      <c r="F53" s="177">
        <v>14880</v>
      </c>
      <c r="G53" s="176">
        <v>14904.783600000001</v>
      </c>
      <c r="H53" s="177">
        <v>23215</v>
      </c>
      <c r="I53" s="176">
        <v>741.40200000000004</v>
      </c>
    </row>
    <row r="54" spans="2:9" x14ac:dyDescent="0.25">
      <c r="B54" s="175">
        <v>43511</v>
      </c>
      <c r="C54" s="177">
        <v>14900</v>
      </c>
      <c r="D54" s="177">
        <v>14950</v>
      </c>
      <c r="E54" s="177">
        <v>14950</v>
      </c>
      <c r="F54" s="177">
        <v>14800</v>
      </c>
      <c r="G54" s="176">
        <v>14831.1175</v>
      </c>
      <c r="H54" s="177">
        <v>23209</v>
      </c>
      <c r="I54" s="176">
        <v>742.971</v>
      </c>
    </row>
    <row r="55" spans="2:9" x14ac:dyDescent="0.25">
      <c r="B55" s="175">
        <v>43510</v>
      </c>
      <c r="C55" s="177">
        <v>14950</v>
      </c>
      <c r="D55" s="177">
        <v>15000</v>
      </c>
      <c r="E55" s="177">
        <v>15000</v>
      </c>
      <c r="F55" s="177">
        <v>14850</v>
      </c>
      <c r="G55" s="176">
        <v>14945.005300000001</v>
      </c>
      <c r="H55" s="177">
        <v>23199</v>
      </c>
      <c r="I55" s="176">
        <v>745.94849999999997</v>
      </c>
    </row>
    <row r="56" spans="2:9" x14ac:dyDescent="0.25">
      <c r="B56" s="175">
        <v>43509</v>
      </c>
      <c r="C56" s="177">
        <v>14900</v>
      </c>
      <c r="D56" s="177">
        <v>14850</v>
      </c>
      <c r="E56" s="177">
        <v>14950</v>
      </c>
      <c r="F56" s="177">
        <v>14630</v>
      </c>
      <c r="G56" s="176">
        <v>14789.6186</v>
      </c>
      <c r="H56" s="177">
        <v>23200</v>
      </c>
      <c r="I56" s="176">
        <v>744.5702</v>
      </c>
    </row>
    <row r="57" spans="2:9" x14ac:dyDescent="0.25">
      <c r="B57" s="175">
        <v>43508</v>
      </c>
      <c r="C57" s="177">
        <v>14800</v>
      </c>
      <c r="D57" s="177">
        <v>14700</v>
      </c>
      <c r="E57" s="177">
        <v>14840</v>
      </c>
      <c r="F57" s="177">
        <v>14600</v>
      </c>
      <c r="G57" s="176">
        <v>14693.7814</v>
      </c>
      <c r="H57" s="177">
        <v>23201</v>
      </c>
      <c r="I57" s="176">
        <v>743.29650000000004</v>
      </c>
    </row>
    <row r="58" spans="2:9" x14ac:dyDescent="0.25">
      <c r="B58" s="175">
        <v>43507</v>
      </c>
      <c r="C58" s="177">
        <v>14690</v>
      </c>
      <c r="D58" s="177">
        <v>14500</v>
      </c>
      <c r="E58" s="177">
        <v>14690</v>
      </c>
      <c r="F58" s="177">
        <v>14300</v>
      </c>
      <c r="G58" s="176">
        <v>14602.9882</v>
      </c>
      <c r="H58" s="177">
        <v>23202</v>
      </c>
      <c r="I58" s="176">
        <v>742.30560000000003</v>
      </c>
    </row>
    <row r="59" spans="2:9" x14ac:dyDescent="0.25">
      <c r="B59" s="175">
        <v>43497</v>
      </c>
      <c r="C59" s="177">
        <v>14200</v>
      </c>
      <c r="D59" s="177">
        <v>14270</v>
      </c>
      <c r="E59" s="177">
        <v>14300</v>
      </c>
      <c r="F59" s="177">
        <v>14200</v>
      </c>
      <c r="G59" s="176">
        <v>14258.4694</v>
      </c>
      <c r="H59" s="177">
        <v>23197</v>
      </c>
      <c r="I59" s="176">
        <v>740.50490000000002</v>
      </c>
    </row>
    <row r="60" spans="2:9" x14ac:dyDescent="0.25">
      <c r="B60" s="175">
        <v>43496</v>
      </c>
      <c r="C60" s="177">
        <v>14260</v>
      </c>
      <c r="D60" s="177">
        <v>14410</v>
      </c>
      <c r="E60" s="177">
        <v>14690</v>
      </c>
      <c r="F60" s="177">
        <v>14260</v>
      </c>
      <c r="G60" s="176">
        <v>14373.9794</v>
      </c>
      <c r="H60" s="177">
        <v>23203</v>
      </c>
      <c r="I60" s="176">
        <v>738.73339999999996</v>
      </c>
    </row>
    <row r="61" spans="2:9" x14ac:dyDescent="0.25">
      <c r="B61" s="175">
        <v>43495</v>
      </c>
      <c r="C61" s="177">
        <v>14420</v>
      </c>
      <c r="D61" s="177">
        <v>14900</v>
      </c>
      <c r="E61" s="177">
        <v>14900</v>
      </c>
      <c r="F61" s="177">
        <v>14330</v>
      </c>
      <c r="G61" s="176">
        <v>14381.508099999999</v>
      </c>
      <c r="H61" s="177">
        <v>23209</v>
      </c>
      <c r="I61" s="176">
        <v>741.13130000000001</v>
      </c>
    </row>
    <row r="62" spans="2:9" x14ac:dyDescent="0.25">
      <c r="B62" s="175">
        <v>43494</v>
      </c>
      <c r="C62" s="177">
        <v>14500</v>
      </c>
      <c r="D62" s="177">
        <v>14310</v>
      </c>
      <c r="E62" s="177">
        <v>14500</v>
      </c>
      <c r="F62" s="177">
        <v>14260</v>
      </c>
      <c r="G62" s="176">
        <v>14294.0386</v>
      </c>
      <c r="H62" s="177">
        <v>23211</v>
      </c>
      <c r="I62" s="176">
        <v>737.91359999999997</v>
      </c>
    </row>
    <row r="63" spans="2:9" x14ac:dyDescent="0.25">
      <c r="B63" s="175">
        <v>43493</v>
      </c>
      <c r="C63" s="177">
        <v>14310</v>
      </c>
      <c r="D63" s="177">
        <v>14200</v>
      </c>
      <c r="E63" s="177">
        <v>14370</v>
      </c>
      <c r="F63" s="177">
        <v>14200</v>
      </c>
      <c r="G63" s="176">
        <v>14361.0708</v>
      </c>
      <c r="H63" s="177">
        <v>23205</v>
      </c>
      <c r="I63" s="176">
        <v>736.81759999999997</v>
      </c>
    </row>
    <row r="64" spans="2:9" x14ac:dyDescent="0.25">
      <c r="B64" s="175">
        <v>43490</v>
      </c>
      <c r="C64" s="177">
        <v>14200</v>
      </c>
      <c r="D64" s="177">
        <v>14300</v>
      </c>
      <c r="E64" s="177">
        <v>14340</v>
      </c>
      <c r="F64" s="177">
        <v>14200</v>
      </c>
      <c r="G64" s="176">
        <v>14318.019700000001</v>
      </c>
      <c r="H64" s="177">
        <v>23205</v>
      </c>
      <c r="I64" s="176">
        <v>742.45439999999996</v>
      </c>
    </row>
    <row r="65" spans="2:9" x14ac:dyDescent="0.25">
      <c r="B65" s="175">
        <v>43489</v>
      </c>
      <c r="C65" s="177">
        <v>14270</v>
      </c>
      <c r="D65" s="177">
        <v>14280</v>
      </c>
      <c r="E65" s="177">
        <v>14280</v>
      </c>
      <c r="F65" s="177">
        <v>14250</v>
      </c>
      <c r="G65" s="176">
        <v>14265.6016</v>
      </c>
      <c r="H65" s="177">
        <v>23205</v>
      </c>
      <c r="I65" s="176">
        <v>742.06209999999999</v>
      </c>
    </row>
    <row r="66" spans="2:9" x14ac:dyDescent="0.25">
      <c r="B66" s="175">
        <v>43488</v>
      </c>
      <c r="C66" s="177">
        <v>14280</v>
      </c>
      <c r="D66" s="177">
        <v>14200</v>
      </c>
      <c r="E66" s="177">
        <v>14290</v>
      </c>
      <c r="F66" s="177">
        <v>14140</v>
      </c>
      <c r="G66" s="176">
        <v>14207.799000000001</v>
      </c>
      <c r="H66" s="177">
        <v>23205</v>
      </c>
      <c r="I66" s="176">
        <v>742.33519999999999</v>
      </c>
    </row>
    <row r="67" spans="2:9" x14ac:dyDescent="0.25">
      <c r="B67" s="175">
        <v>43487</v>
      </c>
      <c r="C67" s="177">
        <v>14200</v>
      </c>
      <c r="D67" s="177">
        <v>14250</v>
      </c>
      <c r="E67" s="177">
        <v>14270</v>
      </c>
      <c r="F67" s="177">
        <v>14200</v>
      </c>
      <c r="G67" s="176">
        <v>14237.017400000001</v>
      </c>
      <c r="H67" s="177">
        <v>23205</v>
      </c>
      <c r="I67" s="176">
        <v>740.8655</v>
      </c>
    </row>
    <row r="68" spans="2:9" x14ac:dyDescent="0.25">
      <c r="B68" s="175">
        <v>43486</v>
      </c>
      <c r="C68" s="177">
        <v>14390</v>
      </c>
      <c r="D68" s="177">
        <v>14190</v>
      </c>
      <c r="E68" s="177">
        <v>14390</v>
      </c>
      <c r="F68" s="177">
        <v>14100</v>
      </c>
      <c r="G68" s="176">
        <v>14263.581700000001</v>
      </c>
      <c r="H68" s="177">
        <v>23205</v>
      </c>
      <c r="I68" s="176">
        <v>740.81939999999997</v>
      </c>
    </row>
    <row r="69" spans="2:9" x14ac:dyDescent="0.25">
      <c r="B69" s="175">
        <v>43483</v>
      </c>
      <c r="C69" s="177">
        <v>14050</v>
      </c>
      <c r="D69" s="177">
        <v>14040</v>
      </c>
      <c r="E69" s="177">
        <v>14150</v>
      </c>
      <c r="F69" s="177">
        <v>14040</v>
      </c>
      <c r="G69" s="176">
        <v>14117.166800000001</v>
      </c>
      <c r="H69" s="177">
        <v>23201</v>
      </c>
      <c r="I69" s="176">
        <v>742.5557</v>
      </c>
    </row>
    <row r="70" spans="2:9" x14ac:dyDescent="0.25">
      <c r="B70" s="175">
        <v>43482</v>
      </c>
      <c r="C70" s="177">
        <v>14040</v>
      </c>
      <c r="D70" s="177">
        <v>14230</v>
      </c>
      <c r="E70" s="177">
        <v>14250</v>
      </c>
      <c r="F70" s="177">
        <v>14040</v>
      </c>
      <c r="G70" s="176">
        <v>14210.811</v>
      </c>
      <c r="H70" s="177">
        <v>23204</v>
      </c>
      <c r="I70" s="176">
        <v>742.16279999999995</v>
      </c>
    </row>
    <row r="71" spans="2:9" x14ac:dyDescent="0.25">
      <c r="B71" s="175">
        <v>43481</v>
      </c>
      <c r="C71" s="177">
        <v>14260</v>
      </c>
      <c r="D71" s="177">
        <v>14270</v>
      </c>
      <c r="E71" s="177">
        <v>14290</v>
      </c>
      <c r="F71" s="177">
        <v>14230</v>
      </c>
      <c r="G71" s="176">
        <v>14269.363799999999</v>
      </c>
      <c r="H71" s="177">
        <v>23198</v>
      </c>
      <c r="I71" s="176">
        <v>737.32590000000005</v>
      </c>
    </row>
    <row r="72" spans="2:9" x14ac:dyDescent="0.25">
      <c r="B72" s="175">
        <v>43480</v>
      </c>
      <c r="C72" s="177">
        <v>14250</v>
      </c>
      <c r="D72" s="177">
        <v>14180</v>
      </c>
      <c r="E72" s="177">
        <v>14250</v>
      </c>
      <c r="F72" s="177">
        <v>14150</v>
      </c>
      <c r="G72" s="176">
        <v>14221.9256</v>
      </c>
      <c r="H72" s="177">
        <v>23195</v>
      </c>
      <c r="I72" s="176">
        <v>735.71870000000001</v>
      </c>
    </row>
    <row r="73" spans="2:9" x14ac:dyDescent="0.25">
      <c r="B73" s="175">
        <v>43479</v>
      </c>
      <c r="C73" s="177">
        <v>14150</v>
      </c>
      <c r="D73" s="177">
        <v>14230</v>
      </c>
      <c r="E73" s="177">
        <v>14230</v>
      </c>
      <c r="F73" s="177">
        <v>14100</v>
      </c>
      <c r="G73" s="176">
        <v>14136.7804</v>
      </c>
      <c r="H73" s="177">
        <v>23197</v>
      </c>
      <c r="I73" s="176">
        <v>735.8288</v>
      </c>
    </row>
    <row r="74" spans="2:9" x14ac:dyDescent="0.25">
      <c r="B74" s="175">
        <v>43476</v>
      </c>
      <c r="C74" s="177">
        <v>14170</v>
      </c>
      <c r="D74" s="177">
        <v>14100</v>
      </c>
      <c r="E74" s="177">
        <v>14230</v>
      </c>
      <c r="F74" s="177">
        <v>14100</v>
      </c>
      <c r="G74" s="176">
        <v>14215.197099999999</v>
      </c>
      <c r="H74" s="177">
        <v>23197</v>
      </c>
      <c r="I74" s="176">
        <v>731.48889999999994</v>
      </c>
    </row>
    <row r="75" spans="2:9" x14ac:dyDescent="0.25">
      <c r="B75" s="175">
        <v>43475</v>
      </c>
      <c r="C75" s="177">
        <v>14200</v>
      </c>
      <c r="D75" s="177">
        <v>14000</v>
      </c>
      <c r="E75" s="177">
        <v>14200</v>
      </c>
      <c r="F75" s="177">
        <v>14000</v>
      </c>
      <c r="G75" s="176">
        <v>14117.1942</v>
      </c>
      <c r="H75" s="177">
        <v>23199</v>
      </c>
      <c r="I75" s="176">
        <v>731.66150000000005</v>
      </c>
    </row>
    <row r="76" spans="2:9" x14ac:dyDescent="0.25">
      <c r="B76" s="175">
        <v>43474</v>
      </c>
      <c r="C76" s="177">
        <v>14000</v>
      </c>
      <c r="D76" s="177">
        <v>14000</v>
      </c>
      <c r="E76" s="177">
        <v>14600</v>
      </c>
      <c r="F76" s="177">
        <v>14000</v>
      </c>
      <c r="G76" s="176">
        <v>14081.214900000001</v>
      </c>
      <c r="H76" s="177">
        <v>23189</v>
      </c>
      <c r="I76" s="176">
        <v>729.87270000000001</v>
      </c>
    </row>
    <row r="77" spans="2:9" x14ac:dyDescent="0.25">
      <c r="B77" s="175">
        <v>43473</v>
      </c>
      <c r="C77" s="177">
        <v>14100</v>
      </c>
      <c r="D77" s="177">
        <v>14500</v>
      </c>
      <c r="E77" s="177">
        <v>14500</v>
      </c>
      <c r="F77" s="177">
        <v>13880</v>
      </c>
      <c r="G77" s="176">
        <v>13918.553599999999</v>
      </c>
      <c r="H77" s="177">
        <v>23200</v>
      </c>
      <c r="I77" s="176">
        <v>729.36789999999996</v>
      </c>
    </row>
    <row r="78" spans="2:9" x14ac:dyDescent="0.25">
      <c r="B78" s="175">
        <v>43472</v>
      </c>
      <c r="C78" s="177">
        <v>13980</v>
      </c>
      <c r="D78" s="177">
        <v>14000</v>
      </c>
      <c r="E78" s="177">
        <v>14150</v>
      </c>
      <c r="F78" s="177">
        <v>13960</v>
      </c>
      <c r="G78" s="176">
        <v>14044.1026</v>
      </c>
      <c r="H78" s="177">
        <v>23193</v>
      </c>
      <c r="I78" s="176">
        <v>730.83960000000002</v>
      </c>
    </row>
    <row r="79" spans="2:9" x14ac:dyDescent="0.25">
      <c r="B79" s="175">
        <v>43469</v>
      </c>
      <c r="C79" s="177">
        <v>13920</v>
      </c>
      <c r="D79" s="177">
        <v>13600</v>
      </c>
      <c r="E79" s="177">
        <v>13920</v>
      </c>
      <c r="F79" s="177">
        <v>13570</v>
      </c>
      <c r="G79" s="176">
        <v>13629.454299999999</v>
      </c>
      <c r="H79" s="177">
        <v>23190</v>
      </c>
      <c r="I79" s="176">
        <v>730.53210000000001</v>
      </c>
    </row>
    <row r="80" spans="2:9" x14ac:dyDescent="0.25">
      <c r="B80" s="175">
        <v>43468</v>
      </c>
      <c r="C80" s="177">
        <v>13930</v>
      </c>
      <c r="D80" s="177">
        <v>14000</v>
      </c>
      <c r="E80" s="177">
        <v>14070</v>
      </c>
      <c r="F80" s="177">
        <v>13760</v>
      </c>
      <c r="G80" s="176">
        <v>13834.1237</v>
      </c>
      <c r="H80" s="177">
        <v>23194</v>
      </c>
      <c r="I80" s="176">
        <v>731.33870000000002</v>
      </c>
    </row>
    <row r="81" spans="2:9" x14ac:dyDescent="0.25">
      <c r="B81" s="175">
        <v>43467</v>
      </c>
      <c r="C81" s="177">
        <v>14100</v>
      </c>
      <c r="D81" s="177">
        <v>14300</v>
      </c>
      <c r="E81" s="177">
        <v>14330</v>
      </c>
      <c r="F81" s="177">
        <v>14060</v>
      </c>
      <c r="G81" s="176">
        <v>14156.897499999999</v>
      </c>
      <c r="H81" s="177">
        <v>23190</v>
      </c>
      <c r="I81" s="176">
        <v>726.74289999999996</v>
      </c>
    </row>
    <row r="82" spans="2:9" x14ac:dyDescent="0.25">
      <c r="B82" s="175">
        <v>43462</v>
      </c>
      <c r="C82" s="177">
        <v>14310</v>
      </c>
      <c r="D82" s="177">
        <v>14300</v>
      </c>
      <c r="E82" s="177">
        <v>14310</v>
      </c>
      <c r="F82" s="177">
        <v>14000</v>
      </c>
      <c r="G82" s="176">
        <v>14308.7983</v>
      </c>
      <c r="H82" s="177">
        <v>23192</v>
      </c>
      <c r="I82" s="176">
        <v>726.43</v>
      </c>
    </row>
    <row r="83" spans="2:9" x14ac:dyDescent="0.25">
      <c r="B83" s="175">
        <v>43461</v>
      </c>
      <c r="C83" s="177">
        <v>14320</v>
      </c>
      <c r="D83" s="177">
        <v>14100</v>
      </c>
      <c r="E83" s="177">
        <v>14400</v>
      </c>
      <c r="F83" s="177">
        <v>14100</v>
      </c>
      <c r="G83" s="176">
        <v>14369.8266</v>
      </c>
      <c r="H83" s="177">
        <v>23187</v>
      </c>
      <c r="I83" s="176">
        <v>725.83370000000002</v>
      </c>
    </row>
    <row r="84" spans="2:9" x14ac:dyDescent="0.25">
      <c r="B84" s="175">
        <v>43460</v>
      </c>
      <c r="C84" s="177">
        <v>14100</v>
      </c>
      <c r="D84" s="177">
        <v>14250</v>
      </c>
      <c r="E84" s="177">
        <v>14290</v>
      </c>
      <c r="F84" s="177">
        <v>14100</v>
      </c>
      <c r="G84" s="176">
        <v>14203.715899999999</v>
      </c>
      <c r="H84" s="177">
        <v>23184</v>
      </c>
      <c r="I84" s="176">
        <v>726.32899999999995</v>
      </c>
    </row>
    <row r="85" spans="2:9" x14ac:dyDescent="0.25">
      <c r="B85" s="175">
        <v>43459</v>
      </c>
      <c r="C85" s="177">
        <v>14130</v>
      </c>
      <c r="D85" s="177">
        <v>14400</v>
      </c>
      <c r="E85" s="177">
        <v>14400</v>
      </c>
      <c r="F85" s="177">
        <v>14000</v>
      </c>
      <c r="G85" s="176">
        <v>14129.205</v>
      </c>
      <c r="H85" s="177">
        <v>23196</v>
      </c>
      <c r="I85" s="176">
        <v>725.99220000000003</v>
      </c>
    </row>
    <row r="86" spans="2:9" x14ac:dyDescent="0.25">
      <c r="B86" s="175">
        <v>43458</v>
      </c>
      <c r="C86" s="177">
        <v>14400</v>
      </c>
      <c r="D86" s="177">
        <v>14690</v>
      </c>
      <c r="E86" s="177">
        <v>14690</v>
      </c>
      <c r="F86" s="177">
        <v>14400</v>
      </c>
      <c r="G86" s="176">
        <v>14412.780699999999</v>
      </c>
      <c r="H86" s="177">
        <v>23203</v>
      </c>
      <c r="I86" s="176">
        <v>723.80740000000003</v>
      </c>
    </row>
    <row r="87" spans="2:9" x14ac:dyDescent="0.25">
      <c r="B87" s="175">
        <v>43455</v>
      </c>
      <c r="C87" s="177">
        <v>14500</v>
      </c>
      <c r="D87" s="177">
        <v>14530</v>
      </c>
      <c r="E87" s="177">
        <v>14530</v>
      </c>
      <c r="F87" s="177">
        <v>14300</v>
      </c>
      <c r="G87" s="176">
        <v>14345.8676</v>
      </c>
      <c r="H87" s="177">
        <v>23197</v>
      </c>
      <c r="I87" s="176">
        <v>726.67809999999997</v>
      </c>
    </row>
    <row r="88" spans="2:9" x14ac:dyDescent="0.25">
      <c r="B88" s="175">
        <v>43454</v>
      </c>
      <c r="C88" s="177">
        <v>14530</v>
      </c>
      <c r="D88" s="177">
        <v>14470</v>
      </c>
      <c r="E88" s="177">
        <v>15460</v>
      </c>
      <c r="F88" s="177">
        <v>14450</v>
      </c>
      <c r="G88" s="176">
        <v>14504.4017</v>
      </c>
      <c r="H88" s="177">
        <v>23214</v>
      </c>
      <c r="I88" s="176">
        <v>726.30909999999994</v>
      </c>
    </row>
    <row r="89" spans="2:9" x14ac:dyDescent="0.25">
      <c r="B89" s="175">
        <v>43453</v>
      </c>
      <c r="C89" s="177">
        <v>14550</v>
      </c>
      <c r="D89" s="177">
        <v>14650</v>
      </c>
      <c r="E89" s="177">
        <v>14660</v>
      </c>
      <c r="F89" s="177">
        <v>14460</v>
      </c>
      <c r="G89" s="176">
        <v>14527.6234</v>
      </c>
      <c r="H89" s="177">
        <v>23220</v>
      </c>
      <c r="I89" s="176">
        <v>719.39290000000005</v>
      </c>
    </row>
    <row r="90" spans="2:9" x14ac:dyDescent="0.25">
      <c r="B90" s="175">
        <v>43452</v>
      </c>
      <c r="C90" s="177">
        <v>14570</v>
      </c>
      <c r="D90" s="177">
        <v>14510</v>
      </c>
      <c r="E90" s="177">
        <v>14730</v>
      </c>
      <c r="F90" s="177">
        <v>14510</v>
      </c>
      <c r="G90" s="176">
        <v>14616.183999999999</v>
      </c>
      <c r="H90" s="177">
        <v>23210</v>
      </c>
      <c r="I90" s="176">
        <v>718.8075</v>
      </c>
    </row>
    <row r="91" spans="2:9" x14ac:dyDescent="0.25">
      <c r="B91" s="175">
        <v>43451</v>
      </c>
      <c r="C91" s="177">
        <v>14800</v>
      </c>
      <c r="D91" s="177">
        <v>15340</v>
      </c>
      <c r="E91" s="177">
        <v>15340</v>
      </c>
      <c r="F91" s="177">
        <v>14800</v>
      </c>
      <c r="G91" s="176">
        <v>14994.7264</v>
      </c>
      <c r="H91" s="177">
        <v>23175</v>
      </c>
      <c r="I91" s="176">
        <v>715.85540000000003</v>
      </c>
    </row>
    <row r="92" spans="2:9" x14ac:dyDescent="0.25">
      <c r="B92" s="175">
        <v>43448</v>
      </c>
      <c r="C92" s="177">
        <v>15340</v>
      </c>
      <c r="D92" s="177">
        <v>15490</v>
      </c>
      <c r="E92" s="177">
        <v>15490</v>
      </c>
      <c r="F92" s="177">
        <v>14800</v>
      </c>
      <c r="G92" s="176">
        <v>15230.641900000001</v>
      </c>
      <c r="H92" s="177">
        <v>23175</v>
      </c>
      <c r="I92" s="176">
        <v>717.89909999999998</v>
      </c>
    </row>
    <row r="93" spans="2:9" x14ac:dyDescent="0.25">
      <c r="B93" s="175">
        <v>43447</v>
      </c>
      <c r="C93" s="177">
        <v>15450</v>
      </c>
      <c r="D93" s="177">
        <v>15450</v>
      </c>
      <c r="E93" s="177">
        <v>15450</v>
      </c>
      <c r="F93" s="177">
        <v>15300</v>
      </c>
      <c r="G93" s="176">
        <v>15387.961499999999</v>
      </c>
      <c r="H93" s="177">
        <v>23175</v>
      </c>
      <c r="I93" s="176">
        <v>712.20899999999995</v>
      </c>
    </row>
    <row r="94" spans="2:9" x14ac:dyDescent="0.25">
      <c r="B94" s="175">
        <v>43446</v>
      </c>
      <c r="C94" s="177">
        <v>15350</v>
      </c>
      <c r="D94" s="177">
        <v>15210</v>
      </c>
      <c r="E94" s="177">
        <v>15350</v>
      </c>
      <c r="F94" s="177">
        <v>15210</v>
      </c>
      <c r="G94" s="176">
        <v>15256.4951</v>
      </c>
      <c r="H94" s="177">
        <v>23240</v>
      </c>
      <c r="I94" s="176">
        <v>715.26049999999998</v>
      </c>
    </row>
    <row r="95" spans="2:9" x14ac:dyDescent="0.25">
      <c r="B95" s="175">
        <v>43445</v>
      </c>
      <c r="C95" s="177">
        <v>15150</v>
      </c>
      <c r="D95" s="177">
        <v>15300</v>
      </c>
      <c r="E95" s="177">
        <v>15700</v>
      </c>
      <c r="F95" s="177">
        <v>15110</v>
      </c>
      <c r="G95" s="176">
        <v>15194.8264</v>
      </c>
      <c r="H95" s="177">
        <v>23270</v>
      </c>
      <c r="I95" s="176">
        <v>714.44799999999998</v>
      </c>
    </row>
    <row r="96" spans="2:9" x14ac:dyDescent="0.25">
      <c r="B96" s="175">
        <v>43444</v>
      </c>
      <c r="C96" s="177">
        <v>15200</v>
      </c>
      <c r="D96" s="177">
        <v>15400</v>
      </c>
      <c r="E96" s="177">
        <v>15400</v>
      </c>
      <c r="F96" s="177">
        <v>15200</v>
      </c>
      <c r="G96" s="176">
        <v>15254.388000000001</v>
      </c>
      <c r="H96" s="177">
        <v>23280</v>
      </c>
      <c r="I96" s="176">
        <v>714.11659999999995</v>
      </c>
    </row>
    <row r="97" spans="2:9" x14ac:dyDescent="0.25">
      <c r="B97" s="175">
        <v>43441</v>
      </c>
      <c r="C97" s="177">
        <v>15300</v>
      </c>
      <c r="D97" s="177">
        <v>15280</v>
      </c>
      <c r="E97" s="177">
        <v>15500</v>
      </c>
      <c r="F97" s="177">
        <v>15280</v>
      </c>
      <c r="G97" s="176">
        <v>15332.3626</v>
      </c>
      <c r="H97" s="177">
        <v>23283</v>
      </c>
      <c r="I97" s="176">
        <v>715.17010000000005</v>
      </c>
    </row>
    <row r="98" spans="2:9" x14ac:dyDescent="0.25">
      <c r="B98" s="175">
        <v>43440</v>
      </c>
      <c r="C98" s="177">
        <v>15140</v>
      </c>
      <c r="D98" s="177">
        <v>15270</v>
      </c>
      <c r="E98" s="177">
        <v>15300</v>
      </c>
      <c r="F98" s="177">
        <v>15070</v>
      </c>
      <c r="G98" s="176">
        <v>15166.9488</v>
      </c>
      <c r="H98" s="177">
        <v>23284</v>
      </c>
      <c r="I98" s="176">
        <v>713.32330000000002</v>
      </c>
    </row>
    <row r="99" spans="2:9" x14ac:dyDescent="0.25">
      <c r="B99" s="175">
        <v>43439</v>
      </c>
      <c r="C99" s="177">
        <v>15270</v>
      </c>
      <c r="D99" s="177">
        <v>15300</v>
      </c>
      <c r="E99" s="177">
        <v>15320</v>
      </c>
      <c r="F99" s="177">
        <v>15100</v>
      </c>
      <c r="G99" s="176">
        <v>15250</v>
      </c>
      <c r="H99" s="177">
        <v>23285</v>
      </c>
      <c r="I99" s="176">
        <v>713.71690000000001</v>
      </c>
    </row>
    <row r="100" spans="2:9" x14ac:dyDescent="0.25">
      <c r="B100" s="175">
        <v>43438</v>
      </c>
      <c r="C100" s="177">
        <v>15500</v>
      </c>
      <c r="D100" s="177">
        <v>15200</v>
      </c>
      <c r="E100" s="177">
        <v>15500</v>
      </c>
      <c r="F100" s="177">
        <v>15190</v>
      </c>
      <c r="G100" s="176">
        <v>15250.2111</v>
      </c>
      <c r="H100" s="177">
        <v>23311</v>
      </c>
      <c r="I100" s="176">
        <v>711.7124</v>
      </c>
    </row>
    <row r="101" spans="2:9" x14ac:dyDescent="0.25">
      <c r="B101" s="175">
        <v>43437</v>
      </c>
      <c r="C101" s="177">
        <v>15180</v>
      </c>
      <c r="D101" s="177">
        <v>14800</v>
      </c>
      <c r="E101" s="177">
        <v>15180</v>
      </c>
      <c r="F101" s="177">
        <v>14800</v>
      </c>
      <c r="G101" s="176">
        <v>15097.813700000001</v>
      </c>
      <c r="H101" s="177">
        <v>23309</v>
      </c>
      <c r="I101" s="176">
        <v>712.38409999999999</v>
      </c>
    </row>
    <row r="102" spans="2:9" x14ac:dyDescent="0.25">
      <c r="B102" s="175">
        <v>43434</v>
      </c>
      <c r="C102" s="177">
        <v>14720</v>
      </c>
      <c r="D102" s="177">
        <v>14800</v>
      </c>
      <c r="E102" s="177">
        <v>14830</v>
      </c>
      <c r="F102" s="177">
        <v>14700</v>
      </c>
      <c r="G102" s="176">
        <v>14774.129800000001</v>
      </c>
      <c r="H102" s="177">
        <v>23305</v>
      </c>
      <c r="I102" s="176">
        <v>710.41319999999996</v>
      </c>
    </row>
    <row r="103" spans="2:9" x14ac:dyDescent="0.25">
      <c r="B103" s="175">
        <v>43433</v>
      </c>
      <c r="C103" s="177">
        <v>14780</v>
      </c>
      <c r="D103" s="177">
        <v>14780</v>
      </c>
      <c r="E103" s="177">
        <v>14970</v>
      </c>
      <c r="F103" s="177">
        <v>14780</v>
      </c>
      <c r="G103" s="176">
        <v>14917.887500000001</v>
      </c>
      <c r="H103" s="177">
        <v>23289</v>
      </c>
      <c r="I103" s="176">
        <v>709.36019999999996</v>
      </c>
    </row>
    <row r="104" spans="2:9" x14ac:dyDescent="0.25">
      <c r="B104" s="175">
        <v>43432</v>
      </c>
      <c r="C104" s="177">
        <v>14780</v>
      </c>
      <c r="D104" s="177">
        <v>14800</v>
      </c>
      <c r="E104" s="177">
        <v>14820</v>
      </c>
      <c r="F104" s="177">
        <v>14750</v>
      </c>
      <c r="G104" s="176">
        <v>14763.814700000001</v>
      </c>
      <c r="H104" s="177">
        <v>23292</v>
      </c>
      <c r="I104" s="176">
        <v>710.82600000000002</v>
      </c>
    </row>
    <row r="105" spans="2:9" x14ac:dyDescent="0.25">
      <c r="B105" s="175">
        <v>43431</v>
      </c>
      <c r="C105" s="177">
        <v>14750</v>
      </c>
      <c r="D105" s="177">
        <v>14790</v>
      </c>
      <c r="E105" s="177">
        <v>14910</v>
      </c>
      <c r="F105" s="177">
        <v>14730</v>
      </c>
      <c r="G105" s="176">
        <v>14840.273999999999</v>
      </c>
      <c r="H105" s="177">
        <v>23295</v>
      </c>
      <c r="I105" s="176">
        <v>711.11810000000003</v>
      </c>
    </row>
    <row r="106" spans="2:9" x14ac:dyDescent="0.25">
      <c r="B106" s="175">
        <v>43430</v>
      </c>
      <c r="C106" s="177">
        <v>14710</v>
      </c>
      <c r="D106" s="177">
        <v>14500</v>
      </c>
      <c r="E106" s="177">
        <v>14740</v>
      </c>
      <c r="F106" s="177">
        <v>14500</v>
      </c>
      <c r="G106" s="176">
        <v>14681.9647</v>
      </c>
      <c r="H106" s="177">
        <v>23302</v>
      </c>
      <c r="I106" s="176">
        <v>709.86919999999998</v>
      </c>
    </row>
    <row r="107" spans="2:9" x14ac:dyDescent="0.25">
      <c r="B107" s="175">
        <v>43427</v>
      </c>
      <c r="C107" s="177">
        <v>14600</v>
      </c>
      <c r="D107" s="177">
        <v>14780</v>
      </c>
      <c r="E107" s="177">
        <v>14840</v>
      </c>
      <c r="F107" s="177">
        <v>14600</v>
      </c>
      <c r="G107" s="176">
        <v>14745.639800000001</v>
      </c>
      <c r="H107" s="177">
        <v>23307</v>
      </c>
      <c r="I107" s="176">
        <v>708.6336</v>
      </c>
    </row>
    <row r="108" spans="2:9" x14ac:dyDescent="0.25">
      <c r="B108" s="175">
        <v>43426</v>
      </c>
      <c r="C108" s="177">
        <v>14810</v>
      </c>
      <c r="D108" s="177">
        <v>14900</v>
      </c>
      <c r="E108" s="177">
        <v>14900</v>
      </c>
      <c r="F108" s="177">
        <v>14650</v>
      </c>
      <c r="G108" s="176">
        <v>14798.8403</v>
      </c>
      <c r="H108" s="177">
        <v>23316</v>
      </c>
      <c r="I108" s="176">
        <v>709.98209999999995</v>
      </c>
    </row>
    <row r="109" spans="2:9" x14ac:dyDescent="0.25">
      <c r="B109" s="175">
        <v>43425</v>
      </c>
      <c r="C109" s="177">
        <v>14800</v>
      </c>
      <c r="D109" s="177">
        <v>14700</v>
      </c>
      <c r="E109" s="177">
        <v>14800</v>
      </c>
      <c r="F109" s="177">
        <v>14500</v>
      </c>
      <c r="G109" s="176">
        <v>14641.227999999999</v>
      </c>
      <c r="H109" s="177">
        <v>23323</v>
      </c>
      <c r="I109" s="176">
        <v>709.74220000000003</v>
      </c>
    </row>
    <row r="110" spans="2:9" x14ac:dyDescent="0.25">
      <c r="B110" s="175">
        <v>43424</v>
      </c>
      <c r="C110" s="177">
        <v>14700</v>
      </c>
      <c r="D110" s="177">
        <v>14800</v>
      </c>
      <c r="E110" s="177">
        <v>14800</v>
      </c>
      <c r="F110" s="177">
        <v>14640</v>
      </c>
      <c r="G110" s="176">
        <v>14652.0645</v>
      </c>
      <c r="H110" s="177">
        <v>23305</v>
      </c>
      <c r="I110" s="176">
        <v>711.58789999999999</v>
      </c>
    </row>
    <row r="111" spans="2:9" x14ac:dyDescent="0.25">
      <c r="B111" s="175">
        <v>43423</v>
      </c>
      <c r="C111" s="177">
        <v>14930</v>
      </c>
      <c r="D111" s="177">
        <v>14450</v>
      </c>
      <c r="E111" s="177">
        <v>14930</v>
      </c>
      <c r="F111" s="177">
        <v>14430</v>
      </c>
      <c r="G111" s="176">
        <v>14515.496800000001</v>
      </c>
      <c r="H111" s="177">
        <v>23292</v>
      </c>
      <c r="I111" s="176">
        <v>711.12850000000003</v>
      </c>
    </row>
    <row r="112" spans="2:9" x14ac:dyDescent="0.25">
      <c r="B112" s="175">
        <v>43420</v>
      </c>
      <c r="C112" s="177">
        <v>14410</v>
      </c>
      <c r="D112" s="177">
        <v>14300</v>
      </c>
      <c r="E112" s="177">
        <v>14410</v>
      </c>
      <c r="F112" s="177">
        <v>14260</v>
      </c>
      <c r="G112" s="176">
        <v>14362.7387</v>
      </c>
      <c r="H112" s="177">
        <v>23307</v>
      </c>
      <c r="I112" s="176">
        <v>710.54089999999997</v>
      </c>
    </row>
    <row r="113" spans="2:9" x14ac:dyDescent="0.25">
      <c r="B113" s="175">
        <v>43419</v>
      </c>
      <c r="C113" s="177">
        <v>14170</v>
      </c>
      <c r="D113" s="177">
        <v>14360</v>
      </c>
      <c r="E113" s="177">
        <v>14410</v>
      </c>
      <c r="F113" s="177">
        <v>14170</v>
      </c>
      <c r="G113" s="176">
        <v>14298.238600000001</v>
      </c>
      <c r="H113" s="177">
        <v>23320</v>
      </c>
      <c r="I113" s="176">
        <v>707.34040000000005</v>
      </c>
    </row>
    <row r="114" spans="2:9" x14ac:dyDescent="0.25">
      <c r="B114" s="175">
        <v>43418</v>
      </c>
      <c r="C114" s="177">
        <v>14360</v>
      </c>
      <c r="D114" s="177">
        <v>14800</v>
      </c>
      <c r="E114" s="177">
        <v>14800</v>
      </c>
      <c r="F114" s="177">
        <v>14350</v>
      </c>
      <c r="G114" s="176">
        <v>14438.6144</v>
      </c>
      <c r="H114" s="177">
        <v>23329</v>
      </c>
      <c r="I114" s="176">
        <v>708.87</v>
      </c>
    </row>
    <row r="115" spans="2:9" x14ac:dyDescent="0.25">
      <c r="B115" s="175">
        <v>43417</v>
      </c>
      <c r="C115" s="177">
        <v>14470</v>
      </c>
      <c r="D115" s="177">
        <v>14600</v>
      </c>
      <c r="E115" s="177">
        <v>14600</v>
      </c>
      <c r="F115" s="177">
        <v>14400</v>
      </c>
      <c r="G115" s="176">
        <v>14456.5857</v>
      </c>
      <c r="H115" s="177">
        <v>23338</v>
      </c>
      <c r="I115" s="176">
        <v>709.31870000000004</v>
      </c>
    </row>
    <row r="116" spans="2:9" x14ac:dyDescent="0.25">
      <c r="B116" s="175">
        <v>43416</v>
      </c>
      <c r="C116" s="177">
        <v>14600</v>
      </c>
      <c r="D116" s="177">
        <v>14600</v>
      </c>
      <c r="E116" s="177">
        <v>14650</v>
      </c>
      <c r="F116" s="177">
        <v>14480</v>
      </c>
      <c r="G116" s="176">
        <v>14540.6643</v>
      </c>
      <c r="H116" s="177">
        <v>23342</v>
      </c>
      <c r="I116" s="176">
        <v>706.56769999999995</v>
      </c>
    </row>
    <row r="117" spans="2:9" x14ac:dyDescent="0.25">
      <c r="B117" s="175">
        <v>43413</v>
      </c>
      <c r="C117" s="177">
        <v>14600</v>
      </c>
      <c r="D117" s="177">
        <v>14850</v>
      </c>
      <c r="E117" s="177">
        <v>14900</v>
      </c>
      <c r="F117" s="177">
        <v>14600</v>
      </c>
      <c r="G117" s="176">
        <v>14712.5653</v>
      </c>
      <c r="H117" s="177">
        <v>23333</v>
      </c>
      <c r="I117" s="176">
        <v>706.32479999999998</v>
      </c>
    </row>
    <row r="118" spans="2:9" x14ac:dyDescent="0.25">
      <c r="B118" s="175">
        <v>43412</v>
      </c>
      <c r="C118" s="177">
        <v>14850</v>
      </c>
      <c r="D118" s="177">
        <v>15020</v>
      </c>
      <c r="E118" s="177">
        <v>15020</v>
      </c>
      <c r="F118" s="177">
        <v>14850</v>
      </c>
      <c r="G118" s="176">
        <v>14957.5735</v>
      </c>
      <c r="H118" s="177">
        <v>23336</v>
      </c>
      <c r="I118" s="176">
        <v>705.1694</v>
      </c>
    </row>
    <row r="119" spans="2:9" x14ac:dyDescent="0.25">
      <c r="B119" s="175">
        <v>43411</v>
      </c>
      <c r="C119" s="177">
        <v>14800</v>
      </c>
      <c r="D119" s="177">
        <v>15000</v>
      </c>
      <c r="E119" s="177">
        <v>15000</v>
      </c>
      <c r="F119" s="177">
        <v>14750</v>
      </c>
      <c r="G119" s="176">
        <v>14816.2968</v>
      </c>
      <c r="H119" s="177">
        <v>23355</v>
      </c>
      <c r="I119" s="176">
        <v>708.13099999999997</v>
      </c>
    </row>
    <row r="120" spans="2:9" x14ac:dyDescent="0.25">
      <c r="B120" s="175">
        <v>43410</v>
      </c>
      <c r="C120" s="177">
        <v>14880</v>
      </c>
      <c r="D120" s="177">
        <v>14960</v>
      </c>
      <c r="E120" s="177">
        <v>14970</v>
      </c>
      <c r="F120" s="177">
        <v>14870</v>
      </c>
      <c r="G120" s="176">
        <v>14919.809600000001</v>
      </c>
      <c r="H120" s="177">
        <v>23333</v>
      </c>
      <c r="I120" s="176">
        <v>708.72370000000001</v>
      </c>
    </row>
    <row r="121" spans="2:9" x14ac:dyDescent="0.25">
      <c r="B121" s="175">
        <v>43409</v>
      </c>
      <c r="C121" s="177">
        <v>15020</v>
      </c>
      <c r="D121" s="177">
        <v>15020</v>
      </c>
      <c r="E121" s="177">
        <v>15020</v>
      </c>
      <c r="F121" s="177">
        <v>14780</v>
      </c>
      <c r="G121" s="176">
        <v>14801.621499999999</v>
      </c>
      <c r="H121" s="177">
        <v>23319</v>
      </c>
      <c r="I121" s="176">
        <v>706.38170000000002</v>
      </c>
    </row>
    <row r="122" spans="2:9" x14ac:dyDescent="0.25">
      <c r="B122" s="175">
        <v>43406</v>
      </c>
      <c r="C122" s="177">
        <v>15020</v>
      </c>
      <c r="D122" s="177">
        <v>14800</v>
      </c>
      <c r="E122" s="177">
        <v>15020</v>
      </c>
      <c r="F122" s="177">
        <v>14720</v>
      </c>
      <c r="G122" s="176">
        <v>14839.0021</v>
      </c>
      <c r="H122" s="177">
        <v>23307</v>
      </c>
      <c r="I122" s="176">
        <v>707.45550000000003</v>
      </c>
    </row>
    <row r="123" spans="2:9" x14ac:dyDescent="0.25">
      <c r="B123" s="175">
        <v>43405</v>
      </c>
      <c r="C123" s="177">
        <v>14570</v>
      </c>
      <c r="D123" s="177">
        <v>15050</v>
      </c>
      <c r="E123" s="177">
        <v>15050</v>
      </c>
      <c r="F123" s="177">
        <v>14570</v>
      </c>
      <c r="G123" s="176">
        <v>14755.1757</v>
      </c>
      <c r="H123" s="177">
        <v>23301</v>
      </c>
      <c r="I123" s="176">
        <v>709.01099999999997</v>
      </c>
    </row>
    <row r="124" spans="2:9" x14ac:dyDescent="0.25">
      <c r="B124" s="175">
        <v>43404</v>
      </c>
      <c r="C124" s="177">
        <v>15020</v>
      </c>
      <c r="D124" s="177">
        <v>15100</v>
      </c>
      <c r="E124" s="177">
        <v>15100</v>
      </c>
      <c r="F124" s="177">
        <v>14530</v>
      </c>
      <c r="G124" s="176">
        <v>14558.481299999999</v>
      </c>
      <c r="H124" s="177">
        <v>23307</v>
      </c>
      <c r="I124" s="176">
        <v>706.94910000000004</v>
      </c>
    </row>
    <row r="125" spans="2:9" x14ac:dyDescent="0.25">
      <c r="B125" s="175">
        <v>43403</v>
      </c>
      <c r="C125" s="177">
        <v>14420</v>
      </c>
      <c r="D125" s="177">
        <v>14400</v>
      </c>
      <c r="E125" s="177">
        <v>14520</v>
      </c>
      <c r="F125" s="177">
        <v>14400</v>
      </c>
      <c r="G125" s="176">
        <v>14443.178</v>
      </c>
      <c r="H125" s="177">
        <v>23293</v>
      </c>
      <c r="I125" s="176">
        <v>706.56269999999995</v>
      </c>
    </row>
    <row r="126" spans="2:9" x14ac:dyDescent="0.25">
      <c r="B126" s="175">
        <v>43402</v>
      </c>
      <c r="C126" s="177">
        <v>14420</v>
      </c>
      <c r="D126" s="177">
        <v>14520</v>
      </c>
      <c r="E126" s="177">
        <v>14520</v>
      </c>
      <c r="F126" s="177">
        <v>14300</v>
      </c>
      <c r="G126" s="176">
        <v>14369.8496</v>
      </c>
      <c r="H126" s="177">
        <v>23293</v>
      </c>
      <c r="I126" s="176">
        <v>706.4153</v>
      </c>
    </row>
    <row r="127" spans="2:9" x14ac:dyDescent="0.25">
      <c r="B127" s="175">
        <v>43399</v>
      </c>
      <c r="C127" s="177">
        <v>14520</v>
      </c>
      <c r="D127" s="177">
        <v>14850</v>
      </c>
      <c r="E127" s="177">
        <v>14850</v>
      </c>
      <c r="F127" s="177">
        <v>14360</v>
      </c>
      <c r="G127" s="176">
        <v>14598.7094</v>
      </c>
      <c r="H127" s="177">
        <v>23298</v>
      </c>
      <c r="I127" s="176">
        <v>702.15719999999999</v>
      </c>
    </row>
    <row r="128" spans="2:9" x14ac:dyDescent="0.25">
      <c r="B128" s="175">
        <v>43398</v>
      </c>
      <c r="C128" s="177">
        <v>14600</v>
      </c>
      <c r="D128" s="177">
        <v>14000</v>
      </c>
      <c r="E128" s="177">
        <v>14640</v>
      </c>
      <c r="F128" s="177">
        <v>14000</v>
      </c>
      <c r="G128" s="176">
        <v>14401.258599999999</v>
      </c>
      <c r="H128" s="177">
        <v>23304</v>
      </c>
      <c r="I128" s="176">
        <v>705.08810000000005</v>
      </c>
    </row>
    <row r="129" spans="2:9" x14ac:dyDescent="0.25">
      <c r="B129" s="175">
        <v>43397</v>
      </c>
      <c r="C129" s="177">
        <v>14700</v>
      </c>
      <c r="D129" s="177">
        <v>14900</v>
      </c>
      <c r="E129" s="177">
        <v>15800</v>
      </c>
      <c r="F129" s="177">
        <v>14700</v>
      </c>
      <c r="G129" s="176">
        <v>14925.920099999999</v>
      </c>
      <c r="H129" s="177">
        <v>23308</v>
      </c>
      <c r="I129" s="176">
        <v>706.78009999999995</v>
      </c>
    </row>
    <row r="130" spans="2:9" x14ac:dyDescent="0.25">
      <c r="B130" s="175">
        <v>43396</v>
      </c>
      <c r="C130" s="177">
        <v>15020</v>
      </c>
      <c r="D130" s="177">
        <v>15280</v>
      </c>
      <c r="E130" s="177">
        <v>15280</v>
      </c>
      <c r="F130" s="177">
        <v>14750</v>
      </c>
      <c r="G130" s="176">
        <v>14936.9645</v>
      </c>
      <c r="H130" s="177">
        <v>23310</v>
      </c>
      <c r="I130" s="176">
        <v>710.17200000000003</v>
      </c>
    </row>
    <row r="131" spans="2:9" x14ac:dyDescent="0.25">
      <c r="B131" s="175">
        <v>43395</v>
      </c>
      <c r="C131" s="177">
        <v>15300</v>
      </c>
      <c r="D131" s="177">
        <v>15350</v>
      </c>
      <c r="E131" s="177">
        <v>15460</v>
      </c>
      <c r="F131" s="177">
        <v>15300</v>
      </c>
      <c r="G131" s="176">
        <v>15369.650600000001</v>
      </c>
      <c r="H131" s="177">
        <v>23310</v>
      </c>
      <c r="I131" s="176">
        <v>707.99450000000002</v>
      </c>
    </row>
    <row r="132" spans="2:9" x14ac:dyDescent="0.25">
      <c r="B132" s="175">
        <v>43392</v>
      </c>
      <c r="C132" s="177">
        <v>15400</v>
      </c>
      <c r="D132" s="177">
        <v>15360</v>
      </c>
      <c r="E132" s="177">
        <v>15400</v>
      </c>
      <c r="F132" s="177">
        <v>15170</v>
      </c>
      <c r="G132" s="176">
        <v>15229.156800000001</v>
      </c>
      <c r="H132" s="177">
        <v>23307</v>
      </c>
      <c r="I132" s="176">
        <v>706.20950000000005</v>
      </c>
    </row>
    <row r="133" spans="2:9" x14ac:dyDescent="0.25">
      <c r="B133" s="175">
        <v>43391</v>
      </c>
      <c r="C133" s="177">
        <v>15480</v>
      </c>
      <c r="D133" s="177">
        <v>15550</v>
      </c>
      <c r="E133" s="177">
        <v>15580</v>
      </c>
      <c r="F133" s="177">
        <v>15480</v>
      </c>
      <c r="G133" s="176">
        <v>15508.960300000001</v>
      </c>
      <c r="H133" s="177">
        <v>23325</v>
      </c>
      <c r="I133" s="176">
        <v>710.399</v>
      </c>
    </row>
    <row r="134" spans="2:9" x14ac:dyDescent="0.25">
      <c r="B134" s="175">
        <v>43390</v>
      </c>
      <c r="C134" s="177">
        <v>15580</v>
      </c>
      <c r="D134" s="177">
        <v>15740</v>
      </c>
      <c r="E134" s="177">
        <v>15740</v>
      </c>
      <c r="F134" s="177">
        <v>15550</v>
      </c>
      <c r="G134" s="176">
        <v>15611.516900000001</v>
      </c>
      <c r="H134" s="177">
        <v>23338</v>
      </c>
      <c r="I134" s="176">
        <v>709.34960000000001</v>
      </c>
    </row>
    <row r="135" spans="2:9" x14ac:dyDescent="0.25">
      <c r="B135" s="175">
        <v>43389</v>
      </c>
      <c r="C135" s="177">
        <v>15430</v>
      </c>
      <c r="D135" s="177">
        <v>15350</v>
      </c>
      <c r="E135" s="177">
        <v>15430</v>
      </c>
      <c r="F135" s="177">
        <v>15320</v>
      </c>
      <c r="G135" s="176">
        <v>15331.4287</v>
      </c>
      <c r="H135" s="177">
        <v>23344</v>
      </c>
      <c r="I135" s="176">
        <v>705.06020000000001</v>
      </c>
    </row>
    <row r="136" spans="2:9" x14ac:dyDescent="0.25">
      <c r="B136" s="175">
        <v>43388</v>
      </c>
      <c r="C136" s="177">
        <v>15210</v>
      </c>
      <c r="D136" s="177">
        <v>15990</v>
      </c>
      <c r="E136" s="177">
        <v>15990</v>
      </c>
      <c r="F136" s="177">
        <v>15210</v>
      </c>
      <c r="G136" s="176">
        <v>15455.8532</v>
      </c>
      <c r="H136" s="177">
        <v>23337</v>
      </c>
      <c r="I136" s="176">
        <v>701.63829999999996</v>
      </c>
    </row>
    <row r="137" spans="2:9" x14ac:dyDescent="0.25">
      <c r="B137" s="175">
        <v>43385</v>
      </c>
      <c r="C137" s="177">
        <v>15590</v>
      </c>
      <c r="D137" s="177">
        <v>14800</v>
      </c>
      <c r="E137" s="177">
        <v>15590</v>
      </c>
      <c r="F137" s="177">
        <v>14800</v>
      </c>
      <c r="G137" s="176">
        <v>15278.271000000001</v>
      </c>
      <c r="H137" s="177">
        <v>23351</v>
      </c>
      <c r="I137" s="176">
        <v>701.65269999999998</v>
      </c>
    </row>
    <row r="138" spans="2:9" x14ac:dyDescent="0.25">
      <c r="B138" s="175">
        <v>43384</v>
      </c>
      <c r="C138" s="177">
        <v>15150</v>
      </c>
      <c r="D138" s="177">
        <v>15000</v>
      </c>
      <c r="E138" s="177">
        <v>15850</v>
      </c>
      <c r="F138" s="177">
        <v>15000</v>
      </c>
      <c r="G138" s="176">
        <v>15303.377500000001</v>
      </c>
      <c r="H138" s="177">
        <v>23356</v>
      </c>
      <c r="I138" s="176">
        <v>706.3895</v>
      </c>
    </row>
    <row r="139" spans="2:9" x14ac:dyDescent="0.25">
      <c r="B139" s="175">
        <v>43383</v>
      </c>
      <c r="C139" s="177">
        <v>15910</v>
      </c>
      <c r="D139" s="177">
        <v>15960</v>
      </c>
      <c r="E139" s="177">
        <v>16000</v>
      </c>
      <c r="F139" s="177">
        <v>15890</v>
      </c>
      <c r="G139" s="176">
        <v>15929.169099999999</v>
      </c>
      <c r="H139" s="177">
        <v>23350</v>
      </c>
      <c r="I139" s="176">
        <v>709.21799999999996</v>
      </c>
    </row>
    <row r="140" spans="2:9" x14ac:dyDescent="0.25">
      <c r="B140" s="175">
        <v>43382</v>
      </c>
      <c r="C140" s="177">
        <v>15960</v>
      </c>
      <c r="D140" s="177">
        <v>15900</v>
      </c>
      <c r="E140" s="177">
        <v>16250</v>
      </c>
      <c r="F140" s="177">
        <v>15900</v>
      </c>
      <c r="G140" s="176">
        <v>16024.293900000001</v>
      </c>
      <c r="H140" s="177">
        <v>23345</v>
      </c>
      <c r="I140" s="176">
        <v>708.98739999999998</v>
      </c>
    </row>
    <row r="141" spans="2:9" x14ac:dyDescent="0.25">
      <c r="B141" s="175">
        <v>43381</v>
      </c>
      <c r="C141" s="177">
        <v>16000</v>
      </c>
      <c r="D141" s="177">
        <v>16150</v>
      </c>
      <c r="E141" s="177">
        <v>16150</v>
      </c>
      <c r="F141" s="177">
        <v>15970</v>
      </c>
      <c r="G141" s="176">
        <v>16058.113799999999</v>
      </c>
      <c r="H141" s="177">
        <v>23345</v>
      </c>
      <c r="I141" s="176">
        <v>710.88469999999995</v>
      </c>
    </row>
    <row r="142" spans="2:9" x14ac:dyDescent="0.25">
      <c r="B142" s="175">
        <v>43378</v>
      </c>
      <c r="C142" s="177">
        <v>16130</v>
      </c>
      <c r="D142" s="177">
        <v>16310</v>
      </c>
      <c r="E142" s="177">
        <v>16330</v>
      </c>
      <c r="F142" s="177">
        <v>15690</v>
      </c>
      <c r="G142" s="176">
        <v>16132.9707</v>
      </c>
      <c r="H142" s="177">
        <v>23347</v>
      </c>
      <c r="I142" s="176">
        <v>711.11419999999998</v>
      </c>
    </row>
    <row r="143" spans="2:9" x14ac:dyDescent="0.25">
      <c r="B143" s="175">
        <v>43377</v>
      </c>
      <c r="C143" s="177">
        <v>16310</v>
      </c>
      <c r="D143" s="177">
        <v>16350</v>
      </c>
      <c r="E143" s="177">
        <v>16360</v>
      </c>
      <c r="F143" s="177">
        <v>16310</v>
      </c>
      <c r="G143" s="176">
        <v>16340.400100000001</v>
      </c>
      <c r="H143" s="177">
        <v>23345</v>
      </c>
      <c r="I143" s="176">
        <v>716.17110000000002</v>
      </c>
    </row>
    <row r="144" spans="2:9" x14ac:dyDescent="0.25">
      <c r="B144" s="175">
        <v>43376</v>
      </c>
      <c r="C144" s="177">
        <v>16350</v>
      </c>
      <c r="D144" s="177">
        <v>16300</v>
      </c>
      <c r="E144" s="177">
        <v>16350</v>
      </c>
      <c r="F144" s="177">
        <v>16240</v>
      </c>
      <c r="G144" s="176">
        <v>16318.3138</v>
      </c>
      <c r="H144" s="177">
        <v>23346</v>
      </c>
      <c r="I144" s="176">
        <v>714.54949999999997</v>
      </c>
    </row>
    <row r="145" spans="2:9" x14ac:dyDescent="0.25">
      <c r="B145" s="175">
        <v>43375</v>
      </c>
      <c r="C145" s="177">
        <v>16300</v>
      </c>
      <c r="D145" s="177">
        <v>16300</v>
      </c>
      <c r="E145" s="177">
        <v>16350</v>
      </c>
      <c r="F145" s="177">
        <v>16240</v>
      </c>
      <c r="G145" s="176">
        <v>16299.967000000001</v>
      </c>
      <c r="H145" s="177">
        <v>23343</v>
      </c>
      <c r="I145" s="176">
        <v>717.1626</v>
      </c>
    </row>
    <row r="146" spans="2:9" x14ac:dyDescent="0.25">
      <c r="B146" s="175">
        <v>43374</v>
      </c>
      <c r="C146" s="177">
        <v>16450</v>
      </c>
      <c r="D146" s="177">
        <v>16470</v>
      </c>
      <c r="E146" s="177">
        <v>16490</v>
      </c>
      <c r="F146" s="177">
        <v>16320</v>
      </c>
      <c r="G146" s="176">
        <v>16457.549900000002</v>
      </c>
      <c r="H146" s="177">
        <v>23335</v>
      </c>
      <c r="I146" s="176">
        <v>718.02329999999995</v>
      </c>
    </row>
    <row r="147" spans="2:9" x14ac:dyDescent="0.25">
      <c r="B147" s="175">
        <v>43371</v>
      </c>
      <c r="C147" s="177">
        <v>16370</v>
      </c>
      <c r="D147" s="177">
        <v>16280</v>
      </c>
      <c r="E147" s="177">
        <v>16410</v>
      </c>
      <c r="F147" s="177">
        <v>16280</v>
      </c>
      <c r="G147" s="176">
        <v>16359.7143</v>
      </c>
      <c r="H147" s="177">
        <v>23335</v>
      </c>
      <c r="I147" s="176">
        <v>714.76729999999998</v>
      </c>
    </row>
    <row r="148" spans="2:9" x14ac:dyDescent="0.25">
      <c r="B148" s="175">
        <v>43370</v>
      </c>
      <c r="C148" s="177">
        <v>16290</v>
      </c>
      <c r="D148" s="177">
        <v>16240</v>
      </c>
      <c r="E148" s="177">
        <v>16320</v>
      </c>
      <c r="F148" s="177">
        <v>16220</v>
      </c>
      <c r="G148" s="176">
        <v>16243.7019</v>
      </c>
      <c r="H148" s="177">
        <v>23345</v>
      </c>
      <c r="I148" s="176">
        <v>712.44349999999997</v>
      </c>
    </row>
    <row r="149" spans="2:9" x14ac:dyDescent="0.25">
      <c r="B149" s="175">
        <v>43369</v>
      </c>
      <c r="C149" s="177">
        <v>16240</v>
      </c>
      <c r="D149" s="177">
        <v>16220</v>
      </c>
      <c r="E149" s="177">
        <v>16290</v>
      </c>
      <c r="F149" s="177">
        <v>16190</v>
      </c>
      <c r="G149" s="176">
        <v>16220.9388</v>
      </c>
      <c r="H149" s="177">
        <v>23345</v>
      </c>
      <c r="I149" s="176">
        <v>713.02020000000005</v>
      </c>
    </row>
    <row r="150" spans="2:9" x14ac:dyDescent="0.25">
      <c r="B150" s="175">
        <v>43368</v>
      </c>
      <c r="C150" s="177">
        <v>16220</v>
      </c>
      <c r="D150" s="177">
        <v>16250</v>
      </c>
      <c r="E150" s="177">
        <v>16280</v>
      </c>
      <c r="F150" s="177">
        <v>16160</v>
      </c>
      <c r="G150" s="176">
        <v>16217.0028</v>
      </c>
      <c r="H150" s="177">
        <v>23353</v>
      </c>
      <c r="I150" s="176">
        <v>706.86300000000006</v>
      </c>
    </row>
    <row r="151" spans="2:9" x14ac:dyDescent="0.25">
      <c r="B151" s="175">
        <v>43367</v>
      </c>
      <c r="C151" s="177">
        <v>16210</v>
      </c>
      <c r="D151" s="177">
        <v>16250</v>
      </c>
      <c r="E151" s="177">
        <v>16250</v>
      </c>
      <c r="F151" s="177">
        <v>16180</v>
      </c>
      <c r="G151" s="176">
        <v>16209.8501</v>
      </c>
      <c r="H151" s="177">
        <v>23356</v>
      </c>
      <c r="I151" s="176">
        <v>708.35860000000002</v>
      </c>
    </row>
    <row r="152" spans="2:9" x14ac:dyDescent="0.25">
      <c r="B152" s="175">
        <v>43364</v>
      </c>
      <c r="C152" s="177">
        <v>16200</v>
      </c>
      <c r="D152" s="177">
        <v>15960</v>
      </c>
      <c r="E152" s="177">
        <v>16900</v>
      </c>
      <c r="F152" s="177">
        <v>15960</v>
      </c>
      <c r="G152" s="176">
        <v>16418.650399999999</v>
      </c>
      <c r="H152" s="177">
        <v>23353</v>
      </c>
      <c r="I152" s="176">
        <v>709.51130000000001</v>
      </c>
    </row>
    <row r="153" spans="2:9" x14ac:dyDescent="0.25">
      <c r="B153" s="175">
        <v>43363</v>
      </c>
      <c r="C153" s="177">
        <v>15960</v>
      </c>
      <c r="D153" s="177">
        <v>15900</v>
      </c>
      <c r="E153" s="177">
        <v>16000</v>
      </c>
      <c r="F153" s="177">
        <v>15890</v>
      </c>
      <c r="G153" s="176">
        <v>15911.229600000001</v>
      </c>
      <c r="H153" s="177">
        <v>23345</v>
      </c>
      <c r="I153" s="176">
        <v>711.0444</v>
      </c>
    </row>
    <row r="154" spans="2:9" x14ac:dyDescent="0.25">
      <c r="B154" s="175">
        <v>43362</v>
      </c>
      <c r="C154" s="177">
        <v>15900</v>
      </c>
      <c r="D154" s="177">
        <v>15550</v>
      </c>
      <c r="E154" s="177">
        <v>15940</v>
      </c>
      <c r="F154" s="177">
        <v>15550</v>
      </c>
      <c r="G154" s="176">
        <v>15915.0623</v>
      </c>
      <c r="H154" s="177">
        <v>23346</v>
      </c>
      <c r="I154" s="176">
        <v>712.99890000000005</v>
      </c>
    </row>
    <row r="155" spans="2:9" x14ac:dyDescent="0.25">
      <c r="B155" s="175">
        <v>43361</v>
      </c>
      <c r="C155" s="177">
        <v>15750</v>
      </c>
      <c r="D155" s="177">
        <v>15700</v>
      </c>
      <c r="E155" s="177">
        <v>15750</v>
      </c>
      <c r="F155" s="177">
        <v>15600</v>
      </c>
      <c r="G155" s="176">
        <v>15673.6044</v>
      </c>
      <c r="H155" s="177">
        <v>23335</v>
      </c>
      <c r="I155" s="176">
        <v>717.29470000000003</v>
      </c>
    </row>
    <row r="156" spans="2:9" x14ac:dyDescent="0.25">
      <c r="B156" s="175">
        <v>43360</v>
      </c>
      <c r="C156" s="177">
        <v>15700</v>
      </c>
      <c r="D156" s="177">
        <v>15700</v>
      </c>
      <c r="E156" s="177">
        <v>15830</v>
      </c>
      <c r="F156" s="177">
        <v>15700</v>
      </c>
      <c r="G156" s="176">
        <v>15754.263300000001</v>
      </c>
      <c r="H156" s="177">
        <v>23325</v>
      </c>
      <c r="I156" s="176">
        <v>721.05589999999995</v>
      </c>
    </row>
    <row r="157" spans="2:9" x14ac:dyDescent="0.25">
      <c r="B157" s="175">
        <v>43357</v>
      </c>
      <c r="C157" s="177">
        <v>16100</v>
      </c>
      <c r="D157" s="177">
        <v>15850</v>
      </c>
      <c r="E157" s="177">
        <v>16100</v>
      </c>
      <c r="F157" s="177">
        <v>15810</v>
      </c>
      <c r="G157" s="176">
        <v>15831.422699999999</v>
      </c>
      <c r="H157" s="177">
        <v>23311</v>
      </c>
      <c r="I157" s="176">
        <v>722.5521</v>
      </c>
    </row>
    <row r="158" spans="2:9" x14ac:dyDescent="0.25">
      <c r="B158" s="175">
        <v>43356</v>
      </c>
      <c r="C158" s="177">
        <v>15710</v>
      </c>
      <c r="D158" s="177">
        <v>15820</v>
      </c>
      <c r="E158" s="177">
        <v>15840</v>
      </c>
      <c r="F158" s="177">
        <v>15710</v>
      </c>
      <c r="G158" s="176">
        <v>15811.993200000001</v>
      </c>
      <c r="H158" s="177">
        <v>23315</v>
      </c>
      <c r="I158" s="176">
        <v>721.42409999999995</v>
      </c>
    </row>
    <row r="159" spans="2:9" x14ac:dyDescent="0.25">
      <c r="B159" s="175">
        <v>43355</v>
      </c>
      <c r="C159" s="177">
        <v>15850</v>
      </c>
      <c r="D159" s="177">
        <v>15800</v>
      </c>
      <c r="E159" s="177">
        <v>15940</v>
      </c>
      <c r="F159" s="177">
        <v>15800</v>
      </c>
      <c r="G159" s="176">
        <v>15915.345600000001</v>
      </c>
      <c r="H159" s="177">
        <v>23345</v>
      </c>
      <c r="I159" s="176">
        <v>719.58249999999998</v>
      </c>
    </row>
    <row r="160" spans="2:9" x14ac:dyDescent="0.25">
      <c r="B160" s="175">
        <v>43354</v>
      </c>
      <c r="C160" s="177">
        <v>15780</v>
      </c>
      <c r="D160" s="177">
        <v>15540</v>
      </c>
      <c r="E160" s="177">
        <v>15780</v>
      </c>
      <c r="F160" s="177">
        <v>15540</v>
      </c>
      <c r="G160" s="176">
        <v>15614.3642</v>
      </c>
      <c r="H160" s="177">
        <v>23330</v>
      </c>
      <c r="I160" s="176">
        <v>719.86009999999999</v>
      </c>
    </row>
    <row r="161" spans="2:9" x14ac:dyDescent="0.25">
      <c r="B161" s="175">
        <v>43353</v>
      </c>
      <c r="C161" s="177">
        <v>15500</v>
      </c>
      <c r="D161" s="177">
        <v>15650</v>
      </c>
      <c r="E161" s="177">
        <v>15650</v>
      </c>
      <c r="F161" s="177">
        <v>15500</v>
      </c>
      <c r="G161" s="176">
        <v>15572.1949</v>
      </c>
      <c r="H161" s="177">
        <v>23345</v>
      </c>
      <c r="I161" s="176">
        <v>720.30370000000005</v>
      </c>
    </row>
    <row r="162" spans="2:9" x14ac:dyDescent="0.25">
      <c r="B162" s="175">
        <v>43350</v>
      </c>
      <c r="C162" s="177">
        <v>15560</v>
      </c>
      <c r="D162" s="177">
        <v>15400</v>
      </c>
      <c r="E162" s="177">
        <v>15560</v>
      </c>
      <c r="F162" s="177">
        <v>15390</v>
      </c>
      <c r="G162" s="176">
        <v>15419.084199999999</v>
      </c>
      <c r="H162" s="177">
        <v>23320</v>
      </c>
      <c r="I162" s="176">
        <v>719.35170000000005</v>
      </c>
    </row>
    <row r="163" spans="2:9" x14ac:dyDescent="0.25">
      <c r="B163" s="175">
        <v>43349</v>
      </c>
      <c r="C163" s="177">
        <v>15400</v>
      </c>
      <c r="D163" s="177">
        <v>15400</v>
      </c>
      <c r="E163" s="177">
        <v>15550</v>
      </c>
      <c r="F163" s="177">
        <v>15370</v>
      </c>
      <c r="G163" s="176">
        <v>15431.0013</v>
      </c>
      <c r="H163" s="177">
        <v>23335</v>
      </c>
      <c r="I163" s="176">
        <v>719.17690000000005</v>
      </c>
    </row>
    <row r="164" spans="2:9" x14ac:dyDescent="0.25">
      <c r="B164" s="175">
        <v>43348</v>
      </c>
      <c r="C164" s="177">
        <v>15500</v>
      </c>
      <c r="D164" s="177">
        <v>15800</v>
      </c>
      <c r="E164" s="177">
        <v>15800</v>
      </c>
      <c r="F164" s="177">
        <v>15480</v>
      </c>
      <c r="G164" s="176">
        <v>15596.5771</v>
      </c>
      <c r="H164" s="177">
        <v>23335</v>
      </c>
      <c r="I164" s="176">
        <v>721.02229999999997</v>
      </c>
    </row>
    <row r="165" spans="2:9" x14ac:dyDescent="0.25">
      <c r="B165" s="175">
        <v>43347</v>
      </c>
      <c r="C165" s="177">
        <v>15800</v>
      </c>
      <c r="D165" s="177">
        <v>15950</v>
      </c>
      <c r="E165" s="177">
        <v>16400</v>
      </c>
      <c r="F165" s="177">
        <v>15730</v>
      </c>
      <c r="G165" s="176">
        <v>15838.575999999999</v>
      </c>
      <c r="H165" s="177">
        <v>23238</v>
      </c>
      <c r="I165" s="176">
        <v>718.91449999999998</v>
      </c>
    </row>
    <row r="166" spans="2:9" x14ac:dyDescent="0.25">
      <c r="B166" s="175">
        <v>43343</v>
      </c>
      <c r="C166" s="177">
        <v>15950</v>
      </c>
      <c r="D166" s="177">
        <v>16000</v>
      </c>
      <c r="E166" s="177">
        <v>16100</v>
      </c>
      <c r="F166" s="177">
        <v>15940</v>
      </c>
      <c r="G166" s="176">
        <v>16036.834500000001</v>
      </c>
      <c r="H166" s="177">
        <v>23285</v>
      </c>
      <c r="I166" s="176">
        <v>714.43970000000002</v>
      </c>
    </row>
    <row r="167" spans="2:9" x14ac:dyDescent="0.25">
      <c r="B167" s="175">
        <v>43342</v>
      </c>
      <c r="C167" s="177">
        <v>15980</v>
      </c>
      <c r="D167" s="177">
        <v>15860</v>
      </c>
      <c r="E167" s="177">
        <v>15980</v>
      </c>
      <c r="F167" s="177">
        <v>15810</v>
      </c>
      <c r="G167" s="176">
        <v>15853.7012</v>
      </c>
      <c r="H167" s="177">
        <v>23296</v>
      </c>
      <c r="I167" s="176">
        <v>714.80190000000005</v>
      </c>
    </row>
    <row r="168" spans="2:9" x14ac:dyDescent="0.25">
      <c r="B168" s="175">
        <v>43341</v>
      </c>
      <c r="C168" s="177">
        <v>15980</v>
      </c>
      <c r="D168" s="177">
        <v>16000</v>
      </c>
      <c r="E168" s="177">
        <v>16000</v>
      </c>
      <c r="F168" s="177">
        <v>15860</v>
      </c>
      <c r="G168" s="176">
        <v>15919.314200000001</v>
      </c>
      <c r="H168" s="177">
        <v>23245</v>
      </c>
      <c r="I168" s="176">
        <v>710.92139999999995</v>
      </c>
    </row>
    <row r="169" spans="2:9" x14ac:dyDescent="0.25">
      <c r="B169" s="175">
        <v>43340</v>
      </c>
      <c r="C169" s="177">
        <v>15990</v>
      </c>
      <c r="D169" s="177">
        <v>15920</v>
      </c>
      <c r="E169" s="177">
        <v>15990</v>
      </c>
      <c r="F169" s="177">
        <v>15910</v>
      </c>
      <c r="G169" s="176">
        <v>15940.2129</v>
      </c>
      <c r="H169" s="177">
        <v>23276</v>
      </c>
      <c r="I169" s="176">
        <v>713.10419999999999</v>
      </c>
    </row>
    <row r="170" spans="2:9" x14ac:dyDescent="0.25">
      <c r="B170" s="175">
        <v>43339</v>
      </c>
      <c r="C170" s="177">
        <v>15900</v>
      </c>
      <c r="D170" s="177">
        <v>15850</v>
      </c>
      <c r="E170" s="177">
        <v>15940</v>
      </c>
      <c r="F170" s="177">
        <v>15850</v>
      </c>
      <c r="G170" s="176">
        <v>15912.999299999999</v>
      </c>
      <c r="H170" s="177">
        <v>23283</v>
      </c>
      <c r="I170" s="176">
        <v>711.20809999999994</v>
      </c>
    </row>
    <row r="171" spans="2:9" x14ac:dyDescent="0.25">
      <c r="B171" s="175">
        <v>43336</v>
      </c>
      <c r="C171" s="177">
        <v>15810</v>
      </c>
      <c r="D171" s="177">
        <v>15820</v>
      </c>
      <c r="E171" s="177">
        <v>15820</v>
      </c>
      <c r="F171" s="177">
        <v>15730</v>
      </c>
      <c r="G171" s="176">
        <v>15771.865</v>
      </c>
      <c r="H171" s="177">
        <v>23285</v>
      </c>
      <c r="I171" s="176">
        <v>710.22209999999995</v>
      </c>
    </row>
    <row r="172" spans="2:9" x14ac:dyDescent="0.25">
      <c r="B172" s="175">
        <v>43335</v>
      </c>
      <c r="C172" s="177">
        <v>15820</v>
      </c>
      <c r="D172" s="177">
        <v>15750</v>
      </c>
      <c r="E172" s="177">
        <v>15840</v>
      </c>
      <c r="F172" s="177">
        <v>15750</v>
      </c>
      <c r="G172" s="176">
        <v>15801.884700000001</v>
      </c>
      <c r="H172" s="177">
        <v>23305</v>
      </c>
      <c r="I172" s="176">
        <v>709.49919999999997</v>
      </c>
    </row>
    <row r="173" spans="2:9" x14ac:dyDescent="0.25">
      <c r="B173" s="175">
        <v>43334</v>
      </c>
      <c r="C173" s="177">
        <v>15750</v>
      </c>
      <c r="D173" s="177">
        <v>15780</v>
      </c>
      <c r="E173" s="177">
        <v>15820</v>
      </c>
      <c r="F173" s="177">
        <v>15750</v>
      </c>
      <c r="G173" s="176">
        <v>15787.988600000001</v>
      </c>
      <c r="H173" s="177">
        <v>23305</v>
      </c>
      <c r="I173" s="176">
        <v>709.28279999999995</v>
      </c>
    </row>
    <row r="174" spans="2:9" x14ac:dyDescent="0.25">
      <c r="B174" s="175">
        <v>43333</v>
      </c>
      <c r="C174" s="177">
        <v>15650</v>
      </c>
      <c r="D174" s="177">
        <v>15570</v>
      </c>
      <c r="E174" s="177">
        <v>15660</v>
      </c>
      <c r="F174" s="177">
        <v>15540</v>
      </c>
      <c r="G174" s="176">
        <v>15627.0393</v>
      </c>
      <c r="H174" s="177">
        <v>23314</v>
      </c>
      <c r="I174" s="176">
        <v>710.56140000000005</v>
      </c>
    </row>
    <row r="175" spans="2:9" x14ac:dyDescent="0.25">
      <c r="B175" s="175">
        <v>43332</v>
      </c>
      <c r="C175" s="177">
        <v>15450</v>
      </c>
      <c r="D175" s="177">
        <v>15640</v>
      </c>
      <c r="E175" s="177">
        <v>15650</v>
      </c>
      <c r="F175" s="177">
        <v>15450</v>
      </c>
      <c r="G175" s="176">
        <v>15588.539500000001</v>
      </c>
      <c r="H175" s="177">
        <v>23315</v>
      </c>
      <c r="I175" s="176">
        <v>710.75620000000004</v>
      </c>
    </row>
    <row r="176" spans="2:9" x14ac:dyDescent="0.25">
      <c r="B176" s="175">
        <v>43329</v>
      </c>
      <c r="C176" s="177">
        <v>15680</v>
      </c>
      <c r="D176" s="177">
        <v>15700</v>
      </c>
      <c r="E176" s="177">
        <v>15720</v>
      </c>
      <c r="F176" s="177">
        <v>15630</v>
      </c>
      <c r="G176" s="176">
        <v>15669.1358</v>
      </c>
      <c r="H176" s="177">
        <v>23315</v>
      </c>
      <c r="I176" s="176">
        <v>710.30129999999997</v>
      </c>
    </row>
    <row r="177" spans="2:9" x14ac:dyDescent="0.25">
      <c r="B177" s="175">
        <v>43328</v>
      </c>
      <c r="C177" s="177">
        <v>15550</v>
      </c>
      <c r="D177" s="177">
        <v>15450</v>
      </c>
      <c r="E177" s="177">
        <v>15550</v>
      </c>
      <c r="F177" s="177">
        <v>15350</v>
      </c>
      <c r="G177" s="176">
        <v>15424.1705</v>
      </c>
      <c r="H177" s="177">
        <v>23299</v>
      </c>
      <c r="I177" s="176">
        <v>712.8655</v>
      </c>
    </row>
    <row r="178" spans="2:9" x14ac:dyDescent="0.25">
      <c r="B178" s="175">
        <v>43327</v>
      </c>
      <c r="C178" s="177">
        <v>15600</v>
      </c>
      <c r="D178" s="177">
        <v>16000</v>
      </c>
      <c r="E178" s="177">
        <v>16000</v>
      </c>
      <c r="F178" s="177">
        <v>15600</v>
      </c>
      <c r="G178" s="176">
        <v>15789.036099999999</v>
      </c>
      <c r="H178" s="177">
        <v>23299</v>
      </c>
      <c r="I178" s="176">
        <v>710.08569999999997</v>
      </c>
    </row>
    <row r="179" spans="2:9" x14ac:dyDescent="0.25">
      <c r="B179" s="175">
        <v>43326</v>
      </c>
      <c r="C179" s="177">
        <v>15840</v>
      </c>
      <c r="D179" s="177">
        <v>15850</v>
      </c>
      <c r="E179" s="177">
        <v>15880</v>
      </c>
      <c r="F179" s="177">
        <v>15750</v>
      </c>
      <c r="G179" s="176">
        <v>15794.8403</v>
      </c>
      <c r="H179" s="177">
        <v>23302</v>
      </c>
      <c r="I179" s="176">
        <v>710.32129999999995</v>
      </c>
    </row>
    <row r="180" spans="2:9" x14ac:dyDescent="0.25">
      <c r="B180" s="175">
        <v>43325</v>
      </c>
      <c r="C180" s="177">
        <v>15850</v>
      </c>
      <c r="D180" s="177">
        <v>15550</v>
      </c>
      <c r="E180" s="177">
        <v>15850</v>
      </c>
      <c r="F180" s="177">
        <v>15500</v>
      </c>
      <c r="G180" s="176">
        <v>15616.447</v>
      </c>
      <c r="H180" s="177">
        <v>23295</v>
      </c>
      <c r="I180" s="176">
        <v>712.55949999999996</v>
      </c>
    </row>
    <row r="181" spans="2:9" x14ac:dyDescent="0.25">
      <c r="B181" s="175">
        <v>43322</v>
      </c>
      <c r="C181" s="177">
        <v>15550</v>
      </c>
      <c r="D181" s="177">
        <v>15500</v>
      </c>
      <c r="E181" s="177">
        <v>15550</v>
      </c>
      <c r="F181" s="177">
        <v>15410</v>
      </c>
      <c r="G181" s="176">
        <v>15474.4926</v>
      </c>
      <c r="H181" s="177">
        <v>23293</v>
      </c>
      <c r="I181" s="176">
        <v>714.86739999999998</v>
      </c>
    </row>
    <row r="182" spans="2:9" x14ac:dyDescent="0.25">
      <c r="B182" s="175">
        <v>43321</v>
      </c>
      <c r="C182" s="177">
        <v>15550</v>
      </c>
      <c r="D182" s="177">
        <v>15480</v>
      </c>
      <c r="E182" s="177">
        <v>15660</v>
      </c>
      <c r="F182" s="177">
        <v>15480</v>
      </c>
      <c r="G182" s="176">
        <v>15579.321599999999</v>
      </c>
      <c r="H182" s="177">
        <v>23295</v>
      </c>
      <c r="I182" s="176">
        <v>715.73580000000004</v>
      </c>
    </row>
    <row r="183" spans="2:9" x14ac:dyDescent="0.25">
      <c r="B183" s="175">
        <v>43320</v>
      </c>
      <c r="C183" s="177">
        <v>15550</v>
      </c>
      <c r="D183" s="177">
        <v>15400</v>
      </c>
      <c r="E183" s="177">
        <v>15550</v>
      </c>
      <c r="F183" s="177">
        <v>15400</v>
      </c>
      <c r="G183" s="176">
        <v>15485.3912</v>
      </c>
      <c r="H183" s="177">
        <v>23305</v>
      </c>
      <c r="I183" s="176">
        <v>714.08900000000006</v>
      </c>
    </row>
    <row r="184" spans="2:9" x14ac:dyDescent="0.25">
      <c r="B184" s="175">
        <v>43319</v>
      </c>
      <c r="C184" s="177">
        <v>15400</v>
      </c>
      <c r="D184" s="177">
        <v>15850</v>
      </c>
      <c r="E184" s="177">
        <v>15850</v>
      </c>
      <c r="F184" s="177">
        <v>15360</v>
      </c>
      <c r="G184" s="176">
        <v>15425.08</v>
      </c>
      <c r="H184" s="177">
        <v>23275</v>
      </c>
      <c r="I184" s="176">
        <v>707.93079999999998</v>
      </c>
    </row>
    <row r="185" spans="2:9" x14ac:dyDescent="0.25">
      <c r="B185" s="175">
        <v>43318</v>
      </c>
      <c r="C185" s="177">
        <v>15400</v>
      </c>
      <c r="D185" s="177">
        <v>15480</v>
      </c>
      <c r="E185" s="177">
        <v>15480</v>
      </c>
      <c r="F185" s="177">
        <v>15400</v>
      </c>
      <c r="G185" s="176">
        <v>15445.8722</v>
      </c>
      <c r="H185" s="177">
        <v>23275</v>
      </c>
      <c r="I185" s="176">
        <v>711.69650000000001</v>
      </c>
    </row>
    <row r="186" spans="2:9" x14ac:dyDescent="0.25">
      <c r="B186" s="175">
        <v>43315</v>
      </c>
      <c r="C186" s="177">
        <v>15480</v>
      </c>
      <c r="D186" s="177">
        <v>15400</v>
      </c>
      <c r="E186" s="177">
        <v>15600</v>
      </c>
      <c r="F186" s="177">
        <v>15400</v>
      </c>
      <c r="G186" s="176">
        <v>15461.0764</v>
      </c>
      <c r="H186" s="177">
        <v>23265</v>
      </c>
      <c r="I186" s="176">
        <v>712.24090000000001</v>
      </c>
    </row>
    <row r="187" spans="2:9" x14ac:dyDescent="0.25">
      <c r="B187" s="175">
        <v>43314</v>
      </c>
      <c r="C187" s="177">
        <v>15400</v>
      </c>
      <c r="D187" s="177">
        <v>15360</v>
      </c>
      <c r="E187" s="177">
        <v>15400</v>
      </c>
      <c r="F187" s="177">
        <v>15160</v>
      </c>
      <c r="G187" s="176">
        <v>15286.428599999999</v>
      </c>
      <c r="H187" s="177">
        <v>23276</v>
      </c>
      <c r="I187" s="176">
        <v>706.03660000000002</v>
      </c>
    </row>
    <row r="188" spans="2:9" x14ac:dyDescent="0.25">
      <c r="B188" s="175">
        <v>43313</v>
      </c>
      <c r="C188" s="177">
        <v>15550</v>
      </c>
      <c r="D188" s="177">
        <v>15550</v>
      </c>
      <c r="E188" s="177">
        <v>15550</v>
      </c>
      <c r="F188" s="177">
        <v>15380</v>
      </c>
      <c r="G188" s="176">
        <v>15433.552100000001</v>
      </c>
      <c r="H188" s="177">
        <v>23303</v>
      </c>
      <c r="I188" s="176">
        <v>701.82910000000004</v>
      </c>
    </row>
    <row r="189" spans="2:9" x14ac:dyDescent="0.25">
      <c r="B189" s="175">
        <v>43312</v>
      </c>
      <c r="C189" s="177">
        <v>15550</v>
      </c>
      <c r="D189" s="177">
        <v>15410</v>
      </c>
      <c r="E189" s="177">
        <v>15570</v>
      </c>
      <c r="F189" s="177">
        <v>15360</v>
      </c>
      <c r="G189" s="176">
        <v>15494.7772</v>
      </c>
      <c r="H189" s="177">
        <v>23315</v>
      </c>
      <c r="I189" s="176">
        <v>702.43200000000002</v>
      </c>
    </row>
    <row r="190" spans="2:9" x14ac:dyDescent="0.25">
      <c r="B190" s="175">
        <v>43311</v>
      </c>
      <c r="C190" s="177">
        <v>15410</v>
      </c>
      <c r="D190" s="177">
        <v>15400</v>
      </c>
      <c r="E190" s="177">
        <v>15410</v>
      </c>
      <c r="F190" s="177">
        <v>15340</v>
      </c>
      <c r="G190" s="176">
        <v>15376.674300000001</v>
      </c>
      <c r="H190" s="177">
        <v>23313</v>
      </c>
      <c r="I190" s="176">
        <v>699.49639999999999</v>
      </c>
    </row>
    <row r="191" spans="2:9" x14ac:dyDescent="0.25">
      <c r="B191" s="175">
        <v>43308</v>
      </c>
      <c r="C191" s="177">
        <v>15210</v>
      </c>
      <c r="D191" s="177">
        <v>15000</v>
      </c>
      <c r="E191" s="177">
        <v>15250</v>
      </c>
      <c r="F191" s="177">
        <v>15000</v>
      </c>
      <c r="G191" s="176">
        <v>15194.776599999999</v>
      </c>
      <c r="H191" s="177">
        <v>23315</v>
      </c>
      <c r="I191" s="176">
        <v>699.8578</v>
      </c>
    </row>
    <row r="192" spans="2:9" x14ac:dyDescent="0.25">
      <c r="B192" s="175">
        <v>43307</v>
      </c>
      <c r="C192" s="177">
        <v>15010</v>
      </c>
      <c r="D192" s="177">
        <v>15060</v>
      </c>
      <c r="E192" s="177">
        <v>15070</v>
      </c>
      <c r="F192" s="177">
        <v>14900</v>
      </c>
      <c r="G192" s="176">
        <v>15004.705</v>
      </c>
      <c r="H192" s="177">
        <v>23315</v>
      </c>
      <c r="I192" s="176">
        <v>698.49419999999998</v>
      </c>
    </row>
    <row r="193" spans="2:9" x14ac:dyDescent="0.25">
      <c r="B193" s="175">
        <v>43306</v>
      </c>
      <c r="C193" s="177">
        <v>15160</v>
      </c>
      <c r="D193" s="177">
        <v>15600</v>
      </c>
      <c r="E193" s="177">
        <v>15600</v>
      </c>
      <c r="F193" s="177">
        <v>15160</v>
      </c>
      <c r="G193" s="176">
        <v>15245.7353</v>
      </c>
      <c r="H193" s="177">
        <v>23275</v>
      </c>
      <c r="I193" s="176">
        <v>699.02210000000002</v>
      </c>
    </row>
    <row r="194" spans="2:9" x14ac:dyDescent="0.25">
      <c r="B194" s="175">
        <v>43305</v>
      </c>
      <c r="C194" s="177">
        <v>15200</v>
      </c>
      <c r="D194" s="177">
        <v>15600</v>
      </c>
      <c r="E194" s="177">
        <v>15600</v>
      </c>
      <c r="F194" s="177">
        <v>15140</v>
      </c>
      <c r="G194" s="176">
        <v>15261.674199999999</v>
      </c>
      <c r="H194" s="177">
        <v>23280</v>
      </c>
      <c r="I194" s="176">
        <v>699.90710000000001</v>
      </c>
    </row>
    <row r="195" spans="2:9" x14ac:dyDescent="0.25">
      <c r="B195" s="175">
        <v>43304</v>
      </c>
      <c r="C195" s="177">
        <v>15600</v>
      </c>
      <c r="D195" s="177">
        <v>15800</v>
      </c>
      <c r="E195" s="177">
        <v>15800</v>
      </c>
      <c r="F195" s="177">
        <v>15530</v>
      </c>
      <c r="G195" s="176">
        <v>15594.4596</v>
      </c>
      <c r="H195" s="177">
        <v>23285</v>
      </c>
      <c r="I195" s="176">
        <v>700.61440000000005</v>
      </c>
    </row>
    <row r="196" spans="2:9" x14ac:dyDescent="0.25">
      <c r="B196" s="175">
        <v>43301</v>
      </c>
      <c r="C196" s="177">
        <v>15530</v>
      </c>
      <c r="D196" s="177">
        <v>14700</v>
      </c>
      <c r="E196" s="177">
        <v>15530</v>
      </c>
      <c r="F196" s="177">
        <v>14700</v>
      </c>
      <c r="G196" s="176">
        <v>15160.034600000001</v>
      </c>
      <c r="H196" s="177">
        <v>23303</v>
      </c>
      <c r="I196" s="176">
        <v>701.78110000000004</v>
      </c>
    </row>
    <row r="197" spans="2:9" x14ac:dyDescent="0.25">
      <c r="B197" s="175">
        <v>43300</v>
      </c>
      <c r="C197" s="177">
        <v>15410</v>
      </c>
      <c r="D197" s="177">
        <v>15500</v>
      </c>
      <c r="E197" s="177">
        <v>15520</v>
      </c>
      <c r="F197" s="177">
        <v>15250</v>
      </c>
      <c r="G197" s="176">
        <v>15395.930700000001</v>
      </c>
      <c r="H197" s="177">
        <v>23308</v>
      </c>
      <c r="I197" s="176">
        <v>699.03510000000006</v>
      </c>
    </row>
    <row r="198" spans="2:9" x14ac:dyDescent="0.25">
      <c r="B198" s="175">
        <v>43299</v>
      </c>
      <c r="C198" s="177">
        <v>15400</v>
      </c>
      <c r="D198" s="177">
        <v>15050</v>
      </c>
      <c r="E198" s="177">
        <v>15400</v>
      </c>
      <c r="F198" s="177">
        <v>15050</v>
      </c>
      <c r="G198" s="176">
        <v>15187.237999999999</v>
      </c>
      <c r="H198" s="177">
        <v>23305</v>
      </c>
      <c r="I198" s="176">
        <v>700.74199999999996</v>
      </c>
    </row>
    <row r="199" spans="2:9" x14ac:dyDescent="0.25">
      <c r="B199" s="175">
        <v>43298</v>
      </c>
      <c r="C199" s="177">
        <v>14950</v>
      </c>
      <c r="D199" s="177">
        <v>14900</v>
      </c>
      <c r="E199" s="177">
        <v>14950</v>
      </c>
      <c r="F199" s="177">
        <v>14610</v>
      </c>
      <c r="G199" s="176">
        <v>14849.5568</v>
      </c>
      <c r="H199" s="177">
        <v>23281</v>
      </c>
      <c r="I199" s="176">
        <v>699.44629999999995</v>
      </c>
    </row>
    <row r="200" spans="2:9" x14ac:dyDescent="0.25">
      <c r="B200" s="175">
        <v>43297</v>
      </c>
      <c r="C200" s="177">
        <v>14900</v>
      </c>
      <c r="D200" s="177">
        <v>14970</v>
      </c>
      <c r="E200" s="177">
        <v>14970</v>
      </c>
      <c r="F200" s="177">
        <v>14800</v>
      </c>
      <c r="G200" s="176">
        <v>14834.7454</v>
      </c>
      <c r="H200" s="177">
        <v>23290</v>
      </c>
      <c r="I200" s="176">
        <v>702.07219999999995</v>
      </c>
    </row>
    <row r="201" spans="2:9" x14ac:dyDescent="0.25">
      <c r="B201" s="175">
        <v>43294</v>
      </c>
      <c r="C201" s="177">
        <v>14850</v>
      </c>
      <c r="D201" s="177">
        <v>14410</v>
      </c>
      <c r="E201" s="177">
        <v>14850</v>
      </c>
      <c r="F201" s="177">
        <v>14410</v>
      </c>
      <c r="G201" s="176">
        <v>14806.3729</v>
      </c>
      <c r="H201" s="177">
        <v>23283</v>
      </c>
      <c r="I201" s="176">
        <v>701.14189999999996</v>
      </c>
    </row>
    <row r="202" spans="2:9" x14ac:dyDescent="0.25">
      <c r="B202" s="175">
        <v>43293</v>
      </c>
      <c r="C202" s="177">
        <v>14510</v>
      </c>
      <c r="D202" s="177">
        <v>14460</v>
      </c>
      <c r="E202" s="177">
        <v>14650</v>
      </c>
      <c r="F202" s="177">
        <v>14330</v>
      </c>
      <c r="G202" s="176">
        <v>14542.9434</v>
      </c>
      <c r="H202" s="177">
        <v>23258</v>
      </c>
      <c r="I202" s="176">
        <v>699.26130000000001</v>
      </c>
    </row>
    <row r="203" spans="2:9" x14ac:dyDescent="0.25">
      <c r="B203" s="175">
        <v>43292</v>
      </c>
      <c r="C203" s="177">
        <v>14460</v>
      </c>
      <c r="D203" s="177">
        <v>14750</v>
      </c>
      <c r="E203" s="177">
        <v>14750</v>
      </c>
      <c r="F203" s="177">
        <v>14290</v>
      </c>
      <c r="G203" s="176">
        <v>14461.5218</v>
      </c>
      <c r="H203" s="177">
        <v>23208</v>
      </c>
      <c r="I203" s="176">
        <v>696.74810000000002</v>
      </c>
    </row>
    <row r="204" spans="2:9" x14ac:dyDescent="0.25">
      <c r="B204" s="175">
        <v>43291</v>
      </c>
      <c r="C204" s="177">
        <v>14820</v>
      </c>
      <c r="D204" s="177">
        <v>14900</v>
      </c>
      <c r="E204" s="177">
        <v>15000</v>
      </c>
      <c r="F204" s="177">
        <v>14820</v>
      </c>
      <c r="G204" s="176">
        <v>14837.1903</v>
      </c>
      <c r="H204" s="177">
        <v>23180</v>
      </c>
      <c r="I204" s="176">
        <v>693.64700000000005</v>
      </c>
    </row>
    <row r="205" spans="2:9" x14ac:dyDescent="0.25">
      <c r="B205" s="175">
        <v>43290</v>
      </c>
      <c r="C205" s="177">
        <v>14820</v>
      </c>
      <c r="D205" s="177">
        <v>15090</v>
      </c>
      <c r="E205" s="177">
        <v>15100</v>
      </c>
      <c r="F205" s="177">
        <v>14820</v>
      </c>
      <c r="G205" s="176">
        <v>14994.6986</v>
      </c>
      <c r="H205" s="177">
        <v>23185</v>
      </c>
      <c r="I205" s="176">
        <v>697.72040000000004</v>
      </c>
    </row>
    <row r="206" spans="2:9" x14ac:dyDescent="0.25">
      <c r="B206" s="175">
        <v>43287</v>
      </c>
      <c r="C206" s="177">
        <v>14900</v>
      </c>
      <c r="D206" s="177">
        <v>14800</v>
      </c>
      <c r="E206" s="177">
        <v>14970</v>
      </c>
      <c r="F206" s="177">
        <v>14400</v>
      </c>
      <c r="G206" s="176">
        <v>14602.8164</v>
      </c>
      <c r="H206" s="177">
        <v>23238</v>
      </c>
      <c r="I206" s="176">
        <v>695.79100000000005</v>
      </c>
    </row>
    <row r="207" spans="2:9" x14ac:dyDescent="0.25">
      <c r="B207" s="175">
        <v>43286</v>
      </c>
      <c r="C207" s="177">
        <v>14520</v>
      </c>
      <c r="D207" s="177">
        <v>15000</v>
      </c>
      <c r="E207" s="177">
        <v>15000</v>
      </c>
      <c r="F207" s="177">
        <v>14500</v>
      </c>
      <c r="G207" s="176">
        <v>14718.8719</v>
      </c>
      <c r="H207" s="177">
        <v>23213</v>
      </c>
      <c r="I207" s="176">
        <v>694.62360000000001</v>
      </c>
    </row>
    <row r="208" spans="2:9" x14ac:dyDescent="0.25">
      <c r="B208" s="175">
        <v>43285</v>
      </c>
      <c r="C208" s="177">
        <v>14990</v>
      </c>
      <c r="D208" s="177">
        <v>14500</v>
      </c>
      <c r="E208" s="177">
        <v>14990</v>
      </c>
      <c r="F208" s="177">
        <v>14500</v>
      </c>
      <c r="G208" s="176">
        <v>14687.8246</v>
      </c>
      <c r="H208" s="177">
        <v>23045</v>
      </c>
      <c r="I208" s="176">
        <v>691.38850000000002</v>
      </c>
    </row>
    <row r="209" spans="2:9" x14ac:dyDescent="0.25">
      <c r="B209" s="175">
        <v>43284</v>
      </c>
      <c r="C209" s="177">
        <v>14800</v>
      </c>
      <c r="D209" s="177">
        <v>15110</v>
      </c>
      <c r="E209" s="177">
        <v>15290</v>
      </c>
      <c r="F209" s="177">
        <v>14790</v>
      </c>
      <c r="G209" s="176">
        <v>14897.574500000001</v>
      </c>
      <c r="H209" s="177">
        <v>23053</v>
      </c>
      <c r="I209" s="176">
        <v>688.83659999999998</v>
      </c>
    </row>
    <row r="210" spans="2:9" x14ac:dyDescent="0.25">
      <c r="B210" s="175">
        <v>43283</v>
      </c>
      <c r="C210" s="177">
        <v>15330</v>
      </c>
      <c r="D210" s="177">
        <v>16190</v>
      </c>
      <c r="E210" s="177">
        <v>16190</v>
      </c>
      <c r="F210" s="177">
        <v>15110</v>
      </c>
      <c r="G210" s="176">
        <v>15240.899799999999</v>
      </c>
      <c r="H210" s="177">
        <v>23055</v>
      </c>
      <c r="I210" s="176">
        <v>691.94870000000003</v>
      </c>
    </row>
    <row r="211" spans="2:9" x14ac:dyDescent="0.25">
      <c r="B211" s="175">
        <v>43280</v>
      </c>
      <c r="C211" s="177">
        <v>15890</v>
      </c>
      <c r="D211" s="177">
        <v>15490</v>
      </c>
      <c r="E211" s="177">
        <v>15890</v>
      </c>
      <c r="F211" s="177">
        <v>15480</v>
      </c>
      <c r="G211" s="176">
        <v>15556.4545</v>
      </c>
      <c r="H211" s="177">
        <v>23055</v>
      </c>
      <c r="I211" s="176">
        <v>691.73069999999996</v>
      </c>
    </row>
    <row r="212" spans="2:9" x14ac:dyDescent="0.25">
      <c r="B212" s="175">
        <v>43279</v>
      </c>
      <c r="C212" s="177">
        <v>15490</v>
      </c>
      <c r="D212" s="177">
        <v>15660</v>
      </c>
      <c r="E212" s="177">
        <v>15750</v>
      </c>
      <c r="F212" s="177">
        <v>15490</v>
      </c>
      <c r="G212" s="176">
        <v>15535.636500000001</v>
      </c>
      <c r="H212" s="177">
        <v>23055</v>
      </c>
      <c r="I212" s="176">
        <v>692.72900000000004</v>
      </c>
    </row>
    <row r="213" spans="2:9" x14ac:dyDescent="0.25">
      <c r="B213" s="175">
        <v>43278</v>
      </c>
      <c r="C213" s="177">
        <v>15800</v>
      </c>
      <c r="D213" s="177">
        <v>16000</v>
      </c>
      <c r="E213" s="177">
        <v>16070</v>
      </c>
      <c r="F213" s="177">
        <v>15800</v>
      </c>
      <c r="G213" s="176">
        <v>15942.5789</v>
      </c>
      <c r="H213" s="177">
        <v>23047</v>
      </c>
      <c r="I213" s="176">
        <v>691.8347</v>
      </c>
    </row>
    <row r="214" spans="2:9" x14ac:dyDescent="0.25">
      <c r="B214" s="175">
        <v>43277</v>
      </c>
      <c r="C214" s="177">
        <v>15930</v>
      </c>
      <c r="D214" s="177">
        <v>16000</v>
      </c>
      <c r="E214" s="177">
        <v>16000</v>
      </c>
      <c r="F214" s="177">
        <v>15810</v>
      </c>
      <c r="G214" s="176">
        <v>15903.367700000001</v>
      </c>
      <c r="H214" s="177">
        <v>23046</v>
      </c>
      <c r="I214" s="176">
        <v>693.72109999999998</v>
      </c>
    </row>
    <row r="215" spans="2:9" x14ac:dyDescent="0.25">
      <c r="B215" s="175">
        <v>43276</v>
      </c>
      <c r="C215" s="177">
        <v>16140</v>
      </c>
      <c r="D215" s="177">
        <v>16100</v>
      </c>
      <c r="E215" s="177">
        <v>16200</v>
      </c>
      <c r="F215" s="177">
        <v>16060</v>
      </c>
      <c r="G215" s="176">
        <v>16091.8354</v>
      </c>
      <c r="H215" s="177">
        <v>23045</v>
      </c>
      <c r="I215" s="176">
        <v>690.87620000000004</v>
      </c>
    </row>
    <row r="216" spans="2:9" x14ac:dyDescent="0.25">
      <c r="B216" s="175">
        <v>43273</v>
      </c>
      <c r="C216" s="177">
        <v>15990</v>
      </c>
      <c r="D216" s="177">
        <v>15500</v>
      </c>
      <c r="E216" s="177">
        <v>15990</v>
      </c>
      <c r="F216" s="177">
        <v>15500</v>
      </c>
      <c r="G216" s="176">
        <v>15742.6685</v>
      </c>
      <c r="H216" s="177">
        <v>23040</v>
      </c>
      <c r="I216" s="176">
        <v>694.34460000000001</v>
      </c>
    </row>
    <row r="217" spans="2:9" x14ac:dyDescent="0.25">
      <c r="B217" s="175">
        <v>43272</v>
      </c>
      <c r="C217" s="177">
        <v>15560</v>
      </c>
      <c r="D217" s="177">
        <v>16000</v>
      </c>
      <c r="E217" s="177">
        <v>16000</v>
      </c>
      <c r="F217" s="177">
        <v>15550</v>
      </c>
      <c r="G217" s="176">
        <v>15661.597400000001</v>
      </c>
      <c r="H217" s="177">
        <v>23040</v>
      </c>
      <c r="I217" s="176">
        <v>696.48609999999996</v>
      </c>
    </row>
    <row r="218" spans="2:9" x14ac:dyDescent="0.25">
      <c r="B218" s="175">
        <v>43271</v>
      </c>
      <c r="C218" s="177">
        <v>16000</v>
      </c>
      <c r="D218" s="177">
        <v>16000</v>
      </c>
      <c r="E218" s="177">
        <v>16000</v>
      </c>
      <c r="F218" s="177">
        <v>15350</v>
      </c>
      <c r="G218" s="176">
        <v>15631.8863</v>
      </c>
      <c r="H218" s="177">
        <v>23035</v>
      </c>
      <c r="I218" s="176">
        <v>694.99789999999996</v>
      </c>
    </row>
    <row r="219" spans="2:9" x14ac:dyDescent="0.25">
      <c r="B219" s="175">
        <v>43270</v>
      </c>
      <c r="C219" s="177">
        <v>15110</v>
      </c>
      <c r="D219" s="177">
        <v>15000</v>
      </c>
      <c r="E219" s="177">
        <v>15650</v>
      </c>
      <c r="F219" s="177">
        <v>15000</v>
      </c>
      <c r="G219" s="176">
        <v>15390.877</v>
      </c>
      <c r="H219" s="177">
        <v>23045</v>
      </c>
      <c r="I219" s="176">
        <v>693.75250000000005</v>
      </c>
    </row>
    <row r="220" spans="2:9" x14ac:dyDescent="0.25">
      <c r="B220" s="175">
        <v>43269</v>
      </c>
      <c r="C220" s="177">
        <v>16000</v>
      </c>
      <c r="D220" s="177">
        <v>16000</v>
      </c>
      <c r="E220" s="177">
        <v>16510</v>
      </c>
      <c r="F220" s="177">
        <v>16000</v>
      </c>
      <c r="G220" s="176">
        <v>16287.0206</v>
      </c>
      <c r="H220" s="177">
        <v>23035</v>
      </c>
      <c r="I220" s="176">
        <v>693.95529999999997</v>
      </c>
    </row>
    <row r="221" spans="2:9" x14ac:dyDescent="0.25">
      <c r="B221" s="175">
        <v>43266</v>
      </c>
      <c r="C221" s="177">
        <v>16540</v>
      </c>
      <c r="D221" s="177">
        <v>16350</v>
      </c>
      <c r="E221" s="177">
        <v>16540</v>
      </c>
      <c r="F221" s="177">
        <v>16350</v>
      </c>
      <c r="G221" s="176">
        <v>16396.041399999998</v>
      </c>
      <c r="H221" s="177">
        <v>23028</v>
      </c>
      <c r="I221" s="176">
        <v>694.91409999999996</v>
      </c>
    </row>
    <row r="222" spans="2:9" x14ac:dyDescent="0.25">
      <c r="B222" s="175">
        <v>43265</v>
      </c>
      <c r="C222" s="177">
        <v>16310</v>
      </c>
      <c r="D222" s="177">
        <v>16650</v>
      </c>
      <c r="E222" s="177">
        <v>16700</v>
      </c>
      <c r="F222" s="177">
        <v>16310</v>
      </c>
      <c r="G222" s="176">
        <v>16484.595399999998</v>
      </c>
      <c r="H222" s="177">
        <v>22970</v>
      </c>
      <c r="I222" s="176">
        <v>692.95619999999997</v>
      </c>
    </row>
    <row r="223" spans="2:9" x14ac:dyDescent="0.25">
      <c r="B223" s="175">
        <v>43264</v>
      </c>
      <c r="C223" s="177">
        <v>16750</v>
      </c>
      <c r="D223" s="177">
        <v>17050</v>
      </c>
      <c r="E223" s="177">
        <v>17050</v>
      </c>
      <c r="F223" s="177">
        <v>16500</v>
      </c>
      <c r="G223" s="176">
        <v>16683.5386</v>
      </c>
      <c r="H223" s="177">
        <v>22938</v>
      </c>
      <c r="I223" s="176">
        <v>694.9126</v>
      </c>
    </row>
    <row r="224" spans="2:9" x14ac:dyDescent="0.25">
      <c r="B224" s="175">
        <v>43263</v>
      </c>
      <c r="C224" s="177">
        <v>16600</v>
      </c>
      <c r="D224" s="177">
        <v>16800</v>
      </c>
      <c r="E224" s="177">
        <v>16850</v>
      </c>
      <c r="F224" s="177">
        <v>16200</v>
      </c>
      <c r="G224" s="176">
        <v>16549.7713</v>
      </c>
      <c r="H224" s="177">
        <v>22938</v>
      </c>
      <c r="I224" s="176">
        <v>691.82429999999999</v>
      </c>
    </row>
    <row r="225" spans="2:9" x14ac:dyDescent="0.25">
      <c r="B225" s="175">
        <v>43262</v>
      </c>
      <c r="C225" s="177">
        <v>16860</v>
      </c>
      <c r="D225" s="177">
        <v>16780</v>
      </c>
      <c r="E225" s="177">
        <v>16880</v>
      </c>
      <c r="F225" s="177">
        <v>16720</v>
      </c>
      <c r="G225" s="176">
        <v>16775.219099999998</v>
      </c>
      <c r="H225" s="177">
        <v>22937</v>
      </c>
      <c r="I225" s="176">
        <v>693.62350000000004</v>
      </c>
    </row>
    <row r="226" spans="2:9" x14ac:dyDescent="0.25">
      <c r="B226" s="175">
        <v>43259</v>
      </c>
      <c r="C226" s="177">
        <v>16780</v>
      </c>
      <c r="D226" s="177">
        <v>16800</v>
      </c>
      <c r="E226" s="177">
        <v>16850</v>
      </c>
      <c r="F226" s="177">
        <v>16720</v>
      </c>
      <c r="G226" s="176">
        <v>16757.941699999999</v>
      </c>
      <c r="H226" s="177">
        <v>22923</v>
      </c>
      <c r="I226" s="176">
        <v>694.42150000000004</v>
      </c>
    </row>
    <row r="227" spans="2:9" x14ac:dyDescent="0.25">
      <c r="B227" s="175">
        <v>43258</v>
      </c>
      <c r="C227" s="177">
        <v>16800</v>
      </c>
      <c r="D227" s="177">
        <v>16850</v>
      </c>
      <c r="E227" s="177">
        <v>17000</v>
      </c>
      <c r="F227" s="177">
        <v>16800</v>
      </c>
      <c r="G227" s="176">
        <v>16833.533599999999</v>
      </c>
      <c r="H227" s="177">
        <v>22889</v>
      </c>
      <c r="I227" s="176">
        <v>695.16780000000006</v>
      </c>
    </row>
    <row r="228" spans="2:9" x14ac:dyDescent="0.25">
      <c r="B228" s="175">
        <v>43257</v>
      </c>
      <c r="C228" s="177">
        <v>16730</v>
      </c>
      <c r="D228" s="177">
        <v>16450</v>
      </c>
      <c r="E228" s="177">
        <v>16730</v>
      </c>
      <c r="F228" s="177">
        <v>16350</v>
      </c>
      <c r="G228" s="176">
        <v>16465.7598</v>
      </c>
      <c r="H228" s="177">
        <v>22890</v>
      </c>
      <c r="I228" s="176">
        <v>694.66880000000003</v>
      </c>
    </row>
    <row r="229" spans="2:9" x14ac:dyDescent="0.25">
      <c r="B229" s="175">
        <v>43256</v>
      </c>
      <c r="C229" s="177">
        <v>16450</v>
      </c>
      <c r="D229" s="177">
        <v>16340</v>
      </c>
      <c r="E229" s="177">
        <v>16560</v>
      </c>
      <c r="F229" s="177">
        <v>16340</v>
      </c>
      <c r="G229" s="176">
        <v>16430.191500000001</v>
      </c>
      <c r="H229" s="177">
        <v>22865</v>
      </c>
      <c r="I229" s="176">
        <v>696.09839999999997</v>
      </c>
    </row>
    <row r="230" spans="2:9" x14ac:dyDescent="0.25">
      <c r="B230" s="175">
        <v>43255</v>
      </c>
      <c r="C230" s="177">
        <v>16340</v>
      </c>
      <c r="D230" s="177">
        <v>16100</v>
      </c>
      <c r="E230" s="177">
        <v>16340</v>
      </c>
      <c r="F230" s="177">
        <v>16000</v>
      </c>
      <c r="G230" s="176">
        <v>16224.386500000001</v>
      </c>
      <c r="H230" s="177">
        <v>22864</v>
      </c>
      <c r="I230" s="176">
        <v>696.40319999999997</v>
      </c>
    </row>
    <row r="231" spans="2:9" x14ac:dyDescent="0.25">
      <c r="B231" s="175">
        <v>43252</v>
      </c>
      <c r="C231" s="177">
        <v>16040</v>
      </c>
      <c r="D231" s="177">
        <v>15800</v>
      </c>
      <c r="E231" s="177">
        <v>16040</v>
      </c>
      <c r="F231" s="177">
        <v>15540</v>
      </c>
      <c r="G231" s="176">
        <v>15826.9872</v>
      </c>
      <c r="H231" s="177">
        <v>22835</v>
      </c>
      <c r="I231" s="176">
        <v>697.57899999999995</v>
      </c>
    </row>
    <row r="232" spans="2:9" x14ac:dyDescent="0.25">
      <c r="B232" s="175">
        <v>43251</v>
      </c>
      <c r="C232" s="177">
        <v>15800</v>
      </c>
      <c r="D232" s="177">
        <v>15450</v>
      </c>
      <c r="E232" s="177">
        <v>15800</v>
      </c>
      <c r="F232" s="177">
        <v>15010</v>
      </c>
      <c r="G232" s="176">
        <v>15710.305</v>
      </c>
      <c r="H232" s="177">
        <v>22828</v>
      </c>
      <c r="I232" s="176">
        <v>699.03449999999998</v>
      </c>
    </row>
    <row r="233" spans="2:9" x14ac:dyDescent="0.25">
      <c r="B233" s="175">
        <v>43250</v>
      </c>
      <c r="C233" s="177">
        <v>15000</v>
      </c>
      <c r="D233" s="177">
        <v>15010</v>
      </c>
      <c r="E233" s="177">
        <v>15100</v>
      </c>
      <c r="F233" s="177">
        <v>14840</v>
      </c>
      <c r="G233" s="176">
        <v>14970.309600000001</v>
      </c>
      <c r="H233" s="177">
        <v>22815</v>
      </c>
      <c r="I233" s="176">
        <v>698.45429999999999</v>
      </c>
    </row>
    <row r="234" spans="2:9" x14ac:dyDescent="0.25">
      <c r="B234" s="175">
        <v>43249</v>
      </c>
      <c r="C234" s="177">
        <v>15100</v>
      </c>
      <c r="D234" s="177">
        <v>14800</v>
      </c>
      <c r="E234" s="177">
        <v>15330</v>
      </c>
      <c r="F234" s="177">
        <v>14520</v>
      </c>
      <c r="G234" s="176">
        <v>14801.4935</v>
      </c>
      <c r="H234" s="177">
        <v>22810</v>
      </c>
      <c r="I234" s="176">
        <v>708.26289999999995</v>
      </c>
    </row>
    <row r="235" spans="2:9" x14ac:dyDescent="0.25">
      <c r="B235" s="175">
        <v>43248</v>
      </c>
      <c r="C235" s="177">
        <v>14800</v>
      </c>
      <c r="D235" s="177">
        <v>15400</v>
      </c>
      <c r="E235" s="177">
        <v>15400</v>
      </c>
      <c r="F235" s="177">
        <v>14750</v>
      </c>
      <c r="G235" s="176">
        <v>14862.2749</v>
      </c>
      <c r="H235" s="177">
        <v>22805</v>
      </c>
      <c r="I235" s="176">
        <v>709.61900000000003</v>
      </c>
    </row>
    <row r="236" spans="2:9" x14ac:dyDescent="0.25">
      <c r="B236" s="175">
        <v>43245</v>
      </c>
      <c r="C236" s="177">
        <v>15400</v>
      </c>
      <c r="D236" s="177">
        <v>15600</v>
      </c>
      <c r="E236" s="177">
        <v>15800</v>
      </c>
      <c r="F236" s="177">
        <v>15400</v>
      </c>
      <c r="G236" s="176">
        <v>15601.7333</v>
      </c>
      <c r="H236" s="177">
        <v>22811</v>
      </c>
      <c r="I236" s="176">
        <v>710.61389999999994</v>
      </c>
    </row>
    <row r="237" spans="2:9" x14ac:dyDescent="0.25">
      <c r="B237" s="175">
        <v>43244</v>
      </c>
      <c r="C237" s="177">
        <v>15600</v>
      </c>
      <c r="D237" s="177">
        <v>15980</v>
      </c>
      <c r="E237" s="177">
        <v>15980</v>
      </c>
      <c r="F237" s="177">
        <v>15580</v>
      </c>
      <c r="G237" s="176">
        <v>15775.9133</v>
      </c>
      <c r="H237" s="177">
        <v>22803</v>
      </c>
      <c r="I237" s="176">
        <v>711.15549999999996</v>
      </c>
    </row>
    <row r="238" spans="2:9" x14ac:dyDescent="0.25">
      <c r="B238" s="175">
        <v>43243</v>
      </c>
      <c r="C238" s="177">
        <v>15900</v>
      </c>
      <c r="D238" s="177">
        <v>15630</v>
      </c>
      <c r="E238" s="177">
        <v>15900</v>
      </c>
      <c r="F238" s="177">
        <v>15450</v>
      </c>
      <c r="G238" s="176">
        <v>15688.735000000001</v>
      </c>
      <c r="H238" s="177">
        <v>22788</v>
      </c>
      <c r="I238" s="176">
        <v>711.15369999999996</v>
      </c>
    </row>
    <row r="239" spans="2:9" x14ac:dyDescent="0.25">
      <c r="B239" s="175">
        <v>43242</v>
      </c>
      <c r="C239" s="177">
        <v>15630</v>
      </c>
      <c r="D239" s="177">
        <v>16300</v>
      </c>
      <c r="E239" s="177">
        <v>16300</v>
      </c>
      <c r="F239" s="177">
        <v>15600</v>
      </c>
      <c r="G239" s="176">
        <v>15933.177</v>
      </c>
      <c r="H239" s="177">
        <v>22800</v>
      </c>
      <c r="I239" s="176">
        <v>711.88729999999998</v>
      </c>
    </row>
    <row r="240" spans="2:9" x14ac:dyDescent="0.25">
      <c r="B240" s="175">
        <v>43241</v>
      </c>
      <c r="C240" s="177">
        <v>16400</v>
      </c>
      <c r="D240" s="177">
        <v>17000</v>
      </c>
      <c r="E240" s="177">
        <v>17000</v>
      </c>
      <c r="F240" s="177">
        <v>16400</v>
      </c>
      <c r="G240" s="176">
        <v>16508.521799999999</v>
      </c>
      <c r="H240" s="177">
        <v>22808</v>
      </c>
      <c r="I240" s="176">
        <v>714.29700000000003</v>
      </c>
    </row>
    <row r="241" spans="2:9" x14ac:dyDescent="0.25">
      <c r="B241" s="175">
        <v>43238</v>
      </c>
      <c r="C241" s="177">
        <v>16700</v>
      </c>
      <c r="D241" s="177">
        <v>16650</v>
      </c>
      <c r="E241" s="177">
        <v>16700</v>
      </c>
      <c r="F241" s="177">
        <v>16310</v>
      </c>
      <c r="G241" s="176">
        <v>16641.722699999998</v>
      </c>
      <c r="H241" s="177">
        <v>22821</v>
      </c>
      <c r="I241" s="176">
        <v>714.30830000000003</v>
      </c>
    </row>
    <row r="242" spans="2:9" x14ac:dyDescent="0.25">
      <c r="B242" s="175">
        <v>43237</v>
      </c>
      <c r="C242" s="177">
        <v>16650</v>
      </c>
      <c r="D242" s="177">
        <v>16990</v>
      </c>
      <c r="E242" s="177">
        <v>17000</v>
      </c>
      <c r="F242" s="177">
        <v>16650</v>
      </c>
      <c r="G242" s="176">
        <v>16804.751700000001</v>
      </c>
      <c r="H242" s="177">
        <v>22799</v>
      </c>
      <c r="I242" s="176">
        <v>712.86879999999996</v>
      </c>
    </row>
    <row r="243" spans="2:9" x14ac:dyDescent="0.25">
      <c r="B243" s="175">
        <v>43236</v>
      </c>
      <c r="C243" s="177">
        <v>16990</v>
      </c>
      <c r="D243" s="177">
        <v>17300</v>
      </c>
      <c r="E243" s="177">
        <v>17300</v>
      </c>
      <c r="F243" s="177">
        <v>16900</v>
      </c>
      <c r="G243" s="176">
        <v>17068.268100000001</v>
      </c>
      <c r="H243" s="177">
        <v>22789</v>
      </c>
      <c r="I243" s="176">
        <v>711.12139999999999</v>
      </c>
    </row>
    <row r="244" spans="2:9" x14ac:dyDescent="0.25">
      <c r="B244" s="175">
        <v>43235</v>
      </c>
      <c r="C244" s="177">
        <v>17300</v>
      </c>
      <c r="D244" s="177">
        <v>17340</v>
      </c>
      <c r="E244" s="177">
        <v>17550</v>
      </c>
      <c r="F244" s="177">
        <v>17290</v>
      </c>
      <c r="G244" s="176">
        <v>17352.072800000002</v>
      </c>
      <c r="H244" s="177">
        <v>22804</v>
      </c>
      <c r="I244" s="176">
        <v>710.82320000000004</v>
      </c>
    </row>
    <row r="245" spans="2:9" x14ac:dyDescent="0.25">
      <c r="B245" s="175">
        <v>43234</v>
      </c>
      <c r="C245" s="177">
        <v>17290</v>
      </c>
      <c r="D245" s="177">
        <v>17050</v>
      </c>
      <c r="E245" s="177">
        <v>17300</v>
      </c>
      <c r="F245" s="177">
        <v>16900</v>
      </c>
      <c r="G245" s="176">
        <v>17205.034100000001</v>
      </c>
      <c r="H245" s="177">
        <v>22844</v>
      </c>
      <c r="I245" s="176">
        <v>712.54600000000005</v>
      </c>
    </row>
    <row r="246" spans="2:9" x14ac:dyDescent="0.25">
      <c r="B246" s="175">
        <v>43231</v>
      </c>
      <c r="C246" s="177">
        <v>16800</v>
      </c>
      <c r="D246" s="177">
        <v>16500</v>
      </c>
      <c r="E246" s="177">
        <v>16850</v>
      </c>
      <c r="F246" s="177">
        <v>16480</v>
      </c>
      <c r="G246" s="176">
        <v>16693.375800000002</v>
      </c>
      <c r="H246" s="177">
        <v>22820</v>
      </c>
      <c r="I246" s="176">
        <v>711.88229999999999</v>
      </c>
    </row>
    <row r="247" spans="2:9" x14ac:dyDescent="0.25">
      <c r="B247" s="175">
        <v>43230</v>
      </c>
      <c r="C247" s="177">
        <v>17000</v>
      </c>
      <c r="D247" s="177">
        <v>17100</v>
      </c>
      <c r="E247" s="177">
        <v>17200</v>
      </c>
      <c r="F247" s="177">
        <v>16750</v>
      </c>
      <c r="G247" s="176">
        <v>17056.024300000001</v>
      </c>
      <c r="H247" s="177">
        <v>22810</v>
      </c>
      <c r="I247" s="176">
        <v>713.04759999999999</v>
      </c>
    </row>
    <row r="248" spans="2:9" x14ac:dyDescent="0.25">
      <c r="B248" s="175">
        <v>43229</v>
      </c>
      <c r="C248" s="177">
        <v>17100</v>
      </c>
      <c r="D248" s="177">
        <v>17000</v>
      </c>
      <c r="E248" s="177">
        <v>17350</v>
      </c>
      <c r="F248" s="177">
        <v>16900</v>
      </c>
      <c r="G248" s="176">
        <v>17235.138299999999</v>
      </c>
      <c r="H248" s="177">
        <v>22755</v>
      </c>
      <c r="I248" s="176">
        <v>713.64819999999997</v>
      </c>
    </row>
    <row r="249" spans="2:9" x14ac:dyDescent="0.25">
      <c r="B249" s="175">
        <v>43228</v>
      </c>
      <c r="C249" s="177">
        <v>17170</v>
      </c>
      <c r="D249" s="177">
        <v>17200</v>
      </c>
      <c r="E249" s="177">
        <v>17300</v>
      </c>
      <c r="F249" s="177">
        <v>17100</v>
      </c>
      <c r="G249" s="176">
        <v>17216.204000000002</v>
      </c>
      <c r="H249" s="177">
        <v>22772</v>
      </c>
      <c r="I249" s="176">
        <v>711.73059999999998</v>
      </c>
    </row>
    <row r="250" spans="2:9" x14ac:dyDescent="0.25">
      <c r="B250" s="175">
        <v>43227</v>
      </c>
      <c r="C250" s="177">
        <v>17200</v>
      </c>
      <c r="D250" s="177">
        <v>16520</v>
      </c>
      <c r="E250" s="177">
        <v>17200</v>
      </c>
      <c r="F250" s="177">
        <v>16520</v>
      </c>
      <c r="G250" s="176">
        <v>16884.8223</v>
      </c>
      <c r="H250" s="177">
        <v>22770</v>
      </c>
      <c r="I250" s="176">
        <v>709.27880000000005</v>
      </c>
    </row>
    <row r="251" spans="2:9" x14ac:dyDescent="0.25">
      <c r="B251" s="175">
        <v>43224</v>
      </c>
      <c r="C251" s="177">
        <v>16520</v>
      </c>
      <c r="D251" s="177">
        <v>16490</v>
      </c>
      <c r="E251" s="177">
        <v>16700</v>
      </c>
      <c r="F251" s="177">
        <v>16490</v>
      </c>
      <c r="G251" s="176">
        <v>16638.068500000001</v>
      </c>
      <c r="H251" s="177">
        <v>22770</v>
      </c>
      <c r="I251" s="176">
        <v>711.49549999999999</v>
      </c>
    </row>
    <row r="252" spans="2:9" x14ac:dyDescent="0.25">
      <c r="B252" s="175">
        <v>43223</v>
      </c>
      <c r="C252" s="177">
        <v>16490</v>
      </c>
      <c r="D252" s="177">
        <v>16400</v>
      </c>
      <c r="E252" s="177">
        <v>16490</v>
      </c>
      <c r="F252" s="177">
        <v>16090</v>
      </c>
      <c r="G252" s="176">
        <v>16360.4658</v>
      </c>
      <c r="H252" s="177">
        <v>22761</v>
      </c>
      <c r="I252" s="176">
        <v>707.97720000000004</v>
      </c>
    </row>
    <row r="253" spans="2:9" x14ac:dyDescent="0.25">
      <c r="B253" s="175">
        <v>43222</v>
      </c>
      <c r="C253" s="177">
        <v>16400</v>
      </c>
      <c r="D253" s="177">
        <v>16600</v>
      </c>
      <c r="E253" s="177">
        <v>17000</v>
      </c>
      <c r="F253" s="177">
        <v>16400</v>
      </c>
      <c r="G253" s="176">
        <v>16732.698799999998</v>
      </c>
      <c r="H253" s="177">
        <v>22775</v>
      </c>
      <c r="I253" s="176">
        <v>707.46360000000004</v>
      </c>
    </row>
    <row r="254" spans="2:9" x14ac:dyDescent="0.25">
      <c r="B254" s="175">
        <v>43217</v>
      </c>
      <c r="C254" s="177">
        <v>16600</v>
      </c>
      <c r="D254" s="177">
        <v>16680</v>
      </c>
      <c r="E254" s="177">
        <v>17000</v>
      </c>
      <c r="F254" s="177">
        <v>16500</v>
      </c>
      <c r="G254" s="176">
        <v>16730.5445</v>
      </c>
      <c r="H254" s="177">
        <v>22770</v>
      </c>
      <c r="I254" s="176">
        <v>709.59950000000003</v>
      </c>
    </row>
    <row r="255" spans="2:9" x14ac:dyDescent="0.25">
      <c r="B255" s="175">
        <v>43216</v>
      </c>
      <c r="C255" s="177">
        <v>16700</v>
      </c>
      <c r="D255" s="177">
        <v>17300</v>
      </c>
      <c r="E255" s="177">
        <v>17300</v>
      </c>
      <c r="F255" s="177">
        <v>16500</v>
      </c>
      <c r="G255" s="176">
        <v>16694.859199999999</v>
      </c>
      <c r="H255" s="177">
        <v>22748</v>
      </c>
      <c r="I255" s="176">
        <v>710.62030000000004</v>
      </c>
    </row>
    <row r="256" spans="2:9" x14ac:dyDescent="0.25">
      <c r="B256" s="175">
        <v>43214</v>
      </c>
      <c r="C256" s="177">
        <v>17300</v>
      </c>
      <c r="D256" s="177">
        <v>17100</v>
      </c>
      <c r="E256" s="177">
        <v>17400</v>
      </c>
      <c r="F256" s="177">
        <v>16800</v>
      </c>
      <c r="G256" s="176">
        <v>17152.556400000001</v>
      </c>
      <c r="H256" s="177">
        <v>22771</v>
      </c>
      <c r="I256" s="176">
        <v>708.59490000000005</v>
      </c>
    </row>
    <row r="257" spans="2:9" x14ac:dyDescent="0.25">
      <c r="B257" s="175">
        <v>43213</v>
      </c>
      <c r="C257" s="177">
        <v>17400</v>
      </c>
      <c r="D257" s="177">
        <v>18000</v>
      </c>
      <c r="E257" s="177">
        <v>18000</v>
      </c>
      <c r="F257" s="177">
        <v>17400</v>
      </c>
      <c r="G257" s="176">
        <v>17709.772700000001</v>
      </c>
      <c r="H257" s="177">
        <v>22768</v>
      </c>
      <c r="I257" s="176">
        <v>713.50229999999999</v>
      </c>
    </row>
    <row r="258" spans="2:9" x14ac:dyDescent="0.25">
      <c r="B258" s="175">
        <v>43210</v>
      </c>
      <c r="C258" s="177">
        <v>17800</v>
      </c>
      <c r="D258" s="177">
        <v>17700</v>
      </c>
      <c r="E258" s="177">
        <v>17800</v>
      </c>
      <c r="F258" s="177">
        <v>17400</v>
      </c>
      <c r="G258" s="176">
        <v>17668.135699999999</v>
      </c>
      <c r="H258" s="177">
        <v>22769</v>
      </c>
      <c r="I258" s="176">
        <v>713.04489999999998</v>
      </c>
    </row>
    <row r="259" spans="2:9" x14ac:dyDescent="0.25">
      <c r="B259" s="175">
        <v>43209</v>
      </c>
      <c r="C259" s="177">
        <v>18200</v>
      </c>
      <c r="D259" s="177">
        <v>18300</v>
      </c>
      <c r="E259" s="177">
        <v>18300</v>
      </c>
      <c r="F259" s="177">
        <v>17650</v>
      </c>
      <c r="G259" s="176">
        <v>18065.785199999998</v>
      </c>
      <c r="H259" s="177">
        <v>22769</v>
      </c>
      <c r="I259" s="176">
        <v>712.10749999999996</v>
      </c>
    </row>
    <row r="260" spans="2:9" x14ac:dyDescent="0.25">
      <c r="B260" s="175">
        <v>43208</v>
      </c>
      <c r="C260" s="177">
        <v>18300</v>
      </c>
      <c r="D260" s="177">
        <v>18550</v>
      </c>
      <c r="E260" s="177">
        <v>18550</v>
      </c>
      <c r="F260" s="177">
        <v>18250</v>
      </c>
      <c r="G260" s="176">
        <v>18355.337</v>
      </c>
      <c r="H260" s="177">
        <v>22768</v>
      </c>
      <c r="I260" s="176">
        <v>708.19749999999999</v>
      </c>
    </row>
    <row r="261" spans="2:9" x14ac:dyDescent="0.25">
      <c r="B261" s="175">
        <v>43207</v>
      </c>
      <c r="C261" s="177">
        <v>18550</v>
      </c>
      <c r="D261" s="177">
        <v>18500</v>
      </c>
      <c r="E261" s="177">
        <v>18600</v>
      </c>
      <c r="F261" s="177">
        <v>18300</v>
      </c>
      <c r="G261" s="176">
        <v>18462.118900000001</v>
      </c>
      <c r="H261" s="177">
        <v>22770</v>
      </c>
      <c r="I261" s="176">
        <v>712.92169999999999</v>
      </c>
    </row>
    <row r="262" spans="2:9" x14ac:dyDescent="0.25">
      <c r="B262" s="175">
        <v>43206</v>
      </c>
      <c r="C262" s="177">
        <v>18500</v>
      </c>
      <c r="D262" s="177">
        <v>18600</v>
      </c>
      <c r="E262" s="177">
        <v>18600</v>
      </c>
      <c r="F262" s="177">
        <v>18250</v>
      </c>
      <c r="G262" s="176">
        <v>18557.778200000001</v>
      </c>
      <c r="H262" s="177">
        <v>22768</v>
      </c>
      <c r="I262" s="176">
        <v>714.79039999999998</v>
      </c>
    </row>
    <row r="263" spans="2:9" x14ac:dyDescent="0.25">
      <c r="B263" s="175">
        <v>43203</v>
      </c>
      <c r="C263" s="177">
        <v>18600</v>
      </c>
      <c r="D263" s="177">
        <v>19000</v>
      </c>
      <c r="E263" s="177">
        <v>19000</v>
      </c>
      <c r="F263" s="177">
        <v>18500</v>
      </c>
      <c r="G263" s="176">
        <v>18770.9604</v>
      </c>
      <c r="H263" s="177">
        <v>22763</v>
      </c>
      <c r="I263" s="176">
        <v>717.14520000000005</v>
      </c>
    </row>
    <row r="264" spans="2:9" x14ac:dyDescent="0.25">
      <c r="B264" s="175">
        <v>43202</v>
      </c>
      <c r="C264" s="177">
        <v>18720</v>
      </c>
      <c r="D264" s="177">
        <v>18500</v>
      </c>
      <c r="E264" s="177">
        <v>18720</v>
      </c>
      <c r="F264" s="177">
        <v>18300</v>
      </c>
      <c r="G264" s="176">
        <v>18556.1931</v>
      </c>
      <c r="H264" s="177">
        <v>22753</v>
      </c>
      <c r="I264" s="176">
        <v>719.68529999999998</v>
      </c>
    </row>
    <row r="265" spans="2:9" x14ac:dyDescent="0.25">
      <c r="B265" s="175">
        <v>43201</v>
      </c>
      <c r="C265" s="177">
        <v>18700</v>
      </c>
      <c r="D265" s="177">
        <v>19200</v>
      </c>
      <c r="E265" s="177">
        <v>19250</v>
      </c>
      <c r="F265" s="177">
        <v>18700</v>
      </c>
      <c r="G265" s="176">
        <v>19032.634099999999</v>
      </c>
      <c r="H265" s="177">
        <v>22755</v>
      </c>
      <c r="I265" s="176">
        <v>715.9049</v>
      </c>
    </row>
    <row r="266" spans="2:9" x14ac:dyDescent="0.25">
      <c r="B266" s="175">
        <v>43200</v>
      </c>
      <c r="C266" s="177">
        <v>19050</v>
      </c>
      <c r="D266" s="177">
        <v>19250</v>
      </c>
      <c r="E266" s="177">
        <v>19300</v>
      </c>
      <c r="F266" s="177">
        <v>19000</v>
      </c>
      <c r="G266" s="176">
        <v>19172.392500000002</v>
      </c>
      <c r="H266" s="177">
        <v>22760</v>
      </c>
      <c r="I266" s="176">
        <v>718.24130000000002</v>
      </c>
    </row>
    <row r="267" spans="2:9" x14ac:dyDescent="0.25">
      <c r="B267" s="175">
        <v>43199</v>
      </c>
      <c r="C267" s="177">
        <v>19300</v>
      </c>
      <c r="D267" s="177">
        <v>19300</v>
      </c>
      <c r="E267" s="177">
        <v>19350</v>
      </c>
      <c r="F267" s="177">
        <v>19160</v>
      </c>
      <c r="G267" s="176">
        <v>19299.815999999999</v>
      </c>
      <c r="H267" s="177">
        <v>22760</v>
      </c>
      <c r="I267" s="176">
        <v>721.55330000000004</v>
      </c>
    </row>
    <row r="268" spans="2:9" x14ac:dyDescent="0.25">
      <c r="B268" s="175">
        <v>43196</v>
      </c>
      <c r="C268" s="177">
        <v>19000</v>
      </c>
      <c r="D268" s="177">
        <v>19200</v>
      </c>
      <c r="E268" s="177">
        <v>19200</v>
      </c>
      <c r="F268" s="177">
        <v>19000</v>
      </c>
      <c r="G268" s="176">
        <v>19092.830099999999</v>
      </c>
      <c r="H268" s="177">
        <v>22760</v>
      </c>
      <c r="I268" s="176">
        <v>722.20950000000005</v>
      </c>
    </row>
    <row r="269" spans="2:9" x14ac:dyDescent="0.25">
      <c r="B269" s="175">
        <v>43195</v>
      </c>
      <c r="C269" s="177">
        <v>19200</v>
      </c>
      <c r="D269" s="177">
        <v>19150</v>
      </c>
      <c r="E269" s="177">
        <v>19200</v>
      </c>
      <c r="F269" s="177">
        <v>19050</v>
      </c>
      <c r="G269" s="176">
        <v>19085.2703</v>
      </c>
      <c r="H269" s="177">
        <v>22768</v>
      </c>
      <c r="I269" s="176">
        <v>720.17259999999999</v>
      </c>
    </row>
    <row r="270" spans="2:9" x14ac:dyDescent="0.25">
      <c r="B270" s="175">
        <v>43194</v>
      </c>
      <c r="C270" s="177">
        <v>19100</v>
      </c>
      <c r="D270" s="177">
        <v>19000</v>
      </c>
      <c r="E270" s="177">
        <v>19250</v>
      </c>
      <c r="F270" s="177">
        <v>19000</v>
      </c>
      <c r="G270" s="176">
        <v>19070.0105</v>
      </c>
      <c r="H270" s="177">
        <v>22769</v>
      </c>
      <c r="I270" s="176">
        <v>722.05690000000004</v>
      </c>
    </row>
    <row r="271" spans="2:9" x14ac:dyDescent="0.25">
      <c r="B271" s="175">
        <v>43193</v>
      </c>
      <c r="C271" s="177">
        <v>18960</v>
      </c>
      <c r="D271" s="177">
        <v>19190</v>
      </c>
      <c r="E271" s="177">
        <v>19190</v>
      </c>
      <c r="F271" s="177">
        <v>18900</v>
      </c>
      <c r="G271" s="176">
        <v>19006.584299999999</v>
      </c>
      <c r="H271" s="177">
        <v>22769</v>
      </c>
      <c r="I271" s="176">
        <v>723.77840000000003</v>
      </c>
    </row>
    <row r="272" spans="2:9" x14ac:dyDescent="0.25">
      <c r="B272" s="175">
        <v>43192</v>
      </c>
      <c r="C272" s="177">
        <v>19100</v>
      </c>
      <c r="D272" s="177">
        <v>19050</v>
      </c>
      <c r="E272" s="177">
        <v>19250</v>
      </c>
      <c r="F272" s="177">
        <v>18900</v>
      </c>
      <c r="G272" s="176">
        <v>19053.854200000002</v>
      </c>
      <c r="H272" s="177">
        <v>22770</v>
      </c>
      <c r="I272" s="176">
        <v>721.65629999999999</v>
      </c>
    </row>
    <row r="273" spans="2:9" x14ac:dyDescent="0.25">
      <c r="B273" s="175">
        <v>43189</v>
      </c>
      <c r="C273" s="177">
        <v>18880</v>
      </c>
      <c r="D273" s="177">
        <v>18800</v>
      </c>
      <c r="E273" s="177">
        <v>18900</v>
      </c>
      <c r="F273" s="177">
        <v>18700</v>
      </c>
      <c r="G273" s="176">
        <v>18826.219799999999</v>
      </c>
      <c r="H273" s="177">
        <v>22775</v>
      </c>
      <c r="I273" s="176">
        <v>726.21519999999998</v>
      </c>
    </row>
    <row r="274" spans="2:9" x14ac:dyDescent="0.25">
      <c r="B274" s="175">
        <v>43188</v>
      </c>
      <c r="C274" s="177">
        <v>18750</v>
      </c>
      <c r="D274" s="177">
        <v>19000</v>
      </c>
      <c r="E274" s="177">
        <v>19000</v>
      </c>
      <c r="F274" s="177">
        <v>18750</v>
      </c>
      <c r="G274" s="176">
        <v>18862.868299999998</v>
      </c>
      <c r="H274" s="177">
        <v>22778</v>
      </c>
      <c r="I274" s="176">
        <v>729.15039999999999</v>
      </c>
    </row>
    <row r="275" spans="2:9" x14ac:dyDescent="0.25">
      <c r="B275" s="175">
        <v>43187</v>
      </c>
      <c r="C275" s="177">
        <v>18900</v>
      </c>
      <c r="D275" s="177">
        <v>18900</v>
      </c>
      <c r="E275" s="177">
        <v>18950</v>
      </c>
      <c r="F275" s="177">
        <v>18700</v>
      </c>
      <c r="G275" s="176">
        <v>18878.874</v>
      </c>
      <c r="H275" s="177">
        <v>22773</v>
      </c>
      <c r="I275" s="176">
        <v>729.79970000000003</v>
      </c>
    </row>
    <row r="276" spans="2:9" x14ac:dyDescent="0.25">
      <c r="B276" s="175">
        <v>43186</v>
      </c>
      <c r="C276" s="177">
        <v>18950</v>
      </c>
      <c r="D276" s="177">
        <v>18900</v>
      </c>
      <c r="E276" s="177">
        <v>19060</v>
      </c>
      <c r="F276" s="177">
        <v>18900</v>
      </c>
      <c r="G276" s="176">
        <v>18971.120800000001</v>
      </c>
      <c r="H276" s="177">
        <v>22739</v>
      </c>
      <c r="I276" s="176">
        <v>729.46050000000002</v>
      </c>
    </row>
    <row r="277" spans="2:9" x14ac:dyDescent="0.25">
      <c r="B277" s="175">
        <v>43185</v>
      </c>
      <c r="C277" s="177">
        <v>18760</v>
      </c>
      <c r="D277" s="177">
        <v>18500</v>
      </c>
      <c r="E277" s="177">
        <v>18800</v>
      </c>
      <c r="F277" s="177">
        <v>18500</v>
      </c>
      <c r="G277" s="176">
        <v>18621.983100000001</v>
      </c>
      <c r="H277" s="177">
        <v>22780</v>
      </c>
      <c r="I277" s="176">
        <v>729.49620000000004</v>
      </c>
    </row>
    <row r="278" spans="2:9" x14ac:dyDescent="0.25">
      <c r="B278" s="175">
        <v>43182</v>
      </c>
      <c r="C278" s="177">
        <v>18700</v>
      </c>
      <c r="D278" s="177">
        <v>18000</v>
      </c>
      <c r="E278" s="177">
        <v>18700</v>
      </c>
      <c r="F278" s="177">
        <v>18000</v>
      </c>
      <c r="G278" s="176">
        <v>18583.0841</v>
      </c>
      <c r="H278" s="177">
        <v>22775</v>
      </c>
      <c r="I278" s="176">
        <v>731.02269999999999</v>
      </c>
    </row>
    <row r="279" spans="2:9" x14ac:dyDescent="0.25">
      <c r="B279" s="175">
        <v>43181</v>
      </c>
      <c r="C279" s="177">
        <v>18910</v>
      </c>
      <c r="D279" s="177">
        <v>19000</v>
      </c>
      <c r="E279" s="177">
        <v>19000</v>
      </c>
      <c r="F279" s="177">
        <v>18900</v>
      </c>
      <c r="G279" s="176">
        <v>18913.833299999998</v>
      </c>
      <c r="H279" s="177">
        <v>22788</v>
      </c>
      <c r="I279" s="176">
        <v>729.65729999999996</v>
      </c>
    </row>
    <row r="280" spans="2:9" x14ac:dyDescent="0.25">
      <c r="B280" s="175">
        <v>43180</v>
      </c>
      <c r="C280" s="177">
        <v>18780</v>
      </c>
      <c r="D280" s="177">
        <v>18990</v>
      </c>
      <c r="E280" s="177">
        <v>18990</v>
      </c>
      <c r="F280" s="177">
        <v>18700</v>
      </c>
      <c r="G280" s="176">
        <v>18734.714499999998</v>
      </c>
      <c r="H280" s="177">
        <v>22788</v>
      </c>
      <c r="I280" s="176">
        <v>732.0367</v>
      </c>
    </row>
    <row r="281" spans="2:9" x14ac:dyDescent="0.25">
      <c r="B281" s="175">
        <v>43179</v>
      </c>
      <c r="C281" s="177">
        <v>18650</v>
      </c>
      <c r="D281" s="177">
        <v>18550</v>
      </c>
      <c r="E281" s="177">
        <v>18700</v>
      </c>
      <c r="F281" s="177">
        <v>18500</v>
      </c>
      <c r="G281" s="176">
        <v>18660.562900000001</v>
      </c>
      <c r="H281" s="177">
        <v>22798</v>
      </c>
      <c r="I281" s="176">
        <v>730.41750000000002</v>
      </c>
    </row>
    <row r="282" spans="2:9" x14ac:dyDescent="0.25">
      <c r="B282" s="175">
        <v>43178</v>
      </c>
      <c r="C282" s="177">
        <v>18550</v>
      </c>
      <c r="D282" s="177">
        <v>18400</v>
      </c>
      <c r="E282" s="177">
        <v>18600</v>
      </c>
      <c r="F282" s="177">
        <v>18400</v>
      </c>
      <c r="G282" s="176">
        <v>18545.0226</v>
      </c>
      <c r="H282" s="177">
        <v>22798</v>
      </c>
      <c r="I282" s="176">
        <v>728.7011</v>
      </c>
    </row>
    <row r="283" spans="2:9" x14ac:dyDescent="0.25">
      <c r="B283" s="175">
        <v>43175</v>
      </c>
      <c r="C283" s="177">
        <v>18300</v>
      </c>
      <c r="D283" s="177">
        <v>18400</v>
      </c>
      <c r="E283" s="177">
        <v>18600</v>
      </c>
      <c r="F283" s="177">
        <v>18200</v>
      </c>
      <c r="G283" s="176">
        <v>18429.6237</v>
      </c>
      <c r="H283" s="177">
        <v>22810</v>
      </c>
      <c r="I283" s="176">
        <v>728.86940000000004</v>
      </c>
    </row>
    <row r="284" spans="2:9" x14ac:dyDescent="0.25">
      <c r="B284" s="175">
        <v>43174</v>
      </c>
      <c r="C284" s="177">
        <v>18210</v>
      </c>
      <c r="D284" s="177">
        <v>18300</v>
      </c>
      <c r="E284" s="177">
        <v>18300</v>
      </c>
      <c r="F284" s="177">
        <v>18150</v>
      </c>
      <c r="G284" s="176">
        <v>18217.215199999999</v>
      </c>
      <c r="H284" s="177">
        <v>22809</v>
      </c>
      <c r="I284" s="176">
        <v>729.30020000000002</v>
      </c>
    </row>
    <row r="285" spans="2:9" x14ac:dyDescent="0.25">
      <c r="B285" s="175">
        <v>43173</v>
      </c>
      <c r="C285" s="177">
        <v>18300</v>
      </c>
      <c r="D285" s="177">
        <v>18100</v>
      </c>
      <c r="E285" s="177">
        <v>18400</v>
      </c>
      <c r="F285" s="177">
        <v>18100</v>
      </c>
      <c r="G285" s="176">
        <v>18207.031599999998</v>
      </c>
      <c r="H285" s="177">
        <v>22822</v>
      </c>
      <c r="I285" s="176">
        <v>730.60199999999998</v>
      </c>
    </row>
    <row r="286" spans="2:9" x14ac:dyDescent="0.25">
      <c r="B286" s="175">
        <v>43172</v>
      </c>
      <c r="C286" s="177">
        <v>18100</v>
      </c>
      <c r="D286" s="177">
        <v>18000</v>
      </c>
      <c r="E286" s="177">
        <v>18100</v>
      </c>
      <c r="F286" s="177">
        <v>17920</v>
      </c>
      <c r="G286" s="176">
        <v>18057.3357</v>
      </c>
      <c r="H286" s="177">
        <v>22803</v>
      </c>
      <c r="I286" s="176">
        <v>731.09010000000001</v>
      </c>
    </row>
    <row r="287" spans="2:9" x14ac:dyDescent="0.25">
      <c r="B287" s="175">
        <v>43171</v>
      </c>
      <c r="C287" s="177">
        <v>18000</v>
      </c>
      <c r="D287" s="177">
        <v>18000</v>
      </c>
      <c r="E287" s="177">
        <v>18300</v>
      </c>
      <c r="F287" s="177">
        <v>18000</v>
      </c>
      <c r="G287" s="176">
        <v>18163.270400000001</v>
      </c>
      <c r="H287" s="177">
        <v>22816</v>
      </c>
      <c r="I287" s="176">
        <v>729.31920000000002</v>
      </c>
    </row>
    <row r="288" spans="2:9" x14ac:dyDescent="0.25">
      <c r="G288" s="176"/>
      <c r="H288" s="177"/>
      <c r="I288" s="176"/>
    </row>
    <row r="289" spans="7:9" x14ac:dyDescent="0.25">
      <c r="G289" s="176"/>
      <c r="H289" s="177"/>
      <c r="I289" s="176"/>
    </row>
    <row r="290" spans="7:9" x14ac:dyDescent="0.25">
      <c r="G290" s="176"/>
      <c r="H290" s="177"/>
      <c r="I290" s="176"/>
    </row>
    <row r="291" spans="7:9" x14ac:dyDescent="0.25">
      <c r="G291" s="176"/>
      <c r="H291" s="177"/>
      <c r="I291" s="176"/>
    </row>
    <row r="292" spans="7:9" x14ac:dyDescent="0.25">
      <c r="G292" s="176"/>
      <c r="H292" s="177"/>
      <c r="I292" s="176"/>
    </row>
    <row r="293" spans="7:9" x14ac:dyDescent="0.25">
      <c r="G293" s="176"/>
      <c r="H293" s="177"/>
      <c r="I293" s="176"/>
    </row>
    <row r="294" spans="7:9" x14ac:dyDescent="0.25">
      <c r="G294" s="176"/>
      <c r="H294" s="177"/>
      <c r="I294" s="176"/>
    </row>
    <row r="295" spans="7:9" x14ac:dyDescent="0.25">
      <c r="G295" s="176"/>
      <c r="H295" s="177"/>
      <c r="I295" s="176"/>
    </row>
    <row r="296" spans="7:9" x14ac:dyDescent="0.25">
      <c r="G296" s="176"/>
      <c r="H296" s="177"/>
      <c r="I296" s="176"/>
    </row>
    <row r="297" spans="7:9" x14ac:dyDescent="0.25">
      <c r="G297" s="176"/>
      <c r="H297" s="177"/>
      <c r="I297" s="176"/>
    </row>
    <row r="298" spans="7:9" x14ac:dyDescent="0.25">
      <c r="G298" s="176"/>
      <c r="H298" s="177"/>
      <c r="I298" s="176"/>
    </row>
    <row r="299" spans="7:9" x14ac:dyDescent="0.25">
      <c r="G299" s="176"/>
      <c r="H299" s="177"/>
      <c r="I299" s="176"/>
    </row>
    <row r="300" spans="7:9" x14ac:dyDescent="0.25">
      <c r="G300" s="176"/>
      <c r="H300" s="177"/>
      <c r="I300" s="176"/>
    </row>
    <row r="301" spans="7:9" x14ac:dyDescent="0.25">
      <c r="G301" s="176"/>
      <c r="H301" s="177"/>
      <c r="I301" s="176"/>
    </row>
    <row r="302" spans="7:9" x14ac:dyDescent="0.25">
      <c r="G302" s="176"/>
      <c r="H302" s="177"/>
      <c r="I302" s="176"/>
    </row>
    <row r="303" spans="7:9" x14ac:dyDescent="0.25">
      <c r="G303" s="176"/>
      <c r="H303" s="177"/>
      <c r="I303" s="176"/>
    </row>
    <row r="304" spans="7:9" x14ac:dyDescent="0.25">
      <c r="G304" s="176"/>
      <c r="H304" s="177"/>
      <c r="I304" s="176"/>
    </row>
    <row r="305" spans="7:9" x14ac:dyDescent="0.25">
      <c r="G305" s="176"/>
      <c r="H305" s="177"/>
      <c r="I305" s="176"/>
    </row>
    <row r="306" spans="7:9" x14ac:dyDescent="0.25">
      <c r="G306" s="176"/>
      <c r="H306" s="177"/>
      <c r="I306" s="176"/>
    </row>
    <row r="307" spans="7:9" x14ac:dyDescent="0.25">
      <c r="G307" s="176"/>
      <c r="H307" s="177"/>
      <c r="I307" s="176"/>
    </row>
    <row r="308" spans="7:9" x14ac:dyDescent="0.25">
      <c r="G308" s="176"/>
      <c r="H308" s="177"/>
      <c r="I308" s="176"/>
    </row>
    <row r="309" spans="7:9" x14ac:dyDescent="0.25">
      <c r="G309" s="176"/>
      <c r="H309" s="177"/>
      <c r="I309" s="176"/>
    </row>
    <row r="310" spans="7:9" x14ac:dyDescent="0.25">
      <c r="G310" s="176"/>
      <c r="H310" s="177"/>
      <c r="I310" s="176"/>
    </row>
    <row r="311" spans="7:9" x14ac:dyDescent="0.25">
      <c r="G311" s="176"/>
      <c r="H311" s="177"/>
      <c r="I311" s="176"/>
    </row>
    <row r="312" spans="7:9" x14ac:dyDescent="0.25">
      <c r="G312" s="176"/>
      <c r="H312" s="177"/>
      <c r="I312" s="176"/>
    </row>
    <row r="313" spans="7:9" x14ac:dyDescent="0.25">
      <c r="G313" s="176"/>
      <c r="H313" s="177"/>
      <c r="I313" s="176"/>
    </row>
    <row r="314" spans="7:9" x14ac:dyDescent="0.25">
      <c r="G314" s="176"/>
      <c r="H314" s="177"/>
      <c r="I314" s="176"/>
    </row>
    <row r="315" spans="7:9" x14ac:dyDescent="0.25">
      <c r="G315" s="176"/>
      <c r="H315" s="177"/>
      <c r="I315" s="176"/>
    </row>
    <row r="316" spans="7:9" x14ac:dyDescent="0.25">
      <c r="G316" s="176"/>
      <c r="H316" s="177"/>
      <c r="I316" s="176"/>
    </row>
    <row r="317" spans="7:9" x14ac:dyDescent="0.25">
      <c r="G317" s="176"/>
      <c r="H317" s="177"/>
      <c r="I317" s="176"/>
    </row>
    <row r="318" spans="7:9" x14ac:dyDescent="0.25">
      <c r="G318" s="176"/>
      <c r="H318" s="177"/>
      <c r="I318" s="176"/>
    </row>
    <row r="319" spans="7:9" x14ac:dyDescent="0.25">
      <c r="G319" s="176"/>
      <c r="H319" s="177"/>
      <c r="I319" s="176"/>
    </row>
    <row r="320" spans="7:9" x14ac:dyDescent="0.25">
      <c r="G320" s="176"/>
      <c r="H320" s="177"/>
      <c r="I320" s="176"/>
    </row>
    <row r="321" spans="7:9" x14ac:dyDescent="0.25">
      <c r="G321" s="176"/>
      <c r="H321" s="177"/>
      <c r="I321" s="176"/>
    </row>
    <row r="322" spans="7:9" x14ac:dyDescent="0.25">
      <c r="G322" s="176"/>
      <c r="H322" s="177"/>
      <c r="I322" s="176"/>
    </row>
    <row r="323" spans="7:9" x14ac:dyDescent="0.25">
      <c r="G323" s="176"/>
      <c r="H323" s="177"/>
      <c r="I323" s="176"/>
    </row>
    <row r="324" spans="7:9" x14ac:dyDescent="0.25">
      <c r="G324" s="176"/>
      <c r="H324" s="177"/>
      <c r="I324" s="176"/>
    </row>
    <row r="325" spans="7:9" x14ac:dyDescent="0.25">
      <c r="G325" s="176"/>
      <c r="H325" s="177"/>
      <c r="I325" s="176"/>
    </row>
    <row r="326" spans="7:9" x14ac:dyDescent="0.25">
      <c r="G326" s="176"/>
      <c r="H326" s="177"/>
      <c r="I326" s="176"/>
    </row>
    <row r="327" spans="7:9" x14ac:dyDescent="0.25">
      <c r="G327" s="176"/>
      <c r="H327" s="177"/>
      <c r="I327" s="176"/>
    </row>
    <row r="328" spans="7:9" x14ac:dyDescent="0.25">
      <c r="G328" s="176"/>
      <c r="H328" s="177"/>
      <c r="I328" s="176"/>
    </row>
    <row r="329" spans="7:9" x14ac:dyDescent="0.25">
      <c r="G329" s="176"/>
      <c r="H329" s="177"/>
      <c r="I329" s="176"/>
    </row>
    <row r="330" spans="7:9" x14ac:dyDescent="0.25">
      <c r="G330" s="176"/>
      <c r="H330" s="177"/>
      <c r="I330" s="176"/>
    </row>
    <row r="331" spans="7:9" x14ac:dyDescent="0.25">
      <c r="G331" s="176"/>
      <c r="H331" s="177"/>
      <c r="I331" s="176"/>
    </row>
    <row r="332" spans="7:9" x14ac:dyDescent="0.25">
      <c r="G332" s="176"/>
      <c r="H332" s="177"/>
      <c r="I332" s="176"/>
    </row>
    <row r="333" spans="7:9" x14ac:dyDescent="0.25">
      <c r="G333" s="176"/>
      <c r="H333" s="177"/>
      <c r="I333" s="176"/>
    </row>
    <row r="334" spans="7:9" x14ac:dyDescent="0.25">
      <c r="G334" s="176"/>
      <c r="H334" s="177"/>
      <c r="I334" s="176"/>
    </row>
    <row r="335" spans="7:9" x14ac:dyDescent="0.25">
      <c r="G335" s="176"/>
      <c r="H335" s="177"/>
      <c r="I335" s="176"/>
    </row>
    <row r="336" spans="7:9" x14ac:dyDescent="0.25">
      <c r="G336" s="176"/>
      <c r="H336" s="177"/>
      <c r="I336" s="176"/>
    </row>
    <row r="337" spans="7:9" x14ac:dyDescent="0.25">
      <c r="G337" s="176"/>
      <c r="H337" s="177"/>
      <c r="I337" s="176"/>
    </row>
    <row r="338" spans="7:9" x14ac:dyDescent="0.25">
      <c r="G338" s="176"/>
      <c r="H338" s="177"/>
      <c r="I338" s="176"/>
    </row>
    <row r="339" spans="7:9" x14ac:dyDescent="0.25">
      <c r="G339" s="176"/>
      <c r="H339" s="177"/>
      <c r="I339" s="176"/>
    </row>
    <row r="340" spans="7:9" x14ac:dyDescent="0.25">
      <c r="G340" s="176"/>
      <c r="H340" s="177"/>
      <c r="I340" s="176"/>
    </row>
    <row r="341" spans="7:9" x14ac:dyDescent="0.25">
      <c r="G341" s="176"/>
      <c r="H341" s="177"/>
      <c r="I341" s="176"/>
    </row>
    <row r="342" spans="7:9" x14ac:dyDescent="0.25">
      <c r="G342" s="176"/>
      <c r="H342" s="177"/>
      <c r="I342" s="176"/>
    </row>
    <row r="343" spans="7:9" x14ac:dyDescent="0.25">
      <c r="G343" s="176"/>
      <c r="H343" s="177"/>
      <c r="I343" s="176"/>
    </row>
    <row r="344" spans="7:9" x14ac:dyDescent="0.25">
      <c r="G344" s="176"/>
      <c r="H344" s="177"/>
      <c r="I344" s="176"/>
    </row>
    <row r="345" spans="7:9" x14ac:dyDescent="0.25">
      <c r="G345" s="176"/>
      <c r="H345" s="177"/>
      <c r="I345" s="176"/>
    </row>
    <row r="346" spans="7:9" x14ac:dyDescent="0.25">
      <c r="G346" s="176"/>
      <c r="H346" s="177"/>
      <c r="I346" s="176"/>
    </row>
    <row r="347" spans="7:9" x14ac:dyDescent="0.25">
      <c r="G347" s="176"/>
      <c r="H347" s="177"/>
      <c r="I347" s="176"/>
    </row>
    <row r="348" spans="7:9" x14ac:dyDescent="0.25">
      <c r="G348" s="176"/>
      <c r="H348" s="177"/>
      <c r="I348" s="176"/>
    </row>
    <row r="349" spans="7:9" x14ac:dyDescent="0.25">
      <c r="G349" s="176"/>
      <c r="H349" s="177"/>
      <c r="I349" s="176"/>
    </row>
    <row r="350" spans="7:9" x14ac:dyDescent="0.25">
      <c r="G350" s="176"/>
      <c r="H350" s="177"/>
      <c r="I350" s="176"/>
    </row>
    <row r="351" spans="7:9" x14ac:dyDescent="0.25">
      <c r="G351" s="176"/>
      <c r="H351" s="177"/>
      <c r="I351" s="176"/>
    </row>
    <row r="352" spans="7:9" x14ac:dyDescent="0.25">
      <c r="G352" s="176"/>
      <c r="H352" s="177"/>
      <c r="I352" s="176"/>
    </row>
    <row r="353" spans="7:9" x14ac:dyDescent="0.25">
      <c r="G353" s="176"/>
      <c r="H353" s="177"/>
      <c r="I353" s="176"/>
    </row>
    <row r="354" spans="7:9" x14ac:dyDescent="0.25">
      <c r="G354" s="176"/>
      <c r="H354" s="177"/>
      <c r="I354" s="176"/>
    </row>
    <row r="355" spans="7:9" x14ac:dyDescent="0.25">
      <c r="G355" s="176"/>
      <c r="H355" s="177"/>
      <c r="I355" s="176"/>
    </row>
    <row r="356" spans="7:9" x14ac:dyDescent="0.25">
      <c r="G356" s="176"/>
      <c r="H356" s="177"/>
      <c r="I356" s="176"/>
    </row>
    <row r="357" spans="7:9" x14ac:dyDescent="0.25">
      <c r="G357" s="176"/>
      <c r="H357" s="177"/>
      <c r="I357" s="176"/>
    </row>
    <row r="358" spans="7:9" x14ac:dyDescent="0.25">
      <c r="G358" s="176"/>
      <c r="H358" s="177"/>
      <c r="I358" s="176"/>
    </row>
    <row r="359" spans="7:9" x14ac:dyDescent="0.25">
      <c r="G359" s="176"/>
      <c r="H359" s="177"/>
      <c r="I359" s="176"/>
    </row>
    <row r="360" spans="7:9" x14ac:dyDescent="0.25">
      <c r="G360" s="176"/>
      <c r="H360" s="177"/>
      <c r="I360" s="176"/>
    </row>
    <row r="361" spans="7:9" x14ac:dyDescent="0.25">
      <c r="G361" s="176"/>
      <c r="H361" s="177"/>
      <c r="I361" s="176"/>
    </row>
    <row r="362" spans="7:9" x14ac:dyDescent="0.25">
      <c r="G362" s="176"/>
      <c r="H362" s="177"/>
      <c r="I362" s="176"/>
    </row>
    <row r="363" spans="7:9" x14ac:dyDescent="0.25">
      <c r="G363" s="176"/>
      <c r="H363" s="177"/>
      <c r="I363" s="176"/>
    </row>
    <row r="364" spans="7:9" x14ac:dyDescent="0.25">
      <c r="G364" s="176"/>
      <c r="H364" s="177"/>
      <c r="I364" s="176"/>
    </row>
    <row r="365" spans="7:9" x14ac:dyDescent="0.25">
      <c r="G365" s="176"/>
      <c r="H365" s="177"/>
      <c r="I365" s="176"/>
    </row>
    <row r="366" spans="7:9" x14ac:dyDescent="0.25">
      <c r="G366" s="176"/>
      <c r="H366" s="177"/>
      <c r="I366" s="176"/>
    </row>
    <row r="367" spans="7:9" x14ac:dyDescent="0.25">
      <c r="G367" s="176"/>
      <c r="H367" s="177"/>
      <c r="I367" s="176"/>
    </row>
    <row r="368" spans="7:9" x14ac:dyDescent="0.25">
      <c r="G368" s="176"/>
      <c r="H368" s="177"/>
      <c r="I368" s="176"/>
    </row>
    <row r="369" spans="7:9" x14ac:dyDescent="0.25">
      <c r="G369" s="176"/>
      <c r="H369" s="177"/>
      <c r="I369" s="176"/>
    </row>
    <row r="370" spans="7:9" x14ac:dyDescent="0.25">
      <c r="G370" s="176"/>
      <c r="H370" s="177"/>
      <c r="I370" s="176"/>
    </row>
    <row r="371" spans="7:9" x14ac:dyDescent="0.25">
      <c r="G371" s="176"/>
      <c r="H371" s="177"/>
      <c r="I371" s="176"/>
    </row>
    <row r="372" spans="7:9" x14ac:dyDescent="0.25">
      <c r="G372" s="176"/>
      <c r="H372" s="177"/>
      <c r="I372" s="176"/>
    </row>
    <row r="373" spans="7:9" x14ac:dyDescent="0.25">
      <c r="G373" s="176"/>
      <c r="H373" s="177"/>
      <c r="I373" s="176"/>
    </row>
    <row r="374" spans="7:9" x14ac:dyDescent="0.25">
      <c r="G374" s="176"/>
      <c r="H374" s="177"/>
      <c r="I374" s="176"/>
    </row>
    <row r="375" spans="7:9" x14ac:dyDescent="0.25">
      <c r="G375" s="176"/>
      <c r="H375" s="177"/>
      <c r="I375" s="176"/>
    </row>
    <row r="376" spans="7:9" x14ac:dyDescent="0.25">
      <c r="G376" s="176"/>
      <c r="H376" s="177"/>
      <c r="I376" s="176"/>
    </row>
    <row r="377" spans="7:9" x14ac:dyDescent="0.25">
      <c r="G377" s="176"/>
      <c r="H377" s="177"/>
      <c r="I377" s="176"/>
    </row>
    <row r="378" spans="7:9" x14ac:dyDescent="0.25">
      <c r="G378" s="176"/>
      <c r="H378" s="177"/>
      <c r="I378" s="176"/>
    </row>
    <row r="379" spans="7:9" x14ac:dyDescent="0.25">
      <c r="G379" s="176"/>
      <c r="H379" s="177"/>
      <c r="I379" s="176"/>
    </row>
    <row r="380" spans="7:9" x14ac:dyDescent="0.25">
      <c r="G380" s="176"/>
      <c r="H380" s="177"/>
      <c r="I380" s="176"/>
    </row>
    <row r="381" spans="7:9" x14ac:dyDescent="0.25">
      <c r="G381" s="176"/>
      <c r="H381" s="177"/>
      <c r="I381" s="176"/>
    </row>
    <row r="382" spans="7:9" x14ac:dyDescent="0.25">
      <c r="G382" s="176"/>
      <c r="H382" s="177"/>
      <c r="I382" s="176"/>
    </row>
    <row r="383" spans="7:9" x14ac:dyDescent="0.25">
      <c r="G383" s="176"/>
      <c r="H383" s="177"/>
      <c r="I383" s="176"/>
    </row>
    <row r="384" spans="7:9" x14ac:dyDescent="0.25">
      <c r="G384" s="176"/>
      <c r="H384" s="177"/>
      <c r="I384" s="176"/>
    </row>
    <row r="385" spans="7:9" x14ac:dyDescent="0.25">
      <c r="G385" s="176"/>
      <c r="H385" s="177"/>
      <c r="I385" s="176"/>
    </row>
    <row r="386" spans="7:9" x14ac:dyDescent="0.25">
      <c r="G386" s="176"/>
      <c r="H386" s="177"/>
      <c r="I386" s="176"/>
    </row>
    <row r="387" spans="7:9" x14ac:dyDescent="0.25">
      <c r="G387" s="176"/>
      <c r="H387" s="177"/>
      <c r="I387" s="176"/>
    </row>
    <row r="388" spans="7:9" x14ac:dyDescent="0.25">
      <c r="G388" s="176"/>
      <c r="H388" s="177"/>
      <c r="I388" s="176"/>
    </row>
    <row r="389" spans="7:9" x14ac:dyDescent="0.25">
      <c r="G389" s="176"/>
      <c r="H389" s="177"/>
      <c r="I389" s="176"/>
    </row>
    <row r="390" spans="7:9" x14ac:dyDescent="0.25">
      <c r="G390" s="176"/>
      <c r="H390" s="177"/>
      <c r="I390" s="176"/>
    </row>
    <row r="391" spans="7:9" x14ac:dyDescent="0.25">
      <c r="G391" s="176"/>
      <c r="H391" s="177"/>
      <c r="I391" s="176"/>
    </row>
    <row r="392" spans="7:9" x14ac:dyDescent="0.25">
      <c r="G392" s="176"/>
      <c r="H392" s="177"/>
      <c r="I392" s="176"/>
    </row>
    <row r="393" spans="7:9" x14ac:dyDescent="0.25">
      <c r="G393" s="176"/>
      <c r="H393" s="177"/>
      <c r="I393" s="176"/>
    </row>
    <row r="394" spans="7:9" x14ac:dyDescent="0.25">
      <c r="G394" s="176"/>
      <c r="H394" s="177"/>
      <c r="I394" s="176"/>
    </row>
    <row r="395" spans="7:9" x14ac:dyDescent="0.25">
      <c r="G395" s="176"/>
      <c r="H395" s="177"/>
      <c r="I395" s="176"/>
    </row>
    <row r="396" spans="7:9" x14ac:dyDescent="0.25">
      <c r="G396" s="176"/>
      <c r="H396" s="177"/>
      <c r="I396" s="176"/>
    </row>
    <row r="397" spans="7:9" x14ac:dyDescent="0.25">
      <c r="G397" s="176"/>
      <c r="H397" s="177"/>
      <c r="I397" s="176"/>
    </row>
    <row r="398" spans="7:9" x14ac:dyDescent="0.25">
      <c r="G398" s="176"/>
      <c r="H398" s="177"/>
      <c r="I398" s="176"/>
    </row>
    <row r="399" spans="7:9" x14ac:dyDescent="0.25">
      <c r="G399" s="176"/>
      <c r="H399" s="177"/>
      <c r="I399" s="176"/>
    </row>
    <row r="400" spans="7:9" x14ac:dyDescent="0.25">
      <c r="G400" s="176"/>
      <c r="H400" s="177"/>
      <c r="I400" s="176"/>
    </row>
    <row r="401" spans="7:9" x14ac:dyDescent="0.25">
      <c r="G401" s="176"/>
      <c r="H401" s="177"/>
      <c r="I401" s="176"/>
    </row>
    <row r="402" spans="7:9" x14ac:dyDescent="0.25">
      <c r="G402" s="176"/>
      <c r="H402" s="177"/>
      <c r="I402" s="176"/>
    </row>
    <row r="403" spans="7:9" x14ac:dyDescent="0.25">
      <c r="G403" s="176"/>
      <c r="H403" s="177"/>
      <c r="I403" s="176"/>
    </row>
    <row r="404" spans="7:9" x14ac:dyDescent="0.25">
      <c r="G404" s="176"/>
      <c r="H404" s="177"/>
      <c r="I404" s="176"/>
    </row>
    <row r="405" spans="7:9" x14ac:dyDescent="0.25">
      <c r="G405" s="176"/>
      <c r="H405" s="177"/>
      <c r="I405" s="176"/>
    </row>
    <row r="406" spans="7:9" x14ac:dyDescent="0.25">
      <c r="G406" s="176"/>
      <c r="H406" s="177"/>
      <c r="I406" s="176"/>
    </row>
    <row r="407" spans="7:9" x14ac:dyDescent="0.25">
      <c r="G407" s="176"/>
      <c r="H407" s="177"/>
      <c r="I407" s="176"/>
    </row>
    <row r="408" spans="7:9" x14ac:dyDescent="0.25">
      <c r="G408" s="176"/>
      <c r="H408" s="177"/>
      <c r="I408" s="176"/>
    </row>
    <row r="409" spans="7:9" x14ac:dyDescent="0.25">
      <c r="G409" s="176"/>
      <c r="H409" s="177"/>
      <c r="I409" s="176"/>
    </row>
    <row r="410" spans="7:9" x14ac:dyDescent="0.25">
      <c r="G410" s="176"/>
      <c r="H410" s="177"/>
      <c r="I410" s="176"/>
    </row>
    <row r="411" spans="7:9" x14ac:dyDescent="0.25">
      <c r="G411" s="176"/>
      <c r="H411" s="177"/>
      <c r="I411" s="176"/>
    </row>
    <row r="412" spans="7:9" x14ac:dyDescent="0.25">
      <c r="G412" s="176"/>
      <c r="H412" s="177"/>
      <c r="I412" s="176"/>
    </row>
    <row r="413" spans="7:9" x14ac:dyDescent="0.25">
      <c r="G413" s="176"/>
      <c r="H413" s="177"/>
      <c r="I413" s="176"/>
    </row>
    <row r="414" spans="7:9" x14ac:dyDescent="0.25">
      <c r="G414" s="176"/>
      <c r="H414" s="177"/>
      <c r="I414" s="176"/>
    </row>
    <row r="415" spans="7:9" x14ac:dyDescent="0.25">
      <c r="G415" s="176"/>
      <c r="H415" s="177"/>
      <c r="I415" s="176"/>
    </row>
    <row r="416" spans="7:9" x14ac:dyDescent="0.25">
      <c r="G416" s="176"/>
      <c r="H416" s="177"/>
      <c r="I416" s="176"/>
    </row>
    <row r="417" spans="7:9" x14ac:dyDescent="0.25">
      <c r="G417" s="176"/>
      <c r="H417" s="177"/>
      <c r="I417" s="176"/>
    </row>
    <row r="418" spans="7:9" x14ac:dyDescent="0.25">
      <c r="G418" s="176"/>
      <c r="H418" s="177"/>
      <c r="I418" s="176"/>
    </row>
    <row r="419" spans="7:9" x14ac:dyDescent="0.25">
      <c r="G419" s="176"/>
      <c r="H419" s="177"/>
      <c r="I419" s="176"/>
    </row>
    <row r="420" spans="7:9" x14ac:dyDescent="0.25">
      <c r="G420" s="176"/>
      <c r="H420" s="177"/>
      <c r="I420" s="176"/>
    </row>
    <row r="421" spans="7:9" x14ac:dyDescent="0.25">
      <c r="G421" s="176"/>
      <c r="H421" s="177"/>
      <c r="I421" s="176"/>
    </row>
    <row r="422" spans="7:9" x14ac:dyDescent="0.25">
      <c r="G422" s="176"/>
      <c r="H422" s="177"/>
      <c r="I422" s="176"/>
    </row>
    <row r="423" spans="7:9" x14ac:dyDescent="0.25">
      <c r="G423" s="176"/>
      <c r="H423" s="177"/>
      <c r="I423" s="176"/>
    </row>
    <row r="424" spans="7:9" x14ac:dyDescent="0.25">
      <c r="G424" s="176"/>
      <c r="H424" s="177"/>
      <c r="I424" s="176"/>
    </row>
    <row r="425" spans="7:9" x14ac:dyDescent="0.25">
      <c r="G425" s="176"/>
      <c r="H425" s="177"/>
      <c r="I425" s="176"/>
    </row>
    <row r="426" spans="7:9" x14ac:dyDescent="0.25">
      <c r="G426" s="176"/>
      <c r="H426" s="177"/>
      <c r="I426" s="176"/>
    </row>
    <row r="427" spans="7:9" x14ac:dyDescent="0.25">
      <c r="G427" s="176"/>
      <c r="H427" s="177"/>
      <c r="I427" s="176"/>
    </row>
    <row r="428" spans="7:9" x14ac:dyDescent="0.25">
      <c r="G428" s="176"/>
      <c r="H428" s="177"/>
      <c r="I428" s="176"/>
    </row>
    <row r="429" spans="7:9" x14ac:dyDescent="0.25">
      <c r="G429" s="176"/>
      <c r="H429" s="177"/>
      <c r="I429" s="176"/>
    </row>
    <row r="430" spans="7:9" x14ac:dyDescent="0.25">
      <c r="G430" s="176"/>
      <c r="H430" s="177"/>
      <c r="I430" s="176"/>
    </row>
    <row r="431" spans="7:9" x14ac:dyDescent="0.25">
      <c r="G431" s="176"/>
      <c r="H431" s="177"/>
      <c r="I431" s="176"/>
    </row>
    <row r="432" spans="7:9" x14ac:dyDescent="0.25">
      <c r="G432" s="176"/>
      <c r="H432" s="177"/>
      <c r="I432" s="176"/>
    </row>
    <row r="433" spans="7:9" x14ac:dyDescent="0.25">
      <c r="G433" s="176"/>
      <c r="H433" s="177"/>
      <c r="I433" s="176"/>
    </row>
    <row r="434" spans="7:9" x14ac:dyDescent="0.25">
      <c r="G434" s="176"/>
      <c r="H434" s="177"/>
      <c r="I434" s="176"/>
    </row>
    <row r="435" spans="7:9" x14ac:dyDescent="0.25">
      <c r="G435" s="176"/>
      <c r="H435" s="177"/>
      <c r="I435" s="176"/>
    </row>
    <row r="436" spans="7:9" x14ac:dyDescent="0.25">
      <c r="G436" s="176"/>
      <c r="H436" s="177"/>
      <c r="I436" s="176"/>
    </row>
    <row r="437" spans="7:9" x14ac:dyDescent="0.25">
      <c r="G437" s="176"/>
      <c r="H437" s="177"/>
      <c r="I437" s="176"/>
    </row>
    <row r="438" spans="7:9" x14ac:dyDescent="0.25">
      <c r="G438" s="176"/>
      <c r="H438" s="177"/>
      <c r="I438" s="176"/>
    </row>
    <row r="439" spans="7:9" x14ac:dyDescent="0.25">
      <c r="G439" s="176"/>
      <c r="H439" s="177"/>
      <c r="I439" s="176"/>
    </row>
    <row r="440" spans="7:9" x14ac:dyDescent="0.25">
      <c r="G440" s="176"/>
      <c r="H440" s="177"/>
      <c r="I440" s="176"/>
    </row>
    <row r="441" spans="7:9" x14ac:dyDescent="0.25">
      <c r="G441" s="176"/>
      <c r="H441" s="177"/>
      <c r="I441" s="176"/>
    </row>
    <row r="442" spans="7:9" x14ac:dyDescent="0.25">
      <c r="G442" s="176"/>
      <c r="H442" s="177"/>
      <c r="I442" s="176"/>
    </row>
    <row r="443" spans="7:9" x14ac:dyDescent="0.25">
      <c r="G443" s="176"/>
      <c r="H443" s="177"/>
      <c r="I443" s="176"/>
    </row>
    <row r="444" spans="7:9" x14ac:dyDescent="0.25">
      <c r="G444" s="176"/>
      <c r="H444" s="177"/>
      <c r="I444" s="176"/>
    </row>
    <row r="445" spans="7:9" x14ac:dyDescent="0.25">
      <c r="G445" s="176"/>
      <c r="H445" s="177"/>
      <c r="I445" s="176"/>
    </row>
    <row r="446" spans="7:9" x14ac:dyDescent="0.25">
      <c r="G446" s="176"/>
      <c r="H446" s="177"/>
      <c r="I446" s="176"/>
    </row>
    <row r="447" spans="7:9" x14ac:dyDescent="0.25">
      <c r="G447" s="176"/>
      <c r="H447" s="177"/>
      <c r="I447" s="176"/>
    </row>
    <row r="448" spans="7:9" x14ac:dyDescent="0.25">
      <c r="G448" s="176"/>
      <c r="H448" s="177"/>
      <c r="I448" s="176"/>
    </row>
    <row r="449" spans="7:9" x14ac:dyDescent="0.25">
      <c r="G449" s="176"/>
      <c r="H449" s="177"/>
      <c r="I449" s="176"/>
    </row>
    <row r="450" spans="7:9" x14ac:dyDescent="0.25">
      <c r="G450" s="176"/>
      <c r="H450" s="177"/>
      <c r="I450" s="176"/>
    </row>
    <row r="451" spans="7:9" x14ac:dyDescent="0.25">
      <c r="G451" s="176"/>
      <c r="H451" s="177"/>
      <c r="I451" s="176"/>
    </row>
    <row r="452" spans="7:9" x14ac:dyDescent="0.25">
      <c r="G452" s="176"/>
      <c r="H452" s="177"/>
      <c r="I452" s="176"/>
    </row>
    <row r="453" spans="7:9" x14ac:dyDescent="0.25">
      <c r="G453" s="176"/>
      <c r="H453" s="177"/>
      <c r="I453" s="176"/>
    </row>
    <row r="454" spans="7:9" x14ac:dyDescent="0.25">
      <c r="G454" s="176"/>
      <c r="H454" s="177"/>
      <c r="I454" s="176"/>
    </row>
    <row r="455" spans="7:9" x14ac:dyDescent="0.25">
      <c r="G455" s="176"/>
      <c r="H455" s="177"/>
      <c r="I455" s="176"/>
    </row>
    <row r="456" spans="7:9" x14ac:dyDescent="0.25">
      <c r="G456" s="176"/>
      <c r="H456" s="177"/>
      <c r="I456" s="176"/>
    </row>
    <row r="457" spans="7:9" x14ac:dyDescent="0.25">
      <c r="G457" s="176"/>
      <c r="H457" s="177"/>
      <c r="I457" s="176"/>
    </row>
    <row r="458" spans="7:9" x14ac:dyDescent="0.25">
      <c r="G458" s="176"/>
      <c r="H458" s="177"/>
      <c r="I458" s="176"/>
    </row>
    <row r="459" spans="7:9" x14ac:dyDescent="0.25">
      <c r="G459" s="176"/>
      <c r="H459" s="177"/>
      <c r="I459" s="176"/>
    </row>
    <row r="460" spans="7:9" x14ac:dyDescent="0.25">
      <c r="G460" s="176"/>
      <c r="H460" s="177"/>
      <c r="I460" s="176"/>
    </row>
    <row r="461" spans="7:9" x14ac:dyDescent="0.25">
      <c r="G461" s="176"/>
      <c r="H461" s="177"/>
      <c r="I461" s="176"/>
    </row>
    <row r="462" spans="7:9" x14ac:dyDescent="0.25">
      <c r="G462" s="176"/>
      <c r="H462" s="177"/>
      <c r="I462" s="176"/>
    </row>
    <row r="463" spans="7:9" x14ac:dyDescent="0.25">
      <c r="G463" s="176"/>
      <c r="H463" s="177"/>
      <c r="I463" s="176"/>
    </row>
    <row r="464" spans="7:9" x14ac:dyDescent="0.25">
      <c r="G464" s="176"/>
      <c r="H464" s="177"/>
      <c r="I464" s="176"/>
    </row>
    <row r="465" spans="7:9" x14ac:dyDescent="0.25">
      <c r="G465" s="176"/>
      <c r="H465" s="177"/>
      <c r="I465" s="176"/>
    </row>
    <row r="466" spans="7:9" x14ac:dyDescent="0.25">
      <c r="G466" s="176"/>
      <c r="H466" s="177"/>
      <c r="I466" s="176"/>
    </row>
    <row r="467" spans="7:9" x14ac:dyDescent="0.25">
      <c r="G467" s="176"/>
      <c r="H467" s="177"/>
      <c r="I467" s="176"/>
    </row>
    <row r="468" spans="7:9" x14ac:dyDescent="0.25">
      <c r="G468" s="176"/>
      <c r="H468" s="177"/>
      <c r="I468" s="176"/>
    </row>
    <row r="469" spans="7:9" x14ac:dyDescent="0.25">
      <c r="G469" s="176"/>
      <c r="H469" s="177"/>
      <c r="I469" s="176"/>
    </row>
    <row r="470" spans="7:9" x14ac:dyDescent="0.25">
      <c r="G470" s="176"/>
      <c r="H470" s="177"/>
      <c r="I470" s="176"/>
    </row>
    <row r="471" spans="7:9" x14ac:dyDescent="0.25">
      <c r="G471" s="176"/>
      <c r="H471" s="177"/>
      <c r="I471" s="176"/>
    </row>
    <row r="472" spans="7:9" x14ac:dyDescent="0.25">
      <c r="G472" s="176"/>
      <c r="H472" s="177"/>
      <c r="I472" s="176"/>
    </row>
    <row r="473" spans="7:9" x14ac:dyDescent="0.25">
      <c r="G473" s="176"/>
      <c r="H473" s="177"/>
      <c r="I473" s="176"/>
    </row>
    <row r="474" spans="7:9" x14ac:dyDescent="0.25">
      <c r="G474" s="176"/>
      <c r="H474" s="177"/>
      <c r="I474" s="176"/>
    </row>
    <row r="475" spans="7:9" x14ac:dyDescent="0.25">
      <c r="G475" s="176"/>
      <c r="H475" s="177"/>
      <c r="I475" s="176"/>
    </row>
    <row r="476" spans="7:9" x14ac:dyDescent="0.25">
      <c r="G476" s="176"/>
      <c r="H476" s="177"/>
      <c r="I476" s="176"/>
    </row>
    <row r="477" spans="7:9" x14ac:dyDescent="0.25">
      <c r="G477" s="176"/>
      <c r="H477" s="177"/>
      <c r="I477" s="176"/>
    </row>
    <row r="478" spans="7:9" x14ac:dyDescent="0.25">
      <c r="G478" s="176"/>
      <c r="H478" s="177"/>
      <c r="I478" s="176"/>
    </row>
    <row r="479" spans="7:9" x14ac:dyDescent="0.25">
      <c r="G479" s="176"/>
      <c r="H479" s="177"/>
      <c r="I479" s="176"/>
    </row>
    <row r="480" spans="7:9" x14ac:dyDescent="0.25">
      <c r="G480" s="176"/>
      <c r="H480" s="177"/>
      <c r="I480" s="176"/>
    </row>
    <row r="481" spans="7:9" x14ac:dyDescent="0.25">
      <c r="G481" s="176"/>
      <c r="H481" s="177"/>
      <c r="I481" s="176"/>
    </row>
    <row r="482" spans="7:9" x14ac:dyDescent="0.25">
      <c r="G482" s="176"/>
      <c r="H482" s="177"/>
      <c r="I482" s="176"/>
    </row>
    <row r="483" spans="7:9" x14ac:dyDescent="0.25">
      <c r="G483" s="176"/>
      <c r="H483" s="177"/>
      <c r="I483" s="176"/>
    </row>
    <row r="484" spans="7:9" x14ac:dyDescent="0.25">
      <c r="G484" s="176"/>
      <c r="H484" s="177"/>
      <c r="I484" s="176"/>
    </row>
    <row r="485" spans="7:9" x14ac:dyDescent="0.25">
      <c r="G485" s="176"/>
      <c r="H485" s="177"/>
      <c r="I485" s="176"/>
    </row>
    <row r="486" spans="7:9" x14ac:dyDescent="0.25">
      <c r="G486" s="176"/>
      <c r="H486" s="177"/>
      <c r="I486" s="176"/>
    </row>
    <row r="487" spans="7:9" x14ac:dyDescent="0.25">
      <c r="G487" s="176"/>
      <c r="H487" s="177"/>
      <c r="I487" s="176"/>
    </row>
    <row r="488" spans="7:9" x14ac:dyDescent="0.25">
      <c r="G488" s="176"/>
      <c r="H488" s="177"/>
      <c r="I488" s="176"/>
    </row>
    <row r="489" spans="7:9" x14ac:dyDescent="0.25">
      <c r="G489" s="176"/>
      <c r="H489" s="177"/>
      <c r="I489" s="176"/>
    </row>
    <row r="490" spans="7:9" x14ac:dyDescent="0.25">
      <c r="G490" s="176"/>
      <c r="H490" s="177"/>
      <c r="I490" s="176"/>
    </row>
    <row r="491" spans="7:9" x14ac:dyDescent="0.25">
      <c r="G491" s="176"/>
      <c r="H491" s="177"/>
      <c r="I491" s="176"/>
    </row>
    <row r="492" spans="7:9" x14ac:dyDescent="0.25">
      <c r="G492" s="176"/>
      <c r="H492" s="177"/>
      <c r="I492" s="176"/>
    </row>
    <row r="493" spans="7:9" x14ac:dyDescent="0.25">
      <c r="G493" s="176"/>
      <c r="H493" s="177"/>
      <c r="I493" s="176"/>
    </row>
    <row r="494" spans="7:9" x14ac:dyDescent="0.25">
      <c r="G494" s="176"/>
      <c r="H494" s="177"/>
      <c r="I494" s="176"/>
    </row>
    <row r="495" spans="7:9" x14ac:dyDescent="0.25">
      <c r="G495" s="176"/>
      <c r="H495" s="177"/>
      <c r="I495" s="176"/>
    </row>
    <row r="496" spans="7:9" x14ac:dyDescent="0.25">
      <c r="G496" s="176"/>
      <c r="H496" s="177"/>
      <c r="I496" s="176"/>
    </row>
    <row r="497" spans="7:9" x14ac:dyDescent="0.25">
      <c r="G497" s="176"/>
      <c r="H497" s="177"/>
      <c r="I497" s="176"/>
    </row>
    <row r="498" spans="7:9" x14ac:dyDescent="0.25">
      <c r="G498" s="176"/>
      <c r="H498" s="177"/>
      <c r="I498" s="176"/>
    </row>
    <row r="499" spans="7:9" x14ac:dyDescent="0.25">
      <c r="G499" s="176"/>
      <c r="H499" s="177"/>
      <c r="I499" s="176"/>
    </row>
    <row r="500" spans="7:9" x14ac:dyDescent="0.25">
      <c r="G500" s="176"/>
      <c r="H500" s="177"/>
      <c r="I500" s="176"/>
    </row>
    <row r="501" spans="7:9" x14ac:dyDescent="0.25">
      <c r="G501" s="176"/>
      <c r="H501" s="177"/>
      <c r="I501" s="176"/>
    </row>
    <row r="502" spans="7:9" x14ac:dyDescent="0.25">
      <c r="G502" s="176"/>
      <c r="H502" s="177"/>
      <c r="I502" s="176"/>
    </row>
    <row r="503" spans="7:9" x14ac:dyDescent="0.25">
      <c r="G503" s="176"/>
      <c r="H503" s="177"/>
      <c r="I503" s="176"/>
    </row>
    <row r="504" spans="7:9" x14ac:dyDescent="0.25">
      <c r="G504" s="176"/>
      <c r="H504" s="177"/>
      <c r="I504" s="176"/>
    </row>
    <row r="505" spans="7:9" x14ac:dyDescent="0.25">
      <c r="G505" s="176"/>
      <c r="H505" s="177"/>
      <c r="I505" s="176"/>
    </row>
    <row r="506" spans="7:9" x14ac:dyDescent="0.25">
      <c r="G506" s="176"/>
      <c r="H506" s="177"/>
      <c r="I506" s="176"/>
    </row>
    <row r="507" spans="7:9" x14ac:dyDescent="0.25">
      <c r="G507" s="176"/>
      <c r="H507" s="177"/>
      <c r="I507" s="176"/>
    </row>
    <row r="508" spans="7:9" x14ac:dyDescent="0.25">
      <c r="G508" s="176"/>
      <c r="H508" s="177"/>
      <c r="I508" s="176"/>
    </row>
    <row r="509" spans="7:9" x14ac:dyDescent="0.25">
      <c r="G509" s="176"/>
      <c r="H509" s="177"/>
      <c r="I509" s="176"/>
    </row>
    <row r="510" spans="7:9" x14ac:dyDescent="0.25">
      <c r="G510" s="176"/>
      <c r="H510" s="177"/>
      <c r="I510" s="176"/>
    </row>
    <row r="511" spans="7:9" x14ac:dyDescent="0.25">
      <c r="G511" s="176"/>
      <c r="H511" s="177"/>
      <c r="I511" s="176"/>
    </row>
    <row r="512" spans="7:9" x14ac:dyDescent="0.25">
      <c r="G512" s="176"/>
      <c r="H512" s="177"/>
      <c r="I512" s="176"/>
    </row>
    <row r="513" spans="7:9" x14ac:dyDescent="0.25">
      <c r="G513" s="176"/>
      <c r="H513" s="177"/>
      <c r="I513" s="176"/>
    </row>
    <row r="514" spans="7:9" x14ac:dyDescent="0.25">
      <c r="G514" s="176"/>
      <c r="H514" s="177"/>
      <c r="I514" s="176"/>
    </row>
    <row r="515" spans="7:9" x14ac:dyDescent="0.25">
      <c r="G515" s="176"/>
      <c r="H515" s="177"/>
      <c r="I515" s="176"/>
    </row>
    <row r="516" spans="7:9" x14ac:dyDescent="0.25">
      <c r="G516" s="176"/>
      <c r="H516" s="177"/>
      <c r="I516" s="176"/>
    </row>
    <row r="517" spans="7:9" x14ac:dyDescent="0.25">
      <c r="G517" s="176"/>
      <c r="H517" s="177"/>
      <c r="I517" s="176"/>
    </row>
    <row r="518" spans="7:9" x14ac:dyDescent="0.25">
      <c r="G518" s="176"/>
      <c r="H518" s="177"/>
      <c r="I518" s="176"/>
    </row>
    <row r="519" spans="7:9" x14ac:dyDescent="0.25">
      <c r="G519" s="176"/>
      <c r="H519" s="177"/>
      <c r="I519" s="176"/>
    </row>
    <row r="520" spans="7:9" x14ac:dyDescent="0.25">
      <c r="G520" s="176"/>
      <c r="H520" s="177"/>
      <c r="I520" s="176"/>
    </row>
    <row r="521" spans="7:9" x14ac:dyDescent="0.25">
      <c r="G521" s="176"/>
      <c r="H521" s="177"/>
      <c r="I521" s="176"/>
    </row>
    <row r="522" spans="7:9" x14ac:dyDescent="0.25">
      <c r="G522" s="176"/>
      <c r="H522" s="177"/>
      <c r="I522" s="176"/>
    </row>
    <row r="523" spans="7:9" x14ac:dyDescent="0.25">
      <c r="G523" s="176"/>
      <c r="H523" s="177"/>
      <c r="I523" s="176"/>
    </row>
    <row r="524" spans="7:9" x14ac:dyDescent="0.25">
      <c r="G524" s="176"/>
      <c r="H524" s="177"/>
      <c r="I524" s="176"/>
    </row>
    <row r="525" spans="7:9" x14ac:dyDescent="0.25">
      <c r="G525" s="176"/>
      <c r="H525" s="177"/>
      <c r="I525" s="176"/>
    </row>
    <row r="526" spans="7:9" x14ac:dyDescent="0.25">
      <c r="G526" s="176"/>
      <c r="H526" s="177"/>
      <c r="I526" s="176"/>
    </row>
    <row r="527" spans="7:9" x14ac:dyDescent="0.25">
      <c r="G527" s="176"/>
      <c r="H527" s="177"/>
      <c r="I527" s="176"/>
    </row>
    <row r="528" spans="7:9" x14ac:dyDescent="0.25">
      <c r="G528" s="176"/>
      <c r="H528" s="177"/>
      <c r="I528" s="176"/>
    </row>
    <row r="529" spans="7:9" x14ac:dyDescent="0.25">
      <c r="G529" s="176"/>
      <c r="H529" s="177"/>
      <c r="I529" s="176"/>
    </row>
    <row r="530" spans="7:9" x14ac:dyDescent="0.25">
      <c r="G530" s="176"/>
      <c r="H530" s="177"/>
      <c r="I530" s="176"/>
    </row>
    <row r="531" spans="7:9" x14ac:dyDescent="0.25">
      <c r="G531" s="176"/>
      <c r="H531" s="177"/>
      <c r="I531" s="176"/>
    </row>
    <row r="532" spans="7:9" x14ac:dyDescent="0.25">
      <c r="G532" s="176"/>
      <c r="H532" s="177"/>
      <c r="I532" s="176"/>
    </row>
    <row r="533" spans="7:9" x14ac:dyDescent="0.25">
      <c r="G533" s="176"/>
      <c r="H533" s="177"/>
      <c r="I533" s="176"/>
    </row>
    <row r="534" spans="7:9" x14ac:dyDescent="0.25">
      <c r="G534" s="176"/>
      <c r="H534" s="177"/>
      <c r="I534" s="176"/>
    </row>
    <row r="535" spans="7:9" x14ac:dyDescent="0.25">
      <c r="G535" s="176"/>
      <c r="H535" s="177"/>
      <c r="I535" s="176"/>
    </row>
    <row r="536" spans="7:9" x14ac:dyDescent="0.25">
      <c r="G536" s="176"/>
      <c r="H536" s="177"/>
      <c r="I536" s="176"/>
    </row>
    <row r="537" spans="7:9" x14ac:dyDescent="0.25">
      <c r="G537" s="176"/>
      <c r="H537" s="177"/>
      <c r="I537" s="176"/>
    </row>
    <row r="538" spans="7:9" x14ac:dyDescent="0.25">
      <c r="G538" s="176"/>
      <c r="H538" s="177"/>
      <c r="I538" s="176"/>
    </row>
    <row r="539" spans="7:9" x14ac:dyDescent="0.25">
      <c r="G539" s="176"/>
      <c r="H539" s="177"/>
      <c r="I539" s="176"/>
    </row>
    <row r="540" spans="7:9" x14ac:dyDescent="0.25">
      <c r="G540" s="176"/>
      <c r="H540" s="177"/>
      <c r="I540" s="176"/>
    </row>
    <row r="541" spans="7:9" x14ac:dyDescent="0.25">
      <c r="G541" s="176"/>
      <c r="H541" s="177"/>
      <c r="I541" s="176"/>
    </row>
    <row r="542" spans="7:9" x14ac:dyDescent="0.25">
      <c r="G542" s="176"/>
      <c r="H542" s="177"/>
      <c r="I542" s="176"/>
    </row>
    <row r="543" spans="7:9" x14ac:dyDescent="0.25">
      <c r="G543" s="176"/>
      <c r="H543" s="177"/>
      <c r="I543" s="176"/>
    </row>
    <row r="544" spans="7:9" x14ac:dyDescent="0.25">
      <c r="G544" s="176"/>
      <c r="H544" s="177"/>
      <c r="I544" s="176"/>
    </row>
    <row r="545" spans="7:9" x14ac:dyDescent="0.25">
      <c r="G545" s="176"/>
      <c r="H545" s="177"/>
      <c r="I545" s="176"/>
    </row>
    <row r="546" spans="7:9" x14ac:dyDescent="0.25">
      <c r="G546" s="176"/>
      <c r="H546" s="177"/>
      <c r="I546" s="176"/>
    </row>
    <row r="547" spans="7:9" x14ac:dyDescent="0.25">
      <c r="G547" s="176"/>
      <c r="H547" s="177"/>
      <c r="I547" s="176"/>
    </row>
    <row r="548" spans="7:9" x14ac:dyDescent="0.25">
      <c r="G548" s="176"/>
      <c r="H548" s="177"/>
      <c r="I548" s="176"/>
    </row>
    <row r="549" spans="7:9" x14ac:dyDescent="0.25">
      <c r="G549" s="176"/>
      <c r="H549" s="177"/>
      <c r="I549" s="176"/>
    </row>
    <row r="550" spans="7:9" x14ac:dyDescent="0.25">
      <c r="G550" s="176"/>
      <c r="H550" s="177"/>
      <c r="I550" s="176"/>
    </row>
    <row r="551" spans="7:9" x14ac:dyDescent="0.25">
      <c r="G551" s="176"/>
      <c r="H551" s="177"/>
      <c r="I551" s="176"/>
    </row>
    <row r="552" spans="7:9" x14ac:dyDescent="0.25">
      <c r="G552" s="176"/>
      <c r="H552" s="177"/>
      <c r="I552" s="176"/>
    </row>
    <row r="553" spans="7:9" x14ac:dyDescent="0.25">
      <c r="G553" s="176"/>
      <c r="H553" s="177"/>
      <c r="I553" s="176"/>
    </row>
    <row r="554" spans="7:9" x14ac:dyDescent="0.25">
      <c r="G554" s="176"/>
      <c r="H554" s="177"/>
      <c r="I554" s="176"/>
    </row>
    <row r="555" spans="7:9" x14ac:dyDescent="0.25">
      <c r="G555" s="176"/>
      <c r="H555" s="177"/>
      <c r="I555" s="176"/>
    </row>
    <row r="556" spans="7:9" x14ac:dyDescent="0.25">
      <c r="G556" s="176"/>
      <c r="H556" s="177"/>
      <c r="I556" s="176"/>
    </row>
    <row r="557" spans="7:9" x14ac:dyDescent="0.25">
      <c r="G557" s="176"/>
      <c r="H557" s="177"/>
      <c r="I557" s="176"/>
    </row>
    <row r="558" spans="7:9" x14ac:dyDescent="0.25">
      <c r="G558" s="176"/>
      <c r="H558" s="177"/>
      <c r="I558" s="176"/>
    </row>
    <row r="559" spans="7:9" x14ac:dyDescent="0.25">
      <c r="G559" s="176"/>
      <c r="H559" s="177"/>
      <c r="I559" s="176"/>
    </row>
    <row r="560" spans="7:9" x14ac:dyDescent="0.25">
      <c r="G560" s="176"/>
      <c r="H560" s="177"/>
      <c r="I560" s="176"/>
    </row>
    <row r="561" spans="7:9" x14ac:dyDescent="0.25">
      <c r="G561" s="176"/>
      <c r="H561" s="177"/>
      <c r="I561" s="176"/>
    </row>
    <row r="562" spans="7:9" x14ac:dyDescent="0.25">
      <c r="G562" s="176"/>
      <c r="H562" s="177"/>
      <c r="I562" s="176"/>
    </row>
    <row r="563" spans="7:9" x14ac:dyDescent="0.25">
      <c r="G563" s="176"/>
      <c r="H563" s="177"/>
      <c r="I563" s="176"/>
    </row>
    <row r="564" spans="7:9" x14ac:dyDescent="0.25">
      <c r="G564" s="176"/>
      <c r="H564" s="177"/>
      <c r="I564" s="176"/>
    </row>
    <row r="565" spans="7:9" x14ac:dyDescent="0.25">
      <c r="G565" s="176"/>
      <c r="H565" s="177"/>
      <c r="I565" s="176"/>
    </row>
    <row r="566" spans="7:9" x14ac:dyDescent="0.25">
      <c r="G566" s="176"/>
      <c r="H566" s="177"/>
      <c r="I566" s="176"/>
    </row>
    <row r="567" spans="7:9" x14ac:dyDescent="0.25">
      <c r="G567" s="176"/>
      <c r="H567" s="177"/>
      <c r="I567" s="176"/>
    </row>
    <row r="568" spans="7:9" x14ac:dyDescent="0.25">
      <c r="G568" s="176"/>
      <c r="H568" s="177"/>
      <c r="I568" s="176"/>
    </row>
    <row r="569" spans="7:9" x14ac:dyDescent="0.25">
      <c r="G569" s="176"/>
      <c r="H569" s="177"/>
      <c r="I569" s="176"/>
    </row>
    <row r="570" spans="7:9" x14ac:dyDescent="0.25">
      <c r="G570" s="176"/>
      <c r="H570" s="177"/>
      <c r="I570" s="176"/>
    </row>
    <row r="571" spans="7:9" x14ac:dyDescent="0.25">
      <c r="G571" s="176"/>
      <c r="H571" s="177"/>
      <c r="I571" s="176"/>
    </row>
    <row r="572" spans="7:9" x14ac:dyDescent="0.25">
      <c r="G572" s="176"/>
      <c r="H572" s="177"/>
      <c r="I572" s="176"/>
    </row>
    <row r="573" spans="7:9" x14ac:dyDescent="0.25">
      <c r="G573" s="176"/>
      <c r="H573" s="177"/>
      <c r="I573" s="176"/>
    </row>
    <row r="574" spans="7:9" x14ac:dyDescent="0.25">
      <c r="G574" s="176"/>
      <c r="H574" s="177"/>
      <c r="I574" s="176"/>
    </row>
    <row r="575" spans="7:9" x14ac:dyDescent="0.25">
      <c r="G575" s="176"/>
      <c r="H575" s="177"/>
      <c r="I575" s="176"/>
    </row>
    <row r="576" spans="7:9" x14ac:dyDescent="0.25">
      <c r="G576" s="176"/>
      <c r="H576" s="177"/>
      <c r="I576" s="176"/>
    </row>
    <row r="577" spans="7:9" x14ac:dyDescent="0.25">
      <c r="G577" s="176"/>
      <c r="H577" s="177"/>
      <c r="I577" s="176"/>
    </row>
    <row r="578" spans="7:9" x14ac:dyDescent="0.25">
      <c r="G578" s="176"/>
      <c r="H578" s="177"/>
      <c r="I578" s="176"/>
    </row>
    <row r="579" spans="7:9" x14ac:dyDescent="0.25">
      <c r="G579" s="176"/>
      <c r="H579" s="177"/>
      <c r="I579" s="176"/>
    </row>
    <row r="580" spans="7:9" x14ac:dyDescent="0.25">
      <c r="G580" s="176"/>
      <c r="H580" s="177"/>
      <c r="I580" s="176"/>
    </row>
    <row r="581" spans="7:9" x14ac:dyDescent="0.25">
      <c r="G581" s="176"/>
      <c r="H581" s="177"/>
      <c r="I581" s="176"/>
    </row>
    <row r="582" spans="7:9" x14ac:dyDescent="0.25">
      <c r="G582" s="176"/>
      <c r="H582" s="177"/>
      <c r="I582" s="176"/>
    </row>
    <row r="583" spans="7:9" x14ac:dyDescent="0.25">
      <c r="G583" s="176"/>
      <c r="H583" s="177"/>
      <c r="I583" s="176"/>
    </row>
    <row r="584" spans="7:9" x14ac:dyDescent="0.25">
      <c r="G584" s="176"/>
      <c r="H584" s="177"/>
      <c r="I584" s="176"/>
    </row>
    <row r="585" spans="7:9" x14ac:dyDescent="0.25">
      <c r="G585" s="176"/>
      <c r="H585" s="177"/>
      <c r="I585" s="176"/>
    </row>
    <row r="586" spans="7:9" x14ac:dyDescent="0.25">
      <c r="G586" s="176"/>
      <c r="H586" s="177"/>
      <c r="I586" s="176"/>
    </row>
    <row r="587" spans="7:9" x14ac:dyDescent="0.25">
      <c r="G587" s="176"/>
      <c r="H587" s="177"/>
      <c r="I587" s="176"/>
    </row>
    <row r="588" spans="7:9" x14ac:dyDescent="0.25">
      <c r="G588" s="176"/>
      <c r="H588" s="177"/>
      <c r="I588" s="176"/>
    </row>
    <row r="589" spans="7:9" x14ac:dyDescent="0.25">
      <c r="G589" s="176"/>
      <c r="H589" s="177"/>
      <c r="I589" s="176"/>
    </row>
    <row r="590" spans="7:9" x14ac:dyDescent="0.25">
      <c r="G590" s="176"/>
      <c r="H590" s="177"/>
      <c r="I590" s="176"/>
    </row>
    <row r="591" spans="7:9" x14ac:dyDescent="0.25">
      <c r="G591" s="176"/>
      <c r="H591" s="177"/>
      <c r="I591" s="176"/>
    </row>
    <row r="592" spans="7:9" x14ac:dyDescent="0.25">
      <c r="G592" s="176"/>
      <c r="H592" s="177"/>
      <c r="I592" s="176"/>
    </row>
    <row r="593" spans="7:9" x14ac:dyDescent="0.25">
      <c r="G593" s="176"/>
      <c r="H593" s="177"/>
      <c r="I593" s="176"/>
    </row>
    <row r="594" spans="7:9" x14ac:dyDescent="0.25">
      <c r="G594" s="176"/>
      <c r="H594" s="177"/>
      <c r="I594" s="176"/>
    </row>
    <row r="595" spans="7:9" x14ac:dyDescent="0.25">
      <c r="G595" s="176"/>
      <c r="H595" s="177"/>
      <c r="I595" s="176"/>
    </row>
    <row r="596" spans="7:9" x14ac:dyDescent="0.25">
      <c r="G596" s="176"/>
      <c r="H596" s="177"/>
      <c r="I596" s="176"/>
    </row>
    <row r="597" spans="7:9" x14ac:dyDescent="0.25">
      <c r="G597" s="176"/>
      <c r="H597" s="177"/>
      <c r="I597" s="176"/>
    </row>
    <row r="598" spans="7:9" x14ac:dyDescent="0.25">
      <c r="G598" s="176"/>
      <c r="H598" s="177"/>
      <c r="I598" s="176"/>
    </row>
    <row r="599" spans="7:9" x14ac:dyDescent="0.25">
      <c r="G599" s="176"/>
      <c r="H599" s="177"/>
      <c r="I599" s="176"/>
    </row>
    <row r="600" spans="7:9" x14ac:dyDescent="0.25">
      <c r="G600" s="176"/>
      <c r="H600" s="177"/>
      <c r="I600" s="176"/>
    </row>
    <row r="601" spans="7:9" x14ac:dyDescent="0.25">
      <c r="G601" s="176"/>
      <c r="H601" s="177"/>
      <c r="I601" s="176"/>
    </row>
    <row r="602" spans="7:9" x14ac:dyDescent="0.25">
      <c r="G602" s="176"/>
      <c r="H602" s="177"/>
      <c r="I602" s="176"/>
    </row>
    <row r="603" spans="7:9" x14ac:dyDescent="0.25">
      <c r="G603" s="176"/>
      <c r="H603" s="177"/>
      <c r="I603" s="176"/>
    </row>
    <row r="604" spans="7:9" x14ac:dyDescent="0.25">
      <c r="G604" s="176"/>
      <c r="H604" s="177"/>
      <c r="I604" s="176"/>
    </row>
    <row r="605" spans="7:9" x14ac:dyDescent="0.25">
      <c r="G605" s="176"/>
      <c r="H605" s="177"/>
      <c r="I605" s="176"/>
    </row>
    <row r="606" spans="7:9" x14ac:dyDescent="0.25">
      <c r="G606" s="176"/>
      <c r="H606" s="177"/>
      <c r="I606" s="176"/>
    </row>
    <row r="607" spans="7:9" x14ac:dyDescent="0.25">
      <c r="G607" s="176"/>
      <c r="H607" s="177"/>
      <c r="I607" s="176"/>
    </row>
    <row r="608" spans="7:9" x14ac:dyDescent="0.25">
      <c r="G608" s="176"/>
      <c r="H608" s="177"/>
      <c r="I608" s="176"/>
    </row>
    <row r="609" spans="7:9" x14ac:dyDescent="0.25">
      <c r="G609" s="176"/>
      <c r="H609" s="177"/>
      <c r="I609" s="176"/>
    </row>
    <row r="610" spans="7:9" x14ac:dyDescent="0.25">
      <c r="G610" s="176"/>
      <c r="H610" s="177"/>
      <c r="I610" s="176"/>
    </row>
    <row r="611" spans="7:9" x14ac:dyDescent="0.25">
      <c r="G611" s="176"/>
      <c r="H611" s="177"/>
      <c r="I611" s="176"/>
    </row>
    <row r="612" spans="7:9" x14ac:dyDescent="0.25">
      <c r="G612" s="176"/>
      <c r="H612" s="177"/>
      <c r="I612" s="176"/>
    </row>
    <row r="613" spans="7:9" x14ac:dyDescent="0.25">
      <c r="G613" s="176"/>
      <c r="H613" s="177"/>
      <c r="I613" s="176"/>
    </row>
    <row r="614" spans="7:9" x14ac:dyDescent="0.25">
      <c r="G614" s="176"/>
      <c r="H614" s="177"/>
      <c r="I614" s="176"/>
    </row>
    <row r="615" spans="7:9" x14ac:dyDescent="0.25">
      <c r="G615" s="176"/>
      <c r="H615" s="177"/>
      <c r="I615" s="176"/>
    </row>
    <row r="616" spans="7:9" x14ac:dyDescent="0.25">
      <c r="G616" s="176"/>
      <c r="H616" s="177"/>
      <c r="I616" s="176"/>
    </row>
    <row r="617" spans="7:9" x14ac:dyDescent="0.25">
      <c r="G617" s="176"/>
      <c r="H617" s="177"/>
      <c r="I617" s="176"/>
    </row>
    <row r="618" spans="7:9" x14ac:dyDescent="0.25">
      <c r="G618" s="176"/>
      <c r="H618" s="177"/>
      <c r="I618" s="176"/>
    </row>
    <row r="619" spans="7:9" x14ac:dyDescent="0.25">
      <c r="G619" s="176"/>
      <c r="H619" s="177"/>
      <c r="I619" s="176"/>
    </row>
    <row r="620" spans="7:9" x14ac:dyDescent="0.25">
      <c r="G620" s="176"/>
      <c r="H620" s="177"/>
      <c r="I620" s="176"/>
    </row>
    <row r="621" spans="7:9" x14ac:dyDescent="0.25">
      <c r="G621" s="176"/>
      <c r="H621" s="177"/>
      <c r="I621" s="176"/>
    </row>
    <row r="622" spans="7:9" x14ac:dyDescent="0.25">
      <c r="G622" s="176"/>
      <c r="H622" s="177"/>
      <c r="I622" s="176"/>
    </row>
    <row r="623" spans="7:9" x14ac:dyDescent="0.25">
      <c r="G623" s="176"/>
      <c r="H623" s="177"/>
      <c r="I623" s="176"/>
    </row>
    <row r="624" spans="7:9" x14ac:dyDescent="0.25">
      <c r="G624" s="176"/>
      <c r="H624" s="177"/>
      <c r="I624" s="176"/>
    </row>
    <row r="625" spans="7:9" x14ac:dyDescent="0.25">
      <c r="G625" s="176"/>
      <c r="H625" s="177"/>
      <c r="I625" s="176"/>
    </row>
    <row r="626" spans="7:9" x14ac:dyDescent="0.25">
      <c r="G626" s="176"/>
      <c r="H626" s="177"/>
      <c r="I626" s="176"/>
    </row>
    <row r="627" spans="7:9" x14ac:dyDescent="0.25">
      <c r="G627" s="176"/>
      <c r="H627" s="177"/>
      <c r="I627" s="176"/>
    </row>
    <row r="628" spans="7:9" x14ac:dyDescent="0.25">
      <c r="G628" s="176"/>
      <c r="H628" s="177"/>
      <c r="I628" s="176"/>
    </row>
    <row r="629" spans="7:9" x14ac:dyDescent="0.25">
      <c r="G629" s="176"/>
      <c r="H629" s="177"/>
      <c r="I629" s="176"/>
    </row>
    <row r="630" spans="7:9" x14ac:dyDescent="0.25">
      <c r="G630" s="176"/>
      <c r="H630" s="177"/>
      <c r="I630" s="176"/>
    </row>
    <row r="631" spans="7:9" x14ac:dyDescent="0.25">
      <c r="G631" s="176"/>
      <c r="H631" s="177"/>
      <c r="I631" s="176"/>
    </row>
    <row r="632" spans="7:9" x14ac:dyDescent="0.25">
      <c r="G632" s="176"/>
      <c r="H632" s="177"/>
      <c r="I632" s="176"/>
    </row>
    <row r="633" spans="7:9" x14ac:dyDescent="0.25">
      <c r="G633" s="176"/>
      <c r="H633" s="177"/>
      <c r="I633" s="176"/>
    </row>
    <row r="634" spans="7:9" x14ac:dyDescent="0.25">
      <c r="G634" s="176"/>
      <c r="H634" s="177"/>
      <c r="I634" s="176"/>
    </row>
    <row r="635" spans="7:9" x14ac:dyDescent="0.25">
      <c r="G635" s="176"/>
      <c r="H635" s="177"/>
      <c r="I635" s="176"/>
    </row>
    <row r="636" spans="7:9" x14ac:dyDescent="0.25">
      <c r="G636" s="176"/>
      <c r="H636" s="177"/>
      <c r="I636" s="176"/>
    </row>
    <row r="637" spans="7:9" x14ac:dyDescent="0.25">
      <c r="G637" s="176"/>
      <c r="H637" s="177"/>
      <c r="I637" s="176"/>
    </row>
    <row r="638" spans="7:9" x14ac:dyDescent="0.25">
      <c r="G638" s="176"/>
      <c r="H638" s="177"/>
      <c r="I638" s="176"/>
    </row>
    <row r="639" spans="7:9" x14ac:dyDescent="0.25">
      <c r="G639" s="176"/>
      <c r="H639" s="177"/>
      <c r="I639" s="176"/>
    </row>
    <row r="640" spans="7:9" x14ac:dyDescent="0.25">
      <c r="G640" s="176"/>
      <c r="H640" s="177"/>
      <c r="I640" s="176"/>
    </row>
    <row r="641" spans="7:9" x14ac:dyDescent="0.25">
      <c r="G641" s="176"/>
      <c r="H641" s="177"/>
      <c r="I641" s="176"/>
    </row>
    <row r="642" spans="7:9" x14ac:dyDescent="0.25">
      <c r="G642" s="176"/>
      <c r="H642" s="177"/>
      <c r="I642" s="176"/>
    </row>
    <row r="643" spans="7:9" x14ac:dyDescent="0.25">
      <c r="G643" s="176"/>
      <c r="H643" s="177"/>
      <c r="I643" s="176"/>
    </row>
    <row r="644" spans="7:9" x14ac:dyDescent="0.25">
      <c r="G644" s="176"/>
      <c r="H644" s="177"/>
      <c r="I644" s="176"/>
    </row>
    <row r="645" spans="7:9" x14ac:dyDescent="0.25">
      <c r="G645" s="176"/>
      <c r="H645" s="177"/>
      <c r="I645" s="176"/>
    </row>
    <row r="646" spans="7:9" x14ac:dyDescent="0.25">
      <c r="G646" s="176"/>
      <c r="H646" s="177"/>
      <c r="I646" s="176"/>
    </row>
    <row r="647" spans="7:9" x14ac:dyDescent="0.25">
      <c r="G647" s="176"/>
      <c r="H647" s="177"/>
      <c r="I647" s="176"/>
    </row>
    <row r="648" spans="7:9" x14ac:dyDescent="0.25">
      <c r="G648" s="176"/>
      <c r="H648" s="177"/>
      <c r="I648" s="176"/>
    </row>
    <row r="649" spans="7:9" x14ac:dyDescent="0.25">
      <c r="G649" s="176"/>
      <c r="H649" s="177"/>
      <c r="I649" s="176"/>
    </row>
    <row r="650" spans="7:9" x14ac:dyDescent="0.25">
      <c r="G650" s="176"/>
      <c r="H650" s="177"/>
      <c r="I650" s="176"/>
    </row>
    <row r="651" spans="7:9" x14ac:dyDescent="0.25">
      <c r="G651" s="176"/>
      <c r="H651" s="177"/>
      <c r="I651" s="176"/>
    </row>
    <row r="652" spans="7:9" x14ac:dyDescent="0.25">
      <c r="G652" s="176"/>
      <c r="H652" s="177"/>
      <c r="I652" s="176"/>
    </row>
    <row r="653" spans="7:9" x14ac:dyDescent="0.25">
      <c r="G653" s="176"/>
      <c r="H653" s="177"/>
      <c r="I653" s="176"/>
    </row>
    <row r="654" spans="7:9" x14ac:dyDescent="0.25">
      <c r="G654" s="176"/>
      <c r="H654" s="177"/>
      <c r="I654" s="176"/>
    </row>
    <row r="655" spans="7:9" x14ac:dyDescent="0.25">
      <c r="G655" s="176"/>
      <c r="H655" s="177"/>
      <c r="I655" s="176"/>
    </row>
    <row r="656" spans="7:9" x14ac:dyDescent="0.25">
      <c r="G656" s="176"/>
      <c r="H656" s="177"/>
      <c r="I656" s="176"/>
    </row>
    <row r="657" spans="7:9" x14ac:dyDescent="0.25">
      <c r="G657" s="176"/>
      <c r="H657" s="177"/>
      <c r="I657" s="176"/>
    </row>
    <row r="658" spans="7:9" x14ac:dyDescent="0.25">
      <c r="G658" s="176"/>
      <c r="H658" s="177"/>
      <c r="I658" s="176"/>
    </row>
    <row r="659" spans="7:9" x14ac:dyDescent="0.25">
      <c r="G659" s="176"/>
      <c r="H659" s="177"/>
      <c r="I659" s="176"/>
    </row>
    <row r="660" spans="7:9" x14ac:dyDescent="0.25">
      <c r="G660" s="176"/>
      <c r="H660" s="177"/>
      <c r="I660" s="176"/>
    </row>
    <row r="661" spans="7:9" x14ac:dyDescent="0.25">
      <c r="G661" s="176"/>
      <c r="H661" s="177"/>
      <c r="I661" s="176"/>
    </row>
    <row r="662" spans="7:9" x14ac:dyDescent="0.25">
      <c r="G662" s="176"/>
      <c r="H662" s="177"/>
      <c r="I662" s="176"/>
    </row>
    <row r="663" spans="7:9" x14ac:dyDescent="0.25">
      <c r="G663" s="176"/>
      <c r="H663" s="177"/>
      <c r="I663" s="176"/>
    </row>
    <row r="664" spans="7:9" x14ac:dyDescent="0.25">
      <c r="G664" s="176"/>
      <c r="H664" s="177"/>
      <c r="I664" s="176"/>
    </row>
    <row r="665" spans="7:9" x14ac:dyDescent="0.25">
      <c r="G665" s="176"/>
      <c r="H665" s="177"/>
      <c r="I665" s="176"/>
    </row>
    <row r="666" spans="7:9" x14ac:dyDescent="0.25">
      <c r="G666" s="176"/>
      <c r="H666" s="177"/>
      <c r="I666" s="176"/>
    </row>
    <row r="667" spans="7:9" x14ac:dyDescent="0.25">
      <c r="G667" s="176"/>
      <c r="H667" s="177"/>
      <c r="I667" s="176"/>
    </row>
    <row r="668" spans="7:9" x14ac:dyDescent="0.25">
      <c r="G668" s="176"/>
      <c r="H668" s="177"/>
      <c r="I668" s="176"/>
    </row>
    <row r="669" spans="7:9" x14ac:dyDescent="0.25">
      <c r="G669" s="176"/>
      <c r="H669" s="177"/>
      <c r="I669" s="176"/>
    </row>
    <row r="670" spans="7:9" x14ac:dyDescent="0.25">
      <c r="G670" s="176"/>
      <c r="H670" s="177"/>
      <c r="I670" s="176"/>
    </row>
    <row r="671" spans="7:9" x14ac:dyDescent="0.25">
      <c r="G671" s="176"/>
      <c r="H671" s="177"/>
      <c r="I671" s="176"/>
    </row>
    <row r="672" spans="7:9" x14ac:dyDescent="0.25">
      <c r="G672" s="176"/>
      <c r="H672" s="177"/>
      <c r="I672" s="176"/>
    </row>
    <row r="673" spans="7:9" x14ac:dyDescent="0.25">
      <c r="G673" s="176"/>
      <c r="H673" s="177"/>
      <c r="I673" s="176"/>
    </row>
    <row r="674" spans="7:9" x14ac:dyDescent="0.25">
      <c r="G674" s="176"/>
      <c r="H674" s="177"/>
      <c r="I674" s="176"/>
    </row>
    <row r="675" spans="7:9" x14ac:dyDescent="0.25">
      <c r="G675" s="176"/>
      <c r="H675" s="177"/>
      <c r="I675" s="176"/>
    </row>
    <row r="676" spans="7:9" x14ac:dyDescent="0.25">
      <c r="G676" s="176"/>
      <c r="H676" s="177"/>
      <c r="I676" s="176"/>
    </row>
    <row r="677" spans="7:9" x14ac:dyDescent="0.25">
      <c r="G677" s="176"/>
      <c r="H677" s="177"/>
      <c r="I677" s="176"/>
    </row>
    <row r="678" spans="7:9" x14ac:dyDescent="0.25">
      <c r="G678" s="176"/>
      <c r="H678" s="177"/>
      <c r="I678" s="176"/>
    </row>
    <row r="679" spans="7:9" x14ac:dyDescent="0.25">
      <c r="G679" s="176"/>
      <c r="H679" s="177"/>
      <c r="I679" s="176"/>
    </row>
    <row r="680" spans="7:9" x14ac:dyDescent="0.25">
      <c r="G680" s="176"/>
      <c r="H680" s="177"/>
      <c r="I680" s="176"/>
    </row>
    <row r="681" spans="7:9" x14ac:dyDescent="0.25">
      <c r="G681" s="176"/>
      <c r="H681" s="177"/>
      <c r="I681" s="176"/>
    </row>
    <row r="682" spans="7:9" x14ac:dyDescent="0.25">
      <c r="G682" s="176"/>
      <c r="H682" s="177"/>
      <c r="I682" s="176"/>
    </row>
    <row r="683" spans="7:9" x14ac:dyDescent="0.25">
      <c r="G683" s="176"/>
      <c r="H683" s="177"/>
      <c r="I683" s="176"/>
    </row>
    <row r="684" spans="7:9" x14ac:dyDescent="0.25">
      <c r="G684" s="176"/>
      <c r="H684" s="177"/>
      <c r="I684" s="176"/>
    </row>
    <row r="685" spans="7:9" x14ac:dyDescent="0.25">
      <c r="G685" s="176"/>
      <c r="H685" s="177"/>
      <c r="I685" s="176"/>
    </row>
    <row r="686" spans="7:9" x14ac:dyDescent="0.25">
      <c r="G686" s="176"/>
      <c r="H686" s="177"/>
      <c r="I686" s="176"/>
    </row>
    <row r="687" spans="7:9" x14ac:dyDescent="0.25">
      <c r="G687" s="176"/>
      <c r="H687" s="177"/>
      <c r="I687" s="176"/>
    </row>
    <row r="688" spans="7:9" x14ac:dyDescent="0.25">
      <c r="G688" s="176"/>
      <c r="H688" s="177"/>
      <c r="I688" s="176"/>
    </row>
    <row r="689" spans="7:9" x14ac:dyDescent="0.25">
      <c r="G689" s="176"/>
      <c r="H689" s="177"/>
      <c r="I689" s="176"/>
    </row>
    <row r="690" spans="7:9" x14ac:dyDescent="0.25">
      <c r="G690" s="176"/>
      <c r="H690" s="177"/>
      <c r="I690" s="176"/>
    </row>
    <row r="691" spans="7:9" x14ac:dyDescent="0.25">
      <c r="G691" s="176"/>
      <c r="H691" s="177"/>
      <c r="I691" s="176"/>
    </row>
    <row r="692" spans="7:9" x14ac:dyDescent="0.25">
      <c r="G692" s="176"/>
      <c r="H692" s="177"/>
      <c r="I692" s="176"/>
    </row>
    <row r="693" spans="7:9" x14ac:dyDescent="0.25">
      <c r="G693" s="176"/>
      <c r="H693" s="177"/>
      <c r="I693" s="176"/>
    </row>
    <row r="694" spans="7:9" x14ac:dyDescent="0.25">
      <c r="G694" s="176"/>
      <c r="H694" s="177"/>
      <c r="I694" s="176"/>
    </row>
    <row r="695" spans="7:9" x14ac:dyDescent="0.25">
      <c r="G695" s="176"/>
      <c r="H695" s="177"/>
      <c r="I695" s="176"/>
    </row>
    <row r="696" spans="7:9" x14ac:dyDescent="0.25">
      <c r="G696" s="176"/>
      <c r="H696" s="177"/>
      <c r="I696" s="176"/>
    </row>
    <row r="697" spans="7:9" x14ac:dyDescent="0.25">
      <c r="G697" s="176"/>
      <c r="H697" s="177"/>
      <c r="I697" s="176"/>
    </row>
    <row r="698" spans="7:9" x14ac:dyDescent="0.25">
      <c r="G698" s="176"/>
      <c r="H698" s="177"/>
      <c r="I698" s="176"/>
    </row>
    <row r="699" spans="7:9" x14ac:dyDescent="0.25">
      <c r="G699" s="176"/>
      <c r="H699" s="177"/>
      <c r="I699" s="176"/>
    </row>
    <row r="700" spans="7:9" x14ac:dyDescent="0.25">
      <c r="G700" s="176"/>
      <c r="H700" s="177"/>
      <c r="I700" s="176"/>
    </row>
    <row r="701" spans="7:9" x14ac:dyDescent="0.25">
      <c r="G701" s="176"/>
      <c r="H701" s="177"/>
      <c r="I701" s="176"/>
    </row>
    <row r="702" spans="7:9" x14ac:dyDescent="0.25">
      <c r="G702" s="176"/>
      <c r="H702" s="177"/>
      <c r="I702" s="176"/>
    </row>
    <row r="703" spans="7:9" x14ac:dyDescent="0.25">
      <c r="G703" s="176"/>
      <c r="H703" s="177"/>
      <c r="I703" s="176"/>
    </row>
    <row r="704" spans="7:9" x14ac:dyDescent="0.25">
      <c r="G704" s="176"/>
      <c r="H704" s="177"/>
      <c r="I704" s="176"/>
    </row>
    <row r="705" spans="7:9" x14ac:dyDescent="0.25">
      <c r="G705" s="176"/>
      <c r="H705" s="177"/>
      <c r="I705" s="176"/>
    </row>
    <row r="706" spans="7:9" x14ac:dyDescent="0.25">
      <c r="G706" s="176"/>
      <c r="H706" s="177"/>
      <c r="I706" s="176"/>
    </row>
    <row r="707" spans="7:9" x14ac:dyDescent="0.25">
      <c r="G707" s="176"/>
      <c r="H707" s="177"/>
      <c r="I707" s="176"/>
    </row>
    <row r="708" spans="7:9" x14ac:dyDescent="0.25">
      <c r="G708" s="176"/>
      <c r="H708" s="177"/>
      <c r="I708" s="176"/>
    </row>
    <row r="709" spans="7:9" x14ac:dyDescent="0.25">
      <c r="G709" s="176"/>
      <c r="H709" s="177"/>
      <c r="I709" s="176"/>
    </row>
    <row r="710" spans="7:9" x14ac:dyDescent="0.25">
      <c r="G710" s="176"/>
      <c r="H710" s="177"/>
      <c r="I710" s="176"/>
    </row>
    <row r="711" spans="7:9" x14ac:dyDescent="0.25">
      <c r="G711" s="176"/>
      <c r="H711" s="177"/>
      <c r="I711" s="176"/>
    </row>
    <row r="712" spans="7:9" x14ac:dyDescent="0.25">
      <c r="G712" s="176"/>
      <c r="H712" s="177"/>
      <c r="I712" s="176"/>
    </row>
    <row r="713" spans="7:9" x14ac:dyDescent="0.25">
      <c r="G713" s="176"/>
      <c r="H713" s="177"/>
      <c r="I713" s="176"/>
    </row>
    <row r="714" spans="7:9" x14ac:dyDescent="0.25">
      <c r="G714" s="176"/>
      <c r="H714" s="177"/>
      <c r="I714" s="176"/>
    </row>
    <row r="715" spans="7:9" x14ac:dyDescent="0.25">
      <c r="G715" s="176"/>
      <c r="H715" s="177"/>
      <c r="I715" s="176"/>
    </row>
    <row r="716" spans="7:9" x14ac:dyDescent="0.25">
      <c r="G716" s="176"/>
      <c r="H716" s="177"/>
      <c r="I716" s="176"/>
    </row>
    <row r="717" spans="7:9" x14ac:dyDescent="0.25">
      <c r="G717" s="176"/>
      <c r="H717" s="177"/>
      <c r="I717" s="176"/>
    </row>
    <row r="718" spans="7:9" x14ac:dyDescent="0.25">
      <c r="G718" s="176"/>
      <c r="H718" s="177"/>
      <c r="I718" s="176"/>
    </row>
    <row r="719" spans="7:9" x14ac:dyDescent="0.25">
      <c r="G719" s="176"/>
      <c r="H719" s="177"/>
      <c r="I719" s="176"/>
    </row>
    <row r="720" spans="7:9" x14ac:dyDescent="0.25">
      <c r="G720" s="176"/>
      <c r="H720" s="177"/>
      <c r="I720" s="176"/>
    </row>
    <row r="721" spans="7:9" x14ac:dyDescent="0.25">
      <c r="G721" s="176"/>
      <c r="H721" s="177"/>
      <c r="I721" s="176"/>
    </row>
    <row r="722" spans="7:9" x14ac:dyDescent="0.25">
      <c r="G722" s="176"/>
      <c r="H722" s="177"/>
      <c r="I722" s="176"/>
    </row>
    <row r="723" spans="7:9" x14ac:dyDescent="0.25">
      <c r="G723" s="176"/>
      <c r="H723" s="177"/>
      <c r="I723" s="176"/>
    </row>
    <row r="724" spans="7:9" x14ac:dyDescent="0.25">
      <c r="G724" s="176"/>
      <c r="H724" s="177"/>
      <c r="I724" s="176"/>
    </row>
    <row r="725" spans="7:9" x14ac:dyDescent="0.25">
      <c r="G725" s="176"/>
      <c r="H725" s="177"/>
      <c r="I725" s="176"/>
    </row>
    <row r="726" spans="7:9" x14ac:dyDescent="0.25">
      <c r="G726" s="176"/>
      <c r="H726" s="177"/>
      <c r="I726" s="176"/>
    </row>
    <row r="727" spans="7:9" x14ac:dyDescent="0.25">
      <c r="G727" s="176"/>
      <c r="H727" s="177"/>
      <c r="I727" s="176"/>
    </row>
    <row r="728" spans="7:9" x14ac:dyDescent="0.25">
      <c r="G728" s="176"/>
      <c r="H728" s="177"/>
      <c r="I728" s="176"/>
    </row>
    <row r="729" spans="7:9" x14ac:dyDescent="0.25">
      <c r="G729" s="176"/>
      <c r="H729" s="177"/>
      <c r="I729" s="176"/>
    </row>
    <row r="730" spans="7:9" x14ac:dyDescent="0.25">
      <c r="G730" s="176"/>
      <c r="H730" s="177"/>
      <c r="I730" s="176"/>
    </row>
    <row r="731" spans="7:9" x14ac:dyDescent="0.25">
      <c r="G731" s="176"/>
      <c r="H731" s="177"/>
      <c r="I731" s="176"/>
    </row>
    <row r="732" spans="7:9" x14ac:dyDescent="0.25">
      <c r="G732" s="176"/>
      <c r="H732" s="177"/>
      <c r="I732" s="176"/>
    </row>
    <row r="733" spans="7:9" x14ac:dyDescent="0.25">
      <c r="G733" s="176"/>
      <c r="H733" s="177"/>
      <c r="I733" s="176"/>
    </row>
    <row r="734" spans="7:9" x14ac:dyDescent="0.25">
      <c r="G734" s="176"/>
      <c r="H734" s="177"/>
      <c r="I734" s="176"/>
    </row>
    <row r="735" spans="7:9" x14ac:dyDescent="0.25">
      <c r="G735" s="176"/>
      <c r="H735" s="177"/>
      <c r="I735" s="176"/>
    </row>
    <row r="736" spans="7:9" x14ac:dyDescent="0.25">
      <c r="G736" s="176"/>
      <c r="H736" s="177"/>
      <c r="I736" s="176"/>
    </row>
    <row r="737" spans="7:9" x14ac:dyDescent="0.25">
      <c r="G737" s="176"/>
      <c r="H737" s="177"/>
      <c r="I737" s="176"/>
    </row>
    <row r="738" spans="7:9" x14ac:dyDescent="0.25">
      <c r="G738" s="176"/>
      <c r="H738" s="177"/>
      <c r="I738" s="176"/>
    </row>
    <row r="739" spans="7:9" x14ac:dyDescent="0.25">
      <c r="G739" s="176"/>
      <c r="H739" s="177"/>
      <c r="I739" s="176"/>
    </row>
    <row r="740" spans="7:9" x14ac:dyDescent="0.25">
      <c r="G740" s="176"/>
      <c r="H740" s="177"/>
      <c r="I740" s="176"/>
    </row>
    <row r="741" spans="7:9" x14ac:dyDescent="0.25">
      <c r="G741" s="176"/>
      <c r="H741" s="177"/>
      <c r="I741" s="176"/>
    </row>
    <row r="742" spans="7:9" x14ac:dyDescent="0.25">
      <c r="G742" s="176"/>
      <c r="H742" s="177"/>
      <c r="I742" s="176"/>
    </row>
    <row r="743" spans="7:9" x14ac:dyDescent="0.25">
      <c r="G743" s="176"/>
      <c r="H743" s="177"/>
      <c r="I743" s="176"/>
    </row>
    <row r="744" spans="7:9" x14ac:dyDescent="0.25">
      <c r="G744" s="176"/>
      <c r="H744" s="177"/>
      <c r="I744" s="176"/>
    </row>
    <row r="745" spans="7:9" x14ac:dyDescent="0.25">
      <c r="G745" s="176"/>
      <c r="H745" s="177"/>
      <c r="I745" s="176"/>
    </row>
    <row r="746" spans="7:9" x14ac:dyDescent="0.25">
      <c r="G746" s="176"/>
      <c r="H746" s="177"/>
      <c r="I746" s="176"/>
    </row>
    <row r="747" spans="7:9" x14ac:dyDescent="0.25">
      <c r="G747" s="176"/>
      <c r="H747" s="177"/>
      <c r="I747" s="176"/>
    </row>
    <row r="748" spans="7:9" x14ac:dyDescent="0.25">
      <c r="G748" s="176"/>
      <c r="H748" s="177"/>
      <c r="I748" s="176"/>
    </row>
    <row r="749" spans="7:9" x14ac:dyDescent="0.25">
      <c r="G749" s="176"/>
      <c r="H749" s="177"/>
      <c r="I749" s="176"/>
    </row>
    <row r="750" spans="7:9" x14ac:dyDescent="0.25">
      <c r="G750" s="176"/>
      <c r="H750" s="177"/>
      <c r="I750" s="176"/>
    </row>
    <row r="751" spans="7:9" x14ac:dyDescent="0.25">
      <c r="G751" s="176"/>
      <c r="H751" s="177"/>
      <c r="I751" s="176"/>
    </row>
    <row r="752" spans="7:9" x14ac:dyDescent="0.25">
      <c r="G752" s="176"/>
      <c r="H752" s="177"/>
      <c r="I752" s="176"/>
    </row>
    <row r="753" spans="7:9" x14ac:dyDescent="0.25">
      <c r="G753" s="176"/>
      <c r="H753" s="177"/>
      <c r="I753" s="176"/>
    </row>
    <row r="754" spans="7:9" x14ac:dyDescent="0.25">
      <c r="G754" s="176"/>
      <c r="H754" s="177"/>
      <c r="I754" s="176"/>
    </row>
    <row r="755" spans="7:9" x14ac:dyDescent="0.25">
      <c r="G755" s="176"/>
      <c r="H755" s="177"/>
      <c r="I755" s="176"/>
    </row>
    <row r="756" spans="7:9" x14ac:dyDescent="0.25">
      <c r="G756" s="176"/>
      <c r="H756" s="177"/>
      <c r="I756" s="176"/>
    </row>
    <row r="757" spans="7:9" x14ac:dyDescent="0.25">
      <c r="G757" s="176"/>
      <c r="H757" s="177"/>
      <c r="I757" s="176"/>
    </row>
    <row r="758" spans="7:9" x14ac:dyDescent="0.25">
      <c r="G758" s="176"/>
      <c r="H758" s="177"/>
      <c r="I758" s="176"/>
    </row>
    <row r="759" spans="7:9" x14ac:dyDescent="0.25">
      <c r="G759" s="176"/>
      <c r="H759" s="177"/>
      <c r="I759" s="176"/>
    </row>
    <row r="760" spans="7:9" x14ac:dyDescent="0.25">
      <c r="G760" s="176"/>
      <c r="H760" s="177"/>
      <c r="I760" s="176"/>
    </row>
    <row r="761" spans="7:9" x14ac:dyDescent="0.25">
      <c r="G761" s="176"/>
      <c r="H761" s="177"/>
      <c r="I761" s="176"/>
    </row>
    <row r="762" spans="7:9" x14ac:dyDescent="0.25">
      <c r="G762" s="176"/>
      <c r="H762" s="177"/>
      <c r="I762" s="176"/>
    </row>
    <row r="763" spans="7:9" x14ac:dyDescent="0.25">
      <c r="G763" s="176"/>
      <c r="H763" s="177"/>
      <c r="I763" s="176"/>
    </row>
    <row r="764" spans="7:9" x14ac:dyDescent="0.25">
      <c r="G764" s="176"/>
      <c r="H764" s="177"/>
      <c r="I764" s="176"/>
    </row>
    <row r="765" spans="7:9" x14ac:dyDescent="0.25">
      <c r="G765" s="176"/>
      <c r="H765" s="177"/>
      <c r="I765" s="176"/>
    </row>
    <row r="766" spans="7:9" x14ac:dyDescent="0.25">
      <c r="G766" s="176"/>
      <c r="H766" s="177"/>
      <c r="I766" s="176"/>
    </row>
    <row r="767" spans="7:9" x14ac:dyDescent="0.25">
      <c r="G767" s="176"/>
      <c r="H767" s="177"/>
      <c r="I767" s="176"/>
    </row>
    <row r="768" spans="7:9" x14ac:dyDescent="0.25">
      <c r="G768" s="176"/>
      <c r="H768" s="177"/>
      <c r="I768" s="176"/>
    </row>
    <row r="769" spans="7:9" x14ac:dyDescent="0.25">
      <c r="G769" s="176"/>
      <c r="H769" s="177"/>
      <c r="I769" s="176"/>
    </row>
    <row r="770" spans="7:9" x14ac:dyDescent="0.25">
      <c r="G770" s="176"/>
      <c r="H770" s="177"/>
      <c r="I770" s="176"/>
    </row>
    <row r="771" spans="7:9" x14ac:dyDescent="0.25">
      <c r="G771" s="176"/>
      <c r="H771" s="177"/>
      <c r="I771" s="176"/>
    </row>
    <row r="772" spans="7:9" x14ac:dyDescent="0.25">
      <c r="G772" s="176"/>
      <c r="H772" s="177"/>
      <c r="I772" s="176"/>
    </row>
    <row r="773" spans="7:9" x14ac:dyDescent="0.25">
      <c r="G773" s="176"/>
      <c r="H773" s="177"/>
      <c r="I773" s="176"/>
    </row>
    <row r="774" spans="7:9" x14ac:dyDescent="0.25">
      <c r="G774" s="176"/>
      <c r="H774" s="177"/>
      <c r="I774" s="176"/>
    </row>
    <row r="775" spans="7:9" x14ac:dyDescent="0.25">
      <c r="G775" s="176"/>
      <c r="H775" s="177"/>
      <c r="I775" s="176"/>
    </row>
    <row r="776" spans="7:9" x14ac:dyDescent="0.25">
      <c r="G776" s="176"/>
      <c r="H776" s="177"/>
      <c r="I776" s="176"/>
    </row>
    <row r="777" spans="7:9" x14ac:dyDescent="0.25">
      <c r="G777" s="176"/>
      <c r="H777" s="177"/>
      <c r="I777" s="176"/>
    </row>
    <row r="778" spans="7:9" x14ac:dyDescent="0.25">
      <c r="G778" s="176"/>
      <c r="H778" s="177"/>
      <c r="I778" s="176"/>
    </row>
    <row r="779" spans="7:9" x14ac:dyDescent="0.25">
      <c r="G779" s="176"/>
      <c r="H779" s="177"/>
      <c r="I779" s="176"/>
    </row>
    <row r="780" spans="7:9" x14ac:dyDescent="0.25">
      <c r="G780" s="176"/>
      <c r="H780" s="177"/>
      <c r="I780" s="176"/>
    </row>
    <row r="781" spans="7:9" x14ac:dyDescent="0.25">
      <c r="G781" s="176"/>
      <c r="H781" s="177"/>
      <c r="I781" s="176"/>
    </row>
    <row r="782" spans="7:9" x14ac:dyDescent="0.25">
      <c r="G782" s="176"/>
      <c r="H782" s="177"/>
      <c r="I782" s="176"/>
    </row>
    <row r="783" spans="7:9" x14ac:dyDescent="0.25">
      <c r="G783" s="176"/>
      <c r="H783" s="177"/>
      <c r="I783" s="176"/>
    </row>
    <row r="784" spans="7:9" x14ac:dyDescent="0.25">
      <c r="G784" s="176"/>
      <c r="H784" s="177"/>
      <c r="I784" s="176"/>
    </row>
    <row r="785" spans="7:9" x14ac:dyDescent="0.25">
      <c r="G785" s="176"/>
      <c r="H785" s="177"/>
      <c r="I785" s="176"/>
    </row>
    <row r="786" spans="7:9" x14ac:dyDescent="0.25">
      <c r="G786" s="176"/>
      <c r="H786" s="177"/>
      <c r="I786" s="176"/>
    </row>
    <row r="787" spans="7:9" x14ac:dyDescent="0.25">
      <c r="G787" s="176"/>
      <c r="H787" s="177"/>
      <c r="I787" s="176"/>
    </row>
    <row r="788" spans="7:9" x14ac:dyDescent="0.25">
      <c r="G788" s="176"/>
      <c r="H788" s="177"/>
      <c r="I788" s="176"/>
    </row>
    <row r="789" spans="7:9" x14ac:dyDescent="0.25">
      <c r="G789" s="176"/>
      <c r="H789" s="177"/>
      <c r="I789" s="176"/>
    </row>
    <row r="790" spans="7:9" x14ac:dyDescent="0.25">
      <c r="G790" s="176"/>
      <c r="H790" s="177"/>
      <c r="I790" s="176"/>
    </row>
    <row r="791" spans="7:9" x14ac:dyDescent="0.25">
      <c r="G791" s="176"/>
      <c r="H791" s="177"/>
      <c r="I791" s="176"/>
    </row>
    <row r="792" spans="7:9" x14ac:dyDescent="0.25">
      <c r="G792" s="176"/>
      <c r="H792" s="177"/>
      <c r="I792" s="176"/>
    </row>
    <row r="793" spans="7:9" x14ac:dyDescent="0.25">
      <c r="G793" s="176"/>
      <c r="H793" s="177"/>
      <c r="I793" s="176"/>
    </row>
    <row r="794" spans="7:9" x14ac:dyDescent="0.25">
      <c r="G794" s="176"/>
      <c r="H794" s="177"/>
      <c r="I794" s="176"/>
    </row>
    <row r="795" spans="7:9" x14ac:dyDescent="0.25">
      <c r="G795" s="176"/>
      <c r="H795" s="177"/>
      <c r="I795" s="176"/>
    </row>
    <row r="796" spans="7:9" x14ac:dyDescent="0.25">
      <c r="G796" s="176"/>
      <c r="H796" s="177"/>
      <c r="I796" s="176"/>
    </row>
    <row r="797" spans="7:9" x14ac:dyDescent="0.25">
      <c r="G797" s="176"/>
      <c r="H797" s="177"/>
      <c r="I797" s="176"/>
    </row>
    <row r="798" spans="7:9" x14ac:dyDescent="0.25">
      <c r="G798" s="176"/>
      <c r="H798" s="177"/>
      <c r="I798" s="176"/>
    </row>
    <row r="799" spans="7:9" x14ac:dyDescent="0.25">
      <c r="G799" s="176"/>
      <c r="H799" s="177"/>
      <c r="I799" s="176"/>
    </row>
    <row r="800" spans="7:9" x14ac:dyDescent="0.25">
      <c r="G800" s="176"/>
      <c r="H800" s="177"/>
      <c r="I800" s="176"/>
    </row>
    <row r="801" spans="7:9" x14ac:dyDescent="0.25">
      <c r="G801" s="176"/>
      <c r="H801" s="177"/>
      <c r="I801" s="176"/>
    </row>
    <row r="802" spans="7:9" x14ac:dyDescent="0.25">
      <c r="G802" s="176"/>
      <c r="H802" s="177"/>
      <c r="I802" s="176"/>
    </row>
    <row r="803" spans="7:9" x14ac:dyDescent="0.25">
      <c r="G803" s="176"/>
      <c r="H803" s="177"/>
      <c r="I803" s="176"/>
    </row>
    <row r="804" spans="7:9" x14ac:dyDescent="0.25">
      <c r="G804" s="176"/>
      <c r="H804" s="177"/>
      <c r="I804" s="176"/>
    </row>
    <row r="805" spans="7:9" x14ac:dyDescent="0.25">
      <c r="G805" s="176"/>
      <c r="H805" s="177"/>
      <c r="I805" s="176"/>
    </row>
    <row r="806" spans="7:9" x14ac:dyDescent="0.25">
      <c r="G806" s="176"/>
      <c r="H806" s="177"/>
      <c r="I806" s="176"/>
    </row>
    <row r="807" spans="7:9" x14ac:dyDescent="0.25">
      <c r="G807" s="176"/>
      <c r="H807" s="177"/>
      <c r="I807" s="176"/>
    </row>
    <row r="808" spans="7:9" x14ac:dyDescent="0.25">
      <c r="G808" s="176"/>
      <c r="H808" s="177"/>
      <c r="I808" s="176"/>
    </row>
    <row r="809" spans="7:9" x14ac:dyDescent="0.25">
      <c r="G809" s="176"/>
      <c r="H809" s="177"/>
      <c r="I809" s="176"/>
    </row>
    <row r="810" spans="7:9" x14ac:dyDescent="0.25">
      <c r="G810" s="176"/>
      <c r="H810" s="177"/>
      <c r="I810" s="176"/>
    </row>
    <row r="811" spans="7:9" x14ac:dyDescent="0.25">
      <c r="G811" s="176"/>
      <c r="H811" s="177"/>
      <c r="I811" s="176"/>
    </row>
    <row r="812" spans="7:9" x14ac:dyDescent="0.25">
      <c r="G812" s="176"/>
      <c r="H812" s="177"/>
      <c r="I812" s="176"/>
    </row>
    <row r="813" spans="7:9" x14ac:dyDescent="0.25">
      <c r="G813" s="176"/>
      <c r="H813" s="177"/>
      <c r="I813" s="176"/>
    </row>
    <row r="814" spans="7:9" x14ac:dyDescent="0.25">
      <c r="G814" s="176"/>
      <c r="H814" s="177"/>
      <c r="I814" s="176"/>
    </row>
    <row r="815" spans="7:9" x14ac:dyDescent="0.25">
      <c r="G815" s="176"/>
      <c r="H815" s="177"/>
      <c r="I815" s="176"/>
    </row>
    <row r="816" spans="7:9" x14ac:dyDescent="0.25">
      <c r="G816" s="176"/>
      <c r="H816" s="177"/>
      <c r="I816" s="176"/>
    </row>
    <row r="817" spans="7:9" x14ac:dyDescent="0.25">
      <c r="G817" s="176"/>
      <c r="H817" s="177"/>
      <c r="I817" s="176"/>
    </row>
    <row r="818" spans="7:9" x14ac:dyDescent="0.25">
      <c r="G818" s="176"/>
      <c r="H818" s="177"/>
      <c r="I818" s="176"/>
    </row>
    <row r="819" spans="7:9" x14ac:dyDescent="0.25">
      <c r="G819" s="176"/>
      <c r="H819" s="177"/>
      <c r="I819" s="176"/>
    </row>
    <row r="820" spans="7:9" x14ac:dyDescent="0.25">
      <c r="G820" s="176"/>
      <c r="H820" s="177"/>
      <c r="I820" s="176"/>
    </row>
    <row r="821" spans="7:9" x14ac:dyDescent="0.25">
      <c r="G821" s="176"/>
      <c r="H821" s="177"/>
      <c r="I821" s="176"/>
    </row>
    <row r="822" spans="7:9" x14ac:dyDescent="0.25">
      <c r="G822" s="176"/>
      <c r="H822" s="177"/>
      <c r="I822" s="176"/>
    </row>
    <row r="823" spans="7:9" x14ac:dyDescent="0.25">
      <c r="G823" s="176"/>
      <c r="H823" s="177"/>
      <c r="I823" s="176"/>
    </row>
    <row r="824" spans="7:9" x14ac:dyDescent="0.25">
      <c r="G824" s="176"/>
      <c r="H824" s="177"/>
      <c r="I824" s="176"/>
    </row>
    <row r="825" spans="7:9" x14ac:dyDescent="0.25">
      <c r="G825" s="176"/>
      <c r="H825" s="177"/>
      <c r="I825" s="176"/>
    </row>
    <row r="826" spans="7:9" x14ac:dyDescent="0.25">
      <c r="G826" s="176"/>
      <c r="H826" s="177"/>
      <c r="I826" s="176"/>
    </row>
    <row r="827" spans="7:9" x14ac:dyDescent="0.25">
      <c r="G827" s="176"/>
      <c r="H827" s="177"/>
      <c r="I827" s="176"/>
    </row>
    <row r="828" spans="7:9" x14ac:dyDescent="0.25">
      <c r="G828" s="176"/>
      <c r="H828" s="177"/>
      <c r="I828" s="176"/>
    </row>
    <row r="829" spans="7:9" x14ac:dyDescent="0.25">
      <c r="G829" s="176"/>
      <c r="H829" s="177"/>
      <c r="I829" s="176"/>
    </row>
    <row r="830" spans="7:9" x14ac:dyDescent="0.25">
      <c r="G830" s="176"/>
      <c r="H830" s="177"/>
      <c r="I830" s="176"/>
    </row>
    <row r="831" spans="7:9" x14ac:dyDescent="0.25">
      <c r="G831" s="176"/>
      <c r="H831" s="177"/>
      <c r="I831" s="176"/>
    </row>
    <row r="832" spans="7:9" x14ac:dyDescent="0.25">
      <c r="G832" s="176"/>
      <c r="H832" s="177"/>
      <c r="I832" s="176"/>
    </row>
    <row r="833" spans="7:9" x14ac:dyDescent="0.25">
      <c r="G833" s="176"/>
      <c r="H833" s="177"/>
      <c r="I833" s="176"/>
    </row>
    <row r="834" spans="7:9" x14ac:dyDescent="0.25">
      <c r="G834" s="176"/>
      <c r="H834" s="177"/>
      <c r="I834" s="176"/>
    </row>
    <row r="835" spans="7:9" x14ac:dyDescent="0.25">
      <c r="G835" s="176"/>
      <c r="H835" s="177"/>
      <c r="I835" s="176"/>
    </row>
    <row r="836" spans="7:9" x14ac:dyDescent="0.25">
      <c r="G836" s="176"/>
      <c r="H836" s="177"/>
      <c r="I836" s="176"/>
    </row>
    <row r="837" spans="7:9" x14ac:dyDescent="0.25">
      <c r="G837" s="176"/>
      <c r="H837" s="177"/>
      <c r="I837" s="176"/>
    </row>
    <row r="838" spans="7:9" x14ac:dyDescent="0.25">
      <c r="G838" s="176"/>
      <c r="H838" s="177"/>
      <c r="I838" s="176"/>
    </row>
    <row r="839" spans="7:9" x14ac:dyDescent="0.25">
      <c r="G839" s="176"/>
      <c r="H839" s="177"/>
      <c r="I839" s="176"/>
    </row>
    <row r="840" spans="7:9" x14ac:dyDescent="0.25">
      <c r="G840" s="176"/>
      <c r="H840" s="177"/>
      <c r="I840" s="176"/>
    </row>
    <row r="841" spans="7:9" x14ac:dyDescent="0.25">
      <c r="G841" s="176"/>
      <c r="H841" s="177"/>
      <c r="I841" s="176"/>
    </row>
    <row r="842" spans="7:9" x14ac:dyDescent="0.25">
      <c r="G842" s="176"/>
      <c r="H842" s="177"/>
      <c r="I842" s="176"/>
    </row>
    <row r="843" spans="7:9" x14ac:dyDescent="0.25">
      <c r="G843" s="176"/>
      <c r="H843" s="177"/>
      <c r="I843" s="176"/>
    </row>
    <row r="844" spans="7:9" x14ac:dyDescent="0.25">
      <c r="G844" s="176"/>
      <c r="H844" s="177"/>
      <c r="I844" s="176"/>
    </row>
    <row r="845" spans="7:9" x14ac:dyDescent="0.25">
      <c r="G845" s="176"/>
      <c r="H845" s="177"/>
      <c r="I845" s="176"/>
    </row>
    <row r="846" spans="7:9" x14ac:dyDescent="0.25">
      <c r="G846" s="176"/>
      <c r="H846" s="177"/>
      <c r="I846" s="176"/>
    </row>
    <row r="847" spans="7:9" x14ac:dyDescent="0.25">
      <c r="G847" s="176"/>
      <c r="H847" s="177"/>
      <c r="I847" s="176"/>
    </row>
    <row r="848" spans="7:9" x14ac:dyDescent="0.25">
      <c r="G848" s="176"/>
      <c r="H848" s="177"/>
      <c r="I848" s="176"/>
    </row>
    <row r="849" spans="7:9" x14ac:dyDescent="0.25">
      <c r="G849" s="176"/>
      <c r="H849" s="177"/>
      <c r="I849" s="176"/>
    </row>
    <row r="850" spans="7:9" x14ac:dyDescent="0.25">
      <c r="G850" s="176"/>
      <c r="H850" s="177"/>
      <c r="I850" s="176"/>
    </row>
    <row r="851" spans="7:9" x14ac:dyDescent="0.25">
      <c r="G851" s="176"/>
      <c r="H851" s="177"/>
      <c r="I851" s="176"/>
    </row>
    <row r="852" spans="7:9" x14ac:dyDescent="0.25">
      <c r="G852" s="176"/>
      <c r="H852" s="177"/>
      <c r="I852" s="176"/>
    </row>
    <row r="853" spans="7:9" x14ac:dyDescent="0.25">
      <c r="G853" s="176"/>
      <c r="H853" s="177"/>
      <c r="I853" s="176"/>
    </row>
    <row r="854" spans="7:9" x14ac:dyDescent="0.25">
      <c r="G854" s="176"/>
      <c r="H854" s="177"/>
      <c r="I854" s="176"/>
    </row>
    <row r="855" spans="7:9" x14ac:dyDescent="0.25">
      <c r="G855" s="176"/>
      <c r="H855" s="177"/>
      <c r="I855" s="176"/>
    </row>
    <row r="856" spans="7:9" x14ac:dyDescent="0.25">
      <c r="G856" s="176"/>
      <c r="H856" s="177"/>
      <c r="I856" s="176"/>
    </row>
    <row r="857" spans="7:9" x14ac:dyDescent="0.25">
      <c r="G857" s="176"/>
      <c r="H857" s="177"/>
      <c r="I857" s="176"/>
    </row>
    <row r="858" spans="7:9" x14ac:dyDescent="0.25">
      <c r="G858" s="176"/>
      <c r="H858" s="177"/>
      <c r="I858" s="176"/>
    </row>
    <row r="859" spans="7:9" x14ac:dyDescent="0.25">
      <c r="G859" s="176"/>
      <c r="H859" s="177"/>
      <c r="I859" s="176"/>
    </row>
    <row r="860" spans="7:9" x14ac:dyDescent="0.25">
      <c r="G860" s="176"/>
      <c r="H860" s="177"/>
      <c r="I860" s="176"/>
    </row>
    <row r="861" spans="7:9" x14ac:dyDescent="0.25">
      <c r="G861" s="176"/>
      <c r="H861" s="177"/>
      <c r="I861" s="176"/>
    </row>
    <row r="862" spans="7:9" x14ac:dyDescent="0.25">
      <c r="G862" s="176"/>
      <c r="H862" s="177"/>
      <c r="I862" s="176"/>
    </row>
    <row r="863" spans="7:9" x14ac:dyDescent="0.25">
      <c r="G863" s="176"/>
      <c r="H863" s="177"/>
      <c r="I863" s="176"/>
    </row>
    <row r="864" spans="7:9" x14ac:dyDescent="0.25">
      <c r="G864" s="176"/>
      <c r="H864" s="177"/>
      <c r="I864" s="176"/>
    </row>
    <row r="865" spans="7:9" x14ac:dyDescent="0.25">
      <c r="G865" s="176"/>
      <c r="H865" s="177"/>
      <c r="I865" s="176"/>
    </row>
    <row r="866" spans="7:9" x14ac:dyDescent="0.25">
      <c r="G866" s="176"/>
      <c r="H866" s="177"/>
      <c r="I866" s="176"/>
    </row>
    <row r="867" spans="7:9" x14ac:dyDescent="0.25">
      <c r="G867" s="176"/>
      <c r="H867" s="177"/>
      <c r="I867" s="176"/>
    </row>
    <row r="868" spans="7:9" x14ac:dyDescent="0.25">
      <c r="G868" s="176"/>
      <c r="H868" s="177"/>
      <c r="I868" s="176"/>
    </row>
    <row r="869" spans="7:9" x14ac:dyDescent="0.25">
      <c r="G869" s="176"/>
      <c r="H869" s="177"/>
      <c r="I869" s="176"/>
    </row>
    <row r="870" spans="7:9" x14ac:dyDescent="0.25">
      <c r="G870" s="176"/>
      <c r="H870" s="177"/>
      <c r="I870" s="176"/>
    </row>
    <row r="871" spans="7:9" x14ac:dyDescent="0.25">
      <c r="G871" s="176"/>
      <c r="H871" s="177"/>
      <c r="I871" s="176"/>
    </row>
    <row r="872" spans="7:9" x14ac:dyDescent="0.25">
      <c r="G872" s="176"/>
      <c r="H872" s="177"/>
      <c r="I872" s="176"/>
    </row>
    <row r="873" spans="7:9" x14ac:dyDescent="0.25">
      <c r="G873" s="176"/>
      <c r="H873" s="177"/>
      <c r="I873" s="176"/>
    </row>
    <row r="874" spans="7:9" x14ac:dyDescent="0.25">
      <c r="G874" s="176"/>
      <c r="H874" s="177"/>
      <c r="I874" s="176"/>
    </row>
    <row r="875" spans="7:9" x14ac:dyDescent="0.25">
      <c r="G875" s="176"/>
      <c r="H875" s="177"/>
      <c r="I875" s="176"/>
    </row>
    <row r="876" spans="7:9" x14ac:dyDescent="0.25">
      <c r="G876" s="176"/>
      <c r="H876" s="177"/>
      <c r="I876" s="176"/>
    </row>
    <row r="877" spans="7:9" x14ac:dyDescent="0.25">
      <c r="G877" s="176"/>
      <c r="H877" s="177"/>
      <c r="I877" s="176"/>
    </row>
    <row r="878" spans="7:9" x14ac:dyDescent="0.25">
      <c r="G878" s="176"/>
      <c r="H878" s="177"/>
      <c r="I878" s="176"/>
    </row>
    <row r="879" spans="7:9" x14ac:dyDescent="0.25">
      <c r="G879" s="176"/>
      <c r="H879" s="177"/>
      <c r="I879" s="176"/>
    </row>
    <row r="880" spans="7:9" x14ac:dyDescent="0.25">
      <c r="G880" s="176"/>
      <c r="H880" s="177"/>
      <c r="I880" s="176"/>
    </row>
    <row r="881" spans="7:9" x14ac:dyDescent="0.25">
      <c r="G881" s="176"/>
      <c r="H881" s="177"/>
      <c r="I881" s="176"/>
    </row>
    <row r="882" spans="7:9" x14ac:dyDescent="0.25">
      <c r="G882" s="176"/>
      <c r="H882" s="177"/>
      <c r="I882" s="176"/>
    </row>
    <row r="883" spans="7:9" x14ac:dyDescent="0.25">
      <c r="G883" s="176"/>
      <c r="H883" s="177"/>
      <c r="I883" s="176"/>
    </row>
    <row r="884" spans="7:9" x14ac:dyDescent="0.25">
      <c r="G884" s="176"/>
      <c r="H884" s="177"/>
      <c r="I884" s="176"/>
    </row>
    <row r="885" spans="7:9" x14ac:dyDescent="0.25">
      <c r="G885" s="176"/>
      <c r="H885" s="177"/>
      <c r="I885" s="176"/>
    </row>
    <row r="886" spans="7:9" x14ac:dyDescent="0.25">
      <c r="G886" s="176"/>
      <c r="H886" s="177"/>
      <c r="I886" s="176"/>
    </row>
    <row r="887" spans="7:9" x14ac:dyDescent="0.25">
      <c r="G887" s="176"/>
      <c r="H887" s="177"/>
      <c r="I887" s="176"/>
    </row>
    <row r="888" spans="7:9" x14ac:dyDescent="0.25">
      <c r="G888" s="176"/>
      <c r="H888" s="177"/>
      <c r="I888" s="176"/>
    </row>
    <row r="889" spans="7:9" x14ac:dyDescent="0.25">
      <c r="G889" s="176"/>
      <c r="H889" s="177"/>
      <c r="I889" s="176"/>
    </row>
    <row r="890" spans="7:9" x14ac:dyDescent="0.25">
      <c r="G890" s="176"/>
      <c r="H890" s="177"/>
      <c r="I890" s="176"/>
    </row>
    <row r="891" spans="7:9" x14ac:dyDescent="0.25">
      <c r="G891" s="176"/>
      <c r="H891" s="177"/>
      <c r="I891" s="176"/>
    </row>
    <row r="892" spans="7:9" x14ac:dyDescent="0.25">
      <c r="G892" s="176"/>
      <c r="H892" s="177"/>
      <c r="I892" s="176"/>
    </row>
    <row r="893" spans="7:9" x14ac:dyDescent="0.25">
      <c r="G893" s="176"/>
      <c r="H893" s="177"/>
      <c r="I893" s="176"/>
    </row>
    <row r="894" spans="7:9" x14ac:dyDescent="0.25">
      <c r="G894" s="176"/>
      <c r="H894" s="177"/>
      <c r="I894" s="176"/>
    </row>
    <row r="895" spans="7:9" x14ac:dyDescent="0.25">
      <c r="G895" s="176"/>
      <c r="H895" s="177"/>
      <c r="I895" s="176"/>
    </row>
    <row r="896" spans="7:9" x14ac:dyDescent="0.25">
      <c r="G896" s="176"/>
      <c r="H896" s="177"/>
      <c r="I896" s="176"/>
    </row>
    <row r="897" spans="7:9" x14ac:dyDescent="0.25">
      <c r="G897" s="176"/>
      <c r="H897" s="177"/>
      <c r="I897" s="176"/>
    </row>
    <row r="898" spans="7:9" x14ac:dyDescent="0.25">
      <c r="G898" s="176"/>
      <c r="H898" s="177"/>
      <c r="I898" s="176"/>
    </row>
    <row r="899" spans="7:9" x14ac:dyDescent="0.25">
      <c r="G899" s="176"/>
      <c r="H899" s="177"/>
      <c r="I899" s="176"/>
    </row>
    <row r="900" spans="7:9" x14ac:dyDescent="0.25">
      <c r="G900" s="176"/>
      <c r="H900" s="177"/>
      <c r="I900" s="176"/>
    </row>
    <row r="901" spans="7:9" x14ac:dyDescent="0.25">
      <c r="G901" s="176"/>
      <c r="H901" s="177"/>
      <c r="I901" s="176"/>
    </row>
    <row r="902" spans="7:9" x14ac:dyDescent="0.25">
      <c r="G902" s="176"/>
      <c r="H902" s="177"/>
      <c r="I902" s="176"/>
    </row>
    <row r="903" spans="7:9" x14ac:dyDescent="0.25">
      <c r="G903" s="176"/>
      <c r="H903" s="177"/>
      <c r="I903" s="176"/>
    </row>
    <row r="904" spans="7:9" x14ac:dyDescent="0.25">
      <c r="G904" s="176"/>
      <c r="H904" s="177"/>
      <c r="I904" s="176"/>
    </row>
    <row r="905" spans="7:9" x14ac:dyDescent="0.25">
      <c r="G905" s="176"/>
      <c r="H905" s="177"/>
      <c r="I905" s="176"/>
    </row>
    <row r="906" spans="7:9" x14ac:dyDescent="0.25">
      <c r="G906" s="176"/>
      <c r="H906" s="177"/>
      <c r="I906" s="176"/>
    </row>
    <row r="907" spans="7:9" x14ac:dyDescent="0.25">
      <c r="G907" s="176"/>
      <c r="H907" s="177"/>
      <c r="I907" s="176"/>
    </row>
    <row r="908" spans="7:9" x14ac:dyDescent="0.25">
      <c r="G908" s="176"/>
      <c r="H908" s="177"/>
      <c r="I908" s="176"/>
    </row>
    <row r="909" spans="7:9" x14ac:dyDescent="0.25">
      <c r="G909" s="176"/>
      <c r="H909" s="177"/>
      <c r="I909" s="176"/>
    </row>
    <row r="910" spans="7:9" x14ac:dyDescent="0.25">
      <c r="G910" s="176"/>
      <c r="H910" s="177"/>
      <c r="I910" s="176"/>
    </row>
    <row r="911" spans="7:9" x14ac:dyDescent="0.25">
      <c r="G911" s="176"/>
      <c r="H911" s="177"/>
      <c r="I911" s="176"/>
    </row>
    <row r="912" spans="7:9" x14ac:dyDescent="0.25">
      <c r="G912" s="176"/>
      <c r="H912" s="177"/>
      <c r="I912" s="176"/>
    </row>
    <row r="913" spans="7:9" x14ac:dyDescent="0.25">
      <c r="G913" s="176"/>
      <c r="H913" s="177"/>
      <c r="I913" s="176"/>
    </row>
    <row r="914" spans="7:9" x14ac:dyDescent="0.25">
      <c r="G914" s="176"/>
      <c r="H914" s="177"/>
      <c r="I914" s="176"/>
    </row>
    <row r="915" spans="7:9" x14ac:dyDescent="0.25">
      <c r="G915" s="176"/>
      <c r="H915" s="177"/>
      <c r="I915" s="176"/>
    </row>
    <row r="916" spans="7:9" x14ac:dyDescent="0.25">
      <c r="G916" s="176"/>
      <c r="H916" s="177"/>
      <c r="I916" s="176"/>
    </row>
    <row r="917" spans="7:9" x14ac:dyDescent="0.25">
      <c r="G917" s="176"/>
      <c r="H917" s="177"/>
      <c r="I917" s="176"/>
    </row>
    <row r="918" spans="7:9" x14ac:dyDescent="0.25">
      <c r="G918" s="176"/>
      <c r="H918" s="177"/>
      <c r="I918" s="176"/>
    </row>
    <row r="919" spans="7:9" x14ac:dyDescent="0.25">
      <c r="G919" s="176"/>
      <c r="H919" s="177"/>
      <c r="I919" s="176"/>
    </row>
    <row r="920" spans="7:9" x14ac:dyDescent="0.25">
      <c r="G920" s="176"/>
      <c r="H920" s="177"/>
      <c r="I920" s="176"/>
    </row>
    <row r="921" spans="7:9" x14ac:dyDescent="0.25">
      <c r="G921" s="176"/>
      <c r="H921" s="177"/>
      <c r="I921" s="176"/>
    </row>
    <row r="922" spans="7:9" x14ac:dyDescent="0.25">
      <c r="G922" s="176"/>
      <c r="H922" s="177"/>
      <c r="I922" s="176"/>
    </row>
    <row r="923" spans="7:9" x14ac:dyDescent="0.25">
      <c r="G923" s="176"/>
      <c r="H923" s="177"/>
      <c r="I923" s="176"/>
    </row>
    <row r="924" spans="7:9" x14ac:dyDescent="0.25">
      <c r="G924" s="176"/>
      <c r="H924" s="177"/>
      <c r="I924" s="176"/>
    </row>
    <row r="925" spans="7:9" x14ac:dyDescent="0.25">
      <c r="G925" s="176"/>
      <c r="H925" s="177"/>
      <c r="I925" s="176"/>
    </row>
    <row r="926" spans="7:9" x14ac:dyDescent="0.25">
      <c r="G926" s="176"/>
      <c r="H926" s="177"/>
      <c r="I926" s="176"/>
    </row>
    <row r="927" spans="7:9" x14ac:dyDescent="0.25">
      <c r="G927" s="176"/>
      <c r="H927" s="177"/>
      <c r="I927" s="176"/>
    </row>
    <row r="928" spans="7:9" x14ac:dyDescent="0.25">
      <c r="G928" s="176"/>
      <c r="H928" s="177"/>
      <c r="I928" s="176"/>
    </row>
    <row r="929" spans="7:9" x14ac:dyDescent="0.25">
      <c r="G929" s="176"/>
      <c r="H929" s="177"/>
      <c r="I929" s="176"/>
    </row>
    <row r="930" spans="7:9" x14ac:dyDescent="0.25">
      <c r="G930" s="176"/>
      <c r="H930" s="177"/>
      <c r="I930" s="176"/>
    </row>
    <row r="931" spans="7:9" x14ac:dyDescent="0.25">
      <c r="G931" s="176"/>
      <c r="H931" s="177"/>
      <c r="I931" s="176"/>
    </row>
    <row r="932" spans="7:9" x14ac:dyDescent="0.25">
      <c r="G932" s="176"/>
      <c r="H932" s="177"/>
      <c r="I932" s="176"/>
    </row>
    <row r="933" spans="7:9" x14ac:dyDescent="0.25">
      <c r="G933" s="176"/>
      <c r="H933" s="177"/>
      <c r="I933" s="176"/>
    </row>
    <row r="934" spans="7:9" x14ac:dyDescent="0.25">
      <c r="G934" s="176"/>
      <c r="H934" s="177"/>
      <c r="I934" s="176"/>
    </row>
    <row r="935" spans="7:9" x14ac:dyDescent="0.25">
      <c r="G935" s="176"/>
      <c r="H935" s="177"/>
      <c r="I935" s="176"/>
    </row>
    <row r="936" spans="7:9" x14ac:dyDescent="0.25">
      <c r="G936" s="176"/>
      <c r="H936" s="177"/>
      <c r="I936" s="176"/>
    </row>
    <row r="937" spans="7:9" x14ac:dyDescent="0.25">
      <c r="G937" s="176"/>
      <c r="H937" s="177"/>
      <c r="I937" s="176"/>
    </row>
    <row r="938" spans="7:9" x14ac:dyDescent="0.25">
      <c r="G938" s="176"/>
      <c r="H938" s="177"/>
      <c r="I938" s="176"/>
    </row>
    <row r="939" spans="7:9" x14ac:dyDescent="0.25">
      <c r="G939" s="176"/>
      <c r="H939" s="177"/>
      <c r="I939" s="176"/>
    </row>
    <row r="940" spans="7:9" x14ac:dyDescent="0.25">
      <c r="G940" s="176"/>
      <c r="H940" s="177"/>
      <c r="I940" s="176"/>
    </row>
    <row r="941" spans="7:9" x14ac:dyDescent="0.25">
      <c r="G941" s="176"/>
      <c r="H941" s="177"/>
      <c r="I941" s="176"/>
    </row>
    <row r="942" spans="7:9" x14ac:dyDescent="0.25">
      <c r="G942" s="176"/>
      <c r="H942" s="177"/>
      <c r="I942" s="176"/>
    </row>
    <row r="943" spans="7:9" x14ac:dyDescent="0.25">
      <c r="G943" s="176"/>
      <c r="H943" s="177"/>
      <c r="I943" s="176"/>
    </row>
    <row r="944" spans="7:9" x14ac:dyDescent="0.25">
      <c r="G944" s="176"/>
      <c r="H944" s="177"/>
      <c r="I944" s="176"/>
    </row>
    <row r="945" spans="7:9" x14ac:dyDescent="0.25">
      <c r="G945" s="176"/>
      <c r="H945" s="177"/>
      <c r="I945" s="176"/>
    </row>
    <row r="946" spans="7:9" x14ac:dyDescent="0.25">
      <c r="G946" s="176"/>
      <c r="H946" s="177"/>
      <c r="I946" s="176"/>
    </row>
    <row r="947" spans="7:9" x14ac:dyDescent="0.25">
      <c r="G947" s="176"/>
      <c r="H947" s="177"/>
      <c r="I947" s="176"/>
    </row>
    <row r="948" spans="7:9" x14ac:dyDescent="0.25">
      <c r="G948" s="176"/>
      <c r="H948" s="177"/>
      <c r="I948" s="176"/>
    </row>
    <row r="949" spans="7:9" x14ac:dyDescent="0.25">
      <c r="G949" s="176"/>
      <c r="H949" s="177"/>
      <c r="I949" s="176"/>
    </row>
    <row r="950" spans="7:9" x14ac:dyDescent="0.25">
      <c r="G950" s="176"/>
      <c r="H950" s="177"/>
      <c r="I950" s="176"/>
    </row>
    <row r="951" spans="7:9" x14ac:dyDescent="0.25">
      <c r="G951" s="176"/>
      <c r="H951" s="177"/>
      <c r="I951" s="176"/>
    </row>
    <row r="952" spans="7:9" x14ac:dyDescent="0.25">
      <c r="G952" s="176"/>
      <c r="H952" s="177"/>
      <c r="I952" s="176"/>
    </row>
    <row r="953" spans="7:9" x14ac:dyDescent="0.25">
      <c r="G953" s="176"/>
      <c r="H953" s="177"/>
      <c r="I953" s="176"/>
    </row>
    <row r="954" spans="7:9" x14ac:dyDescent="0.25">
      <c r="G954" s="176"/>
      <c r="H954" s="177"/>
      <c r="I954" s="176"/>
    </row>
    <row r="955" spans="7:9" x14ac:dyDescent="0.25">
      <c r="G955" s="176"/>
      <c r="H955" s="177"/>
      <c r="I955" s="176"/>
    </row>
    <row r="956" spans="7:9" x14ac:dyDescent="0.25">
      <c r="G956" s="176"/>
      <c r="H956" s="177"/>
      <c r="I956" s="176"/>
    </row>
    <row r="957" spans="7:9" x14ac:dyDescent="0.25">
      <c r="G957" s="176"/>
      <c r="H957" s="177"/>
      <c r="I957" s="176"/>
    </row>
    <row r="958" spans="7:9" x14ac:dyDescent="0.25">
      <c r="G958" s="176"/>
      <c r="H958" s="177"/>
      <c r="I958" s="176"/>
    </row>
    <row r="959" spans="7:9" x14ac:dyDescent="0.25">
      <c r="G959" s="176"/>
      <c r="H959" s="177"/>
      <c r="I959" s="176"/>
    </row>
    <row r="960" spans="7:9" x14ac:dyDescent="0.25">
      <c r="G960" s="176"/>
      <c r="H960" s="177"/>
      <c r="I960" s="176"/>
    </row>
    <row r="961" spans="7:9" x14ac:dyDescent="0.25">
      <c r="G961" s="176"/>
      <c r="H961" s="177"/>
      <c r="I961" s="176"/>
    </row>
    <row r="962" spans="7:9" x14ac:dyDescent="0.25">
      <c r="G962" s="176"/>
      <c r="H962" s="177"/>
      <c r="I962" s="176"/>
    </row>
    <row r="963" spans="7:9" x14ac:dyDescent="0.25">
      <c r="G963" s="176"/>
      <c r="H963" s="177"/>
      <c r="I963" s="176"/>
    </row>
    <row r="964" spans="7:9" x14ac:dyDescent="0.25">
      <c r="G964" s="176"/>
      <c r="H964" s="177"/>
      <c r="I964" s="176"/>
    </row>
    <row r="965" spans="7:9" x14ac:dyDescent="0.25">
      <c r="G965" s="176"/>
      <c r="H965" s="177"/>
      <c r="I965" s="176"/>
    </row>
    <row r="966" spans="7:9" x14ac:dyDescent="0.25">
      <c r="G966" s="176"/>
      <c r="H966" s="177"/>
      <c r="I966" s="176"/>
    </row>
    <row r="967" spans="7:9" x14ac:dyDescent="0.25">
      <c r="G967" s="176"/>
      <c r="H967" s="177"/>
      <c r="I967" s="176"/>
    </row>
    <row r="968" spans="7:9" x14ac:dyDescent="0.25">
      <c r="G968" s="176"/>
      <c r="H968" s="177"/>
      <c r="I968" s="176"/>
    </row>
    <row r="969" spans="7:9" x14ac:dyDescent="0.25">
      <c r="G969" s="176"/>
      <c r="H969" s="177"/>
      <c r="I969" s="176"/>
    </row>
    <row r="970" spans="7:9" x14ac:dyDescent="0.25">
      <c r="G970" s="176"/>
      <c r="H970" s="177"/>
      <c r="I970" s="176"/>
    </row>
    <row r="971" spans="7:9" x14ac:dyDescent="0.25">
      <c r="G971" s="176"/>
      <c r="H971" s="177"/>
      <c r="I971" s="176"/>
    </row>
    <row r="972" spans="7:9" x14ac:dyDescent="0.25">
      <c r="G972" s="176"/>
      <c r="H972" s="177"/>
      <c r="I972" s="176"/>
    </row>
    <row r="973" spans="7:9" x14ac:dyDescent="0.25">
      <c r="G973" s="176"/>
      <c r="H973" s="177"/>
      <c r="I973" s="176"/>
    </row>
    <row r="974" spans="7:9" x14ac:dyDescent="0.25">
      <c r="G974" s="176"/>
      <c r="H974" s="177"/>
      <c r="I974" s="176"/>
    </row>
    <row r="975" spans="7:9" x14ac:dyDescent="0.25">
      <c r="G975" s="176"/>
      <c r="H975" s="177"/>
      <c r="I975" s="176"/>
    </row>
    <row r="976" spans="7:9" x14ac:dyDescent="0.25">
      <c r="G976" s="176"/>
      <c r="H976" s="177"/>
      <c r="I976" s="176"/>
    </row>
    <row r="977" spans="7:9" x14ac:dyDescent="0.25">
      <c r="G977" s="176"/>
      <c r="H977" s="177"/>
      <c r="I977" s="176"/>
    </row>
    <row r="978" spans="7:9" x14ac:dyDescent="0.25">
      <c r="G978" s="176"/>
      <c r="H978" s="177"/>
      <c r="I978" s="176"/>
    </row>
    <row r="979" spans="7:9" x14ac:dyDescent="0.25">
      <c r="G979" s="176"/>
      <c r="H979" s="177"/>
      <c r="I979" s="176"/>
    </row>
    <row r="980" spans="7:9" x14ac:dyDescent="0.25">
      <c r="G980" s="176"/>
      <c r="H980" s="177"/>
      <c r="I980" s="176"/>
    </row>
    <row r="981" spans="7:9" x14ac:dyDescent="0.25">
      <c r="G981" s="176"/>
      <c r="H981" s="177"/>
      <c r="I981" s="176"/>
    </row>
    <row r="982" spans="7:9" x14ac:dyDescent="0.25">
      <c r="G982" s="176"/>
      <c r="H982" s="177"/>
      <c r="I982" s="176"/>
    </row>
    <row r="983" spans="7:9" x14ac:dyDescent="0.25">
      <c r="G983" s="176"/>
      <c r="H983" s="177"/>
      <c r="I983" s="176"/>
    </row>
    <row r="984" spans="7:9" x14ac:dyDescent="0.25">
      <c r="G984" s="176"/>
      <c r="H984" s="177"/>
      <c r="I984" s="176"/>
    </row>
    <row r="985" spans="7:9" x14ac:dyDescent="0.25">
      <c r="G985" s="176"/>
      <c r="H985" s="177"/>
      <c r="I985" s="176"/>
    </row>
    <row r="986" spans="7:9" x14ac:dyDescent="0.25">
      <c r="G986" s="176"/>
      <c r="H986" s="177"/>
      <c r="I986" s="176"/>
    </row>
    <row r="987" spans="7:9" x14ac:dyDescent="0.25">
      <c r="G987" s="176"/>
      <c r="H987" s="177"/>
      <c r="I987" s="176"/>
    </row>
    <row r="988" spans="7:9" x14ac:dyDescent="0.25">
      <c r="G988" s="176"/>
      <c r="H988" s="177"/>
      <c r="I988" s="176"/>
    </row>
    <row r="989" spans="7:9" x14ac:dyDescent="0.25">
      <c r="G989" s="176"/>
      <c r="H989" s="177"/>
      <c r="I989" s="176"/>
    </row>
    <row r="990" spans="7:9" x14ac:dyDescent="0.25">
      <c r="G990" s="176"/>
      <c r="H990" s="177"/>
      <c r="I990" s="176"/>
    </row>
    <row r="991" spans="7:9" x14ac:dyDescent="0.25">
      <c r="G991" s="176"/>
      <c r="H991" s="177"/>
      <c r="I991" s="176"/>
    </row>
    <row r="992" spans="7:9" x14ac:dyDescent="0.25">
      <c r="G992" s="176"/>
      <c r="H992" s="177"/>
      <c r="I992" s="176"/>
    </row>
    <row r="993" spans="7:9" x14ac:dyDescent="0.25">
      <c r="G993" s="176"/>
      <c r="H993" s="177"/>
      <c r="I993" s="176"/>
    </row>
    <row r="994" spans="7:9" x14ac:dyDescent="0.25">
      <c r="G994" s="176"/>
      <c r="H994" s="177"/>
      <c r="I994" s="176"/>
    </row>
    <row r="995" spans="7:9" x14ac:dyDescent="0.25">
      <c r="G995" s="176"/>
      <c r="H995" s="177"/>
      <c r="I995" s="176"/>
    </row>
    <row r="996" spans="7:9" x14ac:dyDescent="0.25">
      <c r="G996" s="176"/>
      <c r="H996" s="177"/>
      <c r="I996" s="176"/>
    </row>
    <row r="997" spans="7:9" x14ac:dyDescent="0.25">
      <c r="G997" s="176"/>
      <c r="H997" s="177"/>
      <c r="I997" s="176"/>
    </row>
    <row r="998" spans="7:9" x14ac:dyDescent="0.25">
      <c r="G998" s="176"/>
      <c r="H998" s="177"/>
      <c r="I998" s="176"/>
    </row>
    <row r="999" spans="7:9" x14ac:dyDescent="0.25">
      <c r="G999" s="176"/>
      <c r="H999" s="177"/>
      <c r="I999" s="176"/>
    </row>
    <row r="1000" spans="7:9" x14ac:dyDescent="0.25">
      <c r="G1000" s="176"/>
      <c r="H1000" s="177"/>
      <c r="I1000" s="176"/>
    </row>
    <row r="1001" spans="7:9" x14ac:dyDescent="0.25">
      <c r="G1001" s="176"/>
      <c r="H1001" s="177"/>
      <c r="I1001" s="176"/>
    </row>
    <row r="1002" spans="7:9" x14ac:dyDescent="0.25">
      <c r="G1002" s="176"/>
      <c r="H1002" s="177"/>
      <c r="I1002" s="176"/>
    </row>
    <row r="1003" spans="7:9" x14ac:dyDescent="0.25">
      <c r="G1003" s="176"/>
      <c r="H1003" s="177"/>
      <c r="I1003" s="176"/>
    </row>
    <row r="1004" spans="7:9" x14ac:dyDescent="0.25">
      <c r="G1004" s="176"/>
      <c r="H1004" s="177"/>
      <c r="I1004" s="176"/>
    </row>
    <row r="1005" spans="7:9" x14ac:dyDescent="0.25">
      <c r="G1005" s="176"/>
      <c r="H1005" s="177"/>
      <c r="I1005" s="176"/>
    </row>
    <row r="1006" spans="7:9" x14ac:dyDescent="0.25">
      <c r="G1006" s="176"/>
      <c r="H1006" s="177"/>
      <c r="I1006" s="176"/>
    </row>
    <row r="1007" spans="7:9" x14ac:dyDescent="0.25">
      <c r="G1007" s="176"/>
      <c r="H1007" s="177"/>
      <c r="I1007" s="176"/>
    </row>
    <row r="1008" spans="7:9" x14ac:dyDescent="0.25">
      <c r="G1008" s="176"/>
      <c r="H1008" s="177"/>
      <c r="I1008" s="176"/>
    </row>
    <row r="1009" spans="7:9" x14ac:dyDescent="0.25">
      <c r="G1009" s="176"/>
      <c r="H1009" s="177"/>
      <c r="I1009" s="176"/>
    </row>
    <row r="1010" spans="7:9" x14ac:dyDescent="0.25">
      <c r="G1010" s="176"/>
      <c r="H1010" s="177"/>
      <c r="I1010" s="176"/>
    </row>
    <row r="1011" spans="7:9" x14ac:dyDescent="0.25">
      <c r="G1011" s="176"/>
      <c r="H1011" s="177"/>
      <c r="I1011" s="176"/>
    </row>
    <row r="1012" spans="7:9" x14ac:dyDescent="0.25">
      <c r="G1012" s="176"/>
      <c r="H1012" s="177"/>
      <c r="I1012" s="176"/>
    </row>
    <row r="1013" spans="7:9" x14ac:dyDescent="0.25">
      <c r="G1013" s="176"/>
      <c r="H1013" s="177"/>
      <c r="I1013" s="176"/>
    </row>
    <row r="1014" spans="7:9" x14ac:dyDescent="0.25">
      <c r="G1014" s="176"/>
      <c r="H1014" s="177"/>
      <c r="I1014" s="176"/>
    </row>
    <row r="1015" spans="7:9" x14ac:dyDescent="0.25">
      <c r="G1015" s="176"/>
      <c r="H1015" s="177"/>
      <c r="I1015" s="176"/>
    </row>
    <row r="1016" spans="7:9" x14ac:dyDescent="0.25">
      <c r="G1016" s="176"/>
      <c r="H1016" s="177"/>
      <c r="I1016" s="176"/>
    </row>
    <row r="1017" spans="7:9" x14ac:dyDescent="0.25">
      <c r="G1017" s="176"/>
      <c r="H1017" s="177"/>
      <c r="I1017" s="176"/>
    </row>
    <row r="1018" spans="7:9" x14ac:dyDescent="0.25">
      <c r="G1018" s="176"/>
      <c r="H1018" s="177"/>
      <c r="I1018" s="176"/>
    </row>
    <row r="1019" spans="7:9" x14ac:dyDescent="0.25">
      <c r="G1019" s="176"/>
      <c r="H1019" s="177"/>
      <c r="I1019" s="176"/>
    </row>
    <row r="1020" spans="7:9" x14ac:dyDescent="0.25">
      <c r="G1020" s="176"/>
      <c r="H1020" s="177"/>
      <c r="I1020" s="176"/>
    </row>
    <row r="1021" spans="7:9" x14ac:dyDescent="0.25">
      <c r="G1021" s="176"/>
      <c r="H1021" s="177"/>
      <c r="I1021" s="176"/>
    </row>
    <row r="1022" spans="7:9" x14ac:dyDescent="0.25">
      <c r="G1022" s="176"/>
      <c r="H1022" s="177"/>
      <c r="I1022" s="176"/>
    </row>
    <row r="1023" spans="7:9" x14ac:dyDescent="0.25">
      <c r="G1023" s="176"/>
      <c r="H1023" s="177"/>
      <c r="I1023" s="176"/>
    </row>
    <row r="1024" spans="7:9" x14ac:dyDescent="0.25">
      <c r="G1024" s="176"/>
      <c r="H1024" s="177"/>
      <c r="I1024" s="176"/>
    </row>
    <row r="1025" spans="7:9" x14ac:dyDescent="0.25">
      <c r="G1025" s="176"/>
      <c r="H1025" s="177"/>
      <c r="I1025" s="176"/>
    </row>
    <row r="1026" spans="7:9" x14ac:dyDescent="0.25">
      <c r="G1026" s="176"/>
      <c r="H1026" s="177"/>
      <c r="I1026" s="176"/>
    </row>
    <row r="1027" spans="7:9" x14ac:dyDescent="0.25">
      <c r="G1027" s="176"/>
      <c r="H1027" s="177"/>
      <c r="I1027" s="176"/>
    </row>
    <row r="1028" spans="7:9" x14ac:dyDescent="0.25">
      <c r="G1028" s="176"/>
      <c r="H1028" s="177"/>
      <c r="I1028" s="176"/>
    </row>
    <row r="1029" spans="7:9" x14ac:dyDescent="0.25">
      <c r="G1029" s="176"/>
      <c r="H1029" s="177"/>
      <c r="I1029" s="176"/>
    </row>
    <row r="1030" spans="7:9" x14ac:dyDescent="0.25">
      <c r="G1030" s="176"/>
      <c r="H1030" s="177"/>
      <c r="I1030" s="176"/>
    </row>
    <row r="1031" spans="7:9" x14ac:dyDescent="0.25">
      <c r="G1031" s="176"/>
      <c r="H1031" s="177"/>
      <c r="I1031" s="176"/>
    </row>
    <row r="1032" spans="7:9" x14ac:dyDescent="0.25">
      <c r="G1032" s="176"/>
      <c r="H1032" s="177"/>
      <c r="I1032" s="176"/>
    </row>
    <row r="1033" spans="7:9" x14ac:dyDescent="0.25">
      <c r="G1033" s="176"/>
      <c r="H1033" s="177"/>
      <c r="I1033" s="176"/>
    </row>
    <row r="1034" spans="7:9" x14ac:dyDescent="0.25">
      <c r="G1034" s="176"/>
      <c r="H1034" s="177"/>
      <c r="I1034" s="176"/>
    </row>
    <row r="1035" spans="7:9" x14ac:dyDescent="0.25">
      <c r="G1035" s="176"/>
      <c r="H1035" s="177"/>
      <c r="I1035" s="176"/>
    </row>
    <row r="1036" spans="7:9" x14ac:dyDescent="0.25">
      <c r="G1036" s="176"/>
      <c r="H1036" s="177"/>
      <c r="I1036" s="176"/>
    </row>
    <row r="1037" spans="7:9" x14ac:dyDescent="0.25">
      <c r="G1037" s="176"/>
      <c r="H1037" s="177"/>
      <c r="I1037" s="176"/>
    </row>
    <row r="1038" spans="7:9" x14ac:dyDescent="0.25">
      <c r="G1038" s="176"/>
      <c r="H1038" s="177"/>
      <c r="I1038" s="176"/>
    </row>
    <row r="1039" spans="7:9" x14ac:dyDescent="0.25">
      <c r="G1039" s="176"/>
      <c r="H1039" s="177"/>
      <c r="I1039" s="176"/>
    </row>
    <row r="1040" spans="7:9" x14ac:dyDescent="0.25">
      <c r="G1040" s="176"/>
      <c r="H1040" s="177"/>
      <c r="I1040" s="176"/>
    </row>
    <row r="1041" spans="7:9" x14ac:dyDescent="0.25">
      <c r="G1041" s="176"/>
      <c r="H1041" s="177"/>
      <c r="I1041" s="176"/>
    </row>
    <row r="1042" spans="7:9" x14ac:dyDescent="0.25">
      <c r="G1042" s="176"/>
      <c r="H1042" s="177"/>
      <c r="I1042" s="176"/>
    </row>
    <row r="1043" spans="7:9" x14ac:dyDescent="0.25">
      <c r="G1043" s="176"/>
      <c r="H1043" s="177"/>
      <c r="I1043" s="176"/>
    </row>
    <row r="1044" spans="7:9" x14ac:dyDescent="0.25">
      <c r="G1044" s="176"/>
      <c r="H1044" s="177"/>
      <c r="I1044" s="176"/>
    </row>
    <row r="1045" spans="7:9" x14ac:dyDescent="0.25">
      <c r="G1045" s="176"/>
      <c r="H1045" s="177"/>
      <c r="I1045" s="176"/>
    </row>
    <row r="1046" spans="7:9" x14ac:dyDescent="0.25">
      <c r="G1046" s="176"/>
      <c r="H1046" s="177"/>
      <c r="I1046" s="176"/>
    </row>
    <row r="1047" spans="7:9" x14ac:dyDescent="0.25">
      <c r="G1047" s="176"/>
      <c r="H1047" s="177"/>
      <c r="I1047" s="176"/>
    </row>
    <row r="1048" spans="7:9" x14ac:dyDescent="0.25">
      <c r="G1048" s="176"/>
      <c r="H1048" s="177"/>
      <c r="I1048" s="176"/>
    </row>
    <row r="1049" spans="7:9" x14ac:dyDescent="0.25">
      <c r="G1049" s="176"/>
      <c r="H1049" s="177"/>
      <c r="I1049" s="176"/>
    </row>
    <row r="1050" spans="7:9" x14ac:dyDescent="0.25">
      <c r="G1050" s="176"/>
      <c r="H1050" s="177"/>
      <c r="I1050" s="176"/>
    </row>
    <row r="1051" spans="7:9" x14ac:dyDescent="0.25">
      <c r="G1051" s="176"/>
      <c r="H1051" s="177"/>
      <c r="I1051" s="176"/>
    </row>
    <row r="1052" spans="7:9" x14ac:dyDescent="0.25">
      <c r="G1052" s="176"/>
      <c r="H1052" s="177"/>
      <c r="I1052" s="176"/>
    </row>
    <row r="1053" spans="7:9" x14ac:dyDescent="0.25">
      <c r="G1053" s="176"/>
      <c r="H1053" s="177"/>
      <c r="I1053" s="176"/>
    </row>
    <row r="1054" spans="7:9" x14ac:dyDescent="0.25">
      <c r="G1054" s="176"/>
      <c r="H1054" s="177"/>
      <c r="I1054" s="176"/>
    </row>
    <row r="1055" spans="7:9" x14ac:dyDescent="0.25">
      <c r="G1055" s="176"/>
      <c r="H1055" s="177"/>
      <c r="I1055" s="176"/>
    </row>
    <row r="1056" spans="7:9" x14ac:dyDescent="0.25">
      <c r="G1056" s="176"/>
      <c r="H1056" s="177"/>
      <c r="I1056" s="176"/>
    </row>
    <row r="1057" spans="7:9" x14ac:dyDescent="0.25">
      <c r="G1057" s="176"/>
      <c r="H1057" s="177"/>
      <c r="I1057" s="176"/>
    </row>
    <row r="1058" spans="7:9" x14ac:dyDescent="0.25">
      <c r="G1058" s="176"/>
      <c r="H1058" s="177"/>
      <c r="I1058" s="176"/>
    </row>
    <row r="1059" spans="7:9" x14ac:dyDescent="0.25">
      <c r="G1059" s="176"/>
      <c r="H1059" s="177"/>
      <c r="I1059" s="176"/>
    </row>
    <row r="1060" spans="7:9" x14ac:dyDescent="0.25">
      <c r="G1060" s="176"/>
      <c r="H1060" s="177"/>
      <c r="I1060" s="176"/>
    </row>
    <row r="1061" spans="7:9" x14ac:dyDescent="0.25">
      <c r="G1061" s="176"/>
      <c r="H1061" s="177"/>
      <c r="I1061" s="176"/>
    </row>
    <row r="1062" spans="7:9" x14ac:dyDescent="0.25">
      <c r="G1062" s="176"/>
      <c r="H1062" s="177"/>
      <c r="I1062" s="176"/>
    </row>
    <row r="1063" spans="7:9" x14ac:dyDescent="0.25">
      <c r="G1063" s="176"/>
      <c r="H1063" s="177"/>
      <c r="I1063" s="176"/>
    </row>
    <row r="1064" spans="7:9" x14ac:dyDescent="0.25">
      <c r="G1064" s="176"/>
      <c r="H1064" s="177"/>
      <c r="I1064" s="176"/>
    </row>
    <row r="1065" spans="7:9" x14ac:dyDescent="0.25">
      <c r="G1065" s="176"/>
      <c r="H1065" s="177"/>
      <c r="I1065" s="176"/>
    </row>
    <row r="1066" spans="7:9" x14ac:dyDescent="0.25">
      <c r="G1066" s="176"/>
      <c r="H1066" s="177"/>
      <c r="I1066" s="176"/>
    </row>
    <row r="1067" spans="7:9" x14ac:dyDescent="0.25">
      <c r="G1067" s="176"/>
      <c r="H1067" s="177"/>
      <c r="I1067" s="176"/>
    </row>
    <row r="1068" spans="7:9" x14ac:dyDescent="0.25">
      <c r="G1068" s="176"/>
      <c r="H1068" s="177"/>
      <c r="I1068" s="176"/>
    </row>
    <row r="1069" spans="7:9" x14ac:dyDescent="0.25">
      <c r="G1069" s="176"/>
      <c r="H1069" s="177"/>
      <c r="I1069" s="176"/>
    </row>
    <row r="1070" spans="7:9" x14ac:dyDescent="0.25">
      <c r="G1070" s="176"/>
      <c r="H1070" s="177"/>
      <c r="I1070" s="176"/>
    </row>
    <row r="1071" spans="7:9" x14ac:dyDescent="0.25">
      <c r="G1071" s="176"/>
      <c r="H1071" s="177"/>
      <c r="I1071" s="176"/>
    </row>
    <row r="1072" spans="7:9" x14ac:dyDescent="0.25">
      <c r="G1072" s="176"/>
      <c r="H1072" s="177"/>
      <c r="I1072" s="176"/>
    </row>
    <row r="1073" spans="7:9" x14ac:dyDescent="0.25">
      <c r="G1073" s="176"/>
      <c r="H1073" s="177"/>
      <c r="I1073" s="176"/>
    </row>
    <row r="1074" spans="7:9" x14ac:dyDescent="0.25">
      <c r="G1074" s="176"/>
      <c r="H1074" s="177"/>
      <c r="I1074" s="176"/>
    </row>
    <row r="1075" spans="7:9" x14ac:dyDescent="0.25">
      <c r="G1075" s="176"/>
      <c r="H1075" s="177"/>
      <c r="I1075" s="176"/>
    </row>
    <row r="1076" spans="7:9" x14ac:dyDescent="0.25">
      <c r="G1076" s="176"/>
      <c r="H1076" s="177"/>
      <c r="I1076" s="176"/>
    </row>
    <row r="1077" spans="7:9" x14ac:dyDescent="0.25">
      <c r="G1077" s="176"/>
      <c r="H1077" s="177"/>
      <c r="I1077" s="176"/>
    </row>
    <row r="1078" spans="7:9" x14ac:dyDescent="0.25">
      <c r="G1078" s="176"/>
      <c r="H1078" s="177"/>
      <c r="I1078" s="176"/>
    </row>
    <row r="1079" spans="7:9" x14ac:dyDescent="0.25">
      <c r="G1079" s="176"/>
      <c r="H1079" s="177"/>
      <c r="I1079" s="176"/>
    </row>
    <row r="1080" spans="7:9" x14ac:dyDescent="0.25">
      <c r="G1080" s="176"/>
      <c r="H1080" s="177"/>
      <c r="I1080" s="176"/>
    </row>
    <row r="1081" spans="7:9" x14ac:dyDescent="0.25">
      <c r="G1081" s="176"/>
      <c r="H1081" s="177"/>
      <c r="I1081" s="176"/>
    </row>
    <row r="1082" spans="7:9" x14ac:dyDescent="0.25">
      <c r="G1082" s="176"/>
      <c r="H1082" s="177"/>
      <c r="I1082" s="176"/>
    </row>
    <row r="1083" spans="7:9" x14ac:dyDescent="0.25">
      <c r="G1083" s="176"/>
      <c r="H1083" s="177"/>
      <c r="I1083" s="176"/>
    </row>
    <row r="1084" spans="7:9" x14ac:dyDescent="0.25">
      <c r="G1084" s="176"/>
      <c r="H1084" s="177"/>
      <c r="I1084" s="176"/>
    </row>
    <row r="1085" spans="7:9" x14ac:dyDescent="0.25">
      <c r="G1085" s="176"/>
      <c r="H1085" s="177"/>
      <c r="I1085" s="176"/>
    </row>
    <row r="1086" spans="7:9" x14ac:dyDescent="0.25">
      <c r="G1086" s="176"/>
      <c r="H1086" s="177"/>
      <c r="I1086" s="176"/>
    </row>
    <row r="1087" spans="7:9" x14ac:dyDescent="0.25">
      <c r="G1087" s="176"/>
      <c r="H1087" s="177"/>
      <c r="I1087" s="176"/>
    </row>
    <row r="1088" spans="7:9" x14ac:dyDescent="0.25">
      <c r="G1088" s="176"/>
      <c r="H1088" s="177"/>
      <c r="I1088" s="176"/>
    </row>
    <row r="1089" spans="7:9" x14ac:dyDescent="0.25">
      <c r="G1089" s="176"/>
      <c r="H1089" s="177"/>
      <c r="I1089" s="176"/>
    </row>
    <row r="1090" spans="7:9" x14ac:dyDescent="0.25">
      <c r="G1090" s="176"/>
      <c r="H1090" s="177"/>
      <c r="I1090" s="176"/>
    </row>
    <row r="1091" spans="7:9" x14ac:dyDescent="0.25">
      <c r="G1091" s="176"/>
      <c r="H1091" s="177"/>
      <c r="I1091" s="176"/>
    </row>
    <row r="1092" spans="7:9" x14ac:dyDescent="0.25">
      <c r="G1092" s="176"/>
      <c r="H1092" s="177"/>
      <c r="I1092" s="176"/>
    </row>
    <row r="1093" spans="7:9" x14ac:dyDescent="0.25">
      <c r="G1093" s="176"/>
      <c r="H1093" s="177"/>
      <c r="I1093" s="176"/>
    </row>
    <row r="1094" spans="7:9" x14ac:dyDescent="0.25">
      <c r="G1094" s="176"/>
      <c r="H1094" s="177"/>
      <c r="I1094" s="176"/>
    </row>
    <row r="1095" spans="7:9" x14ac:dyDescent="0.25">
      <c r="G1095" s="176"/>
      <c r="H1095" s="177"/>
      <c r="I1095" s="176"/>
    </row>
    <row r="1096" spans="7:9" x14ac:dyDescent="0.25">
      <c r="G1096" s="176"/>
      <c r="H1096" s="177"/>
      <c r="I1096" s="176"/>
    </row>
    <row r="1097" spans="7:9" x14ac:dyDescent="0.25">
      <c r="G1097" s="176"/>
      <c r="H1097" s="177"/>
      <c r="I1097" s="176"/>
    </row>
    <row r="1098" spans="7:9" x14ac:dyDescent="0.25">
      <c r="G1098" s="176"/>
      <c r="H1098" s="177"/>
      <c r="I1098" s="176"/>
    </row>
    <row r="1099" spans="7:9" x14ac:dyDescent="0.25">
      <c r="G1099" s="176"/>
      <c r="H1099" s="177"/>
      <c r="I1099" s="176"/>
    </row>
    <row r="1100" spans="7:9" x14ac:dyDescent="0.25">
      <c r="G1100" s="176"/>
      <c r="H1100" s="177"/>
      <c r="I1100" s="176"/>
    </row>
    <row r="1101" spans="7:9" x14ac:dyDescent="0.25">
      <c r="G1101" s="176"/>
      <c r="H1101" s="177"/>
      <c r="I1101" s="176"/>
    </row>
    <row r="1102" spans="7:9" x14ac:dyDescent="0.25">
      <c r="G1102" s="176"/>
      <c r="H1102" s="177"/>
      <c r="I1102" s="176"/>
    </row>
    <row r="1103" spans="7:9" x14ac:dyDescent="0.25">
      <c r="G1103" s="176"/>
      <c r="H1103" s="177"/>
      <c r="I1103" s="176"/>
    </row>
    <row r="1104" spans="7:9" x14ac:dyDescent="0.25">
      <c r="G1104" s="176"/>
      <c r="H1104" s="177"/>
      <c r="I1104" s="176"/>
    </row>
    <row r="1105" spans="7:9" x14ac:dyDescent="0.25">
      <c r="G1105" s="176"/>
      <c r="H1105" s="177"/>
      <c r="I1105" s="176"/>
    </row>
    <row r="1106" spans="7:9" x14ac:dyDescent="0.25">
      <c r="G1106" s="176"/>
      <c r="H1106" s="177"/>
      <c r="I1106" s="176"/>
    </row>
    <row r="1107" spans="7:9" x14ac:dyDescent="0.25">
      <c r="G1107" s="176"/>
      <c r="H1107" s="177"/>
      <c r="I1107" s="176"/>
    </row>
    <row r="1108" spans="7:9" x14ac:dyDescent="0.25">
      <c r="G1108" s="176"/>
      <c r="H1108" s="177"/>
      <c r="I1108" s="176"/>
    </row>
    <row r="1109" spans="7:9" x14ac:dyDescent="0.25">
      <c r="G1109" s="176"/>
      <c r="H1109" s="177"/>
      <c r="I1109" s="176"/>
    </row>
    <row r="1110" spans="7:9" x14ac:dyDescent="0.25">
      <c r="G1110" s="176"/>
      <c r="H1110" s="177"/>
      <c r="I1110" s="176"/>
    </row>
    <row r="1111" spans="7:9" x14ac:dyDescent="0.25">
      <c r="G1111" s="176"/>
      <c r="H1111" s="177"/>
      <c r="I1111" s="176"/>
    </row>
    <row r="1112" spans="7:9" x14ac:dyDescent="0.25">
      <c r="G1112" s="176"/>
      <c r="H1112" s="177"/>
      <c r="I1112" s="176"/>
    </row>
    <row r="1113" spans="7:9" x14ac:dyDescent="0.25">
      <c r="G1113" s="176"/>
      <c r="H1113" s="177"/>
      <c r="I1113" s="176"/>
    </row>
    <row r="1114" spans="7:9" x14ac:dyDescent="0.25">
      <c r="G1114" s="176"/>
      <c r="H1114" s="177"/>
      <c r="I1114" s="176"/>
    </row>
    <row r="1115" spans="7:9" x14ac:dyDescent="0.25">
      <c r="G1115" s="176"/>
      <c r="H1115" s="177"/>
      <c r="I1115" s="176"/>
    </row>
    <row r="1116" spans="7:9" x14ac:dyDescent="0.25">
      <c r="G1116" s="176"/>
      <c r="H1116" s="177"/>
      <c r="I1116" s="176"/>
    </row>
    <row r="1117" spans="7:9" x14ac:dyDescent="0.25">
      <c r="G1117" s="176"/>
      <c r="H1117" s="177"/>
      <c r="I1117" s="176"/>
    </row>
    <row r="1118" spans="7:9" x14ac:dyDescent="0.25">
      <c r="G1118" s="176"/>
      <c r="H1118" s="177"/>
      <c r="I1118" s="176"/>
    </row>
    <row r="1119" spans="7:9" x14ac:dyDescent="0.25">
      <c r="G1119" s="176"/>
      <c r="H1119" s="177"/>
      <c r="I1119" s="176"/>
    </row>
    <row r="1120" spans="7:9" x14ac:dyDescent="0.25">
      <c r="G1120" s="176"/>
      <c r="H1120" s="177"/>
      <c r="I1120" s="176"/>
    </row>
    <row r="1121" spans="7:9" x14ac:dyDescent="0.25">
      <c r="G1121" s="176"/>
      <c r="H1121" s="177"/>
      <c r="I1121" s="176"/>
    </row>
    <row r="1122" spans="7:9" x14ac:dyDescent="0.25">
      <c r="G1122" s="176"/>
      <c r="H1122" s="177"/>
      <c r="I1122" s="176"/>
    </row>
    <row r="1123" spans="7:9" x14ac:dyDescent="0.25">
      <c r="G1123" s="176"/>
      <c r="H1123" s="177"/>
      <c r="I1123" s="176"/>
    </row>
    <row r="1124" spans="7:9" x14ac:dyDescent="0.25">
      <c r="G1124" s="176"/>
      <c r="H1124" s="177"/>
      <c r="I1124" s="176"/>
    </row>
    <row r="1125" spans="7:9" x14ac:dyDescent="0.25">
      <c r="G1125" s="176"/>
      <c r="H1125" s="177"/>
      <c r="I1125" s="176"/>
    </row>
    <row r="1126" spans="7:9" x14ac:dyDescent="0.25">
      <c r="G1126" s="176"/>
      <c r="H1126" s="177"/>
      <c r="I1126" s="176"/>
    </row>
    <row r="1127" spans="7:9" x14ac:dyDescent="0.25">
      <c r="G1127" s="176"/>
      <c r="H1127" s="177"/>
      <c r="I1127" s="176"/>
    </row>
    <row r="1128" spans="7:9" x14ac:dyDescent="0.25">
      <c r="G1128" s="176"/>
      <c r="H1128" s="177"/>
      <c r="I1128" s="176"/>
    </row>
    <row r="1129" spans="7:9" x14ac:dyDescent="0.25">
      <c r="G1129" s="176"/>
      <c r="H1129" s="177"/>
      <c r="I1129" s="176"/>
    </row>
    <row r="1130" spans="7:9" x14ac:dyDescent="0.25">
      <c r="G1130" s="176"/>
      <c r="H1130" s="177"/>
      <c r="I1130" s="176"/>
    </row>
    <row r="1131" spans="7:9" x14ac:dyDescent="0.25">
      <c r="G1131" s="176"/>
      <c r="H1131" s="177"/>
      <c r="I1131" s="176"/>
    </row>
    <row r="1132" spans="7:9" x14ac:dyDescent="0.25">
      <c r="G1132" s="176"/>
      <c r="H1132" s="177"/>
      <c r="I1132" s="176"/>
    </row>
    <row r="1133" spans="7:9" x14ac:dyDescent="0.25">
      <c r="G1133" s="176"/>
      <c r="H1133" s="177"/>
      <c r="I1133" s="176"/>
    </row>
    <row r="1134" spans="7:9" x14ac:dyDescent="0.25">
      <c r="G1134" s="176"/>
      <c r="H1134" s="177"/>
      <c r="I1134" s="176"/>
    </row>
    <row r="1135" spans="7:9" x14ac:dyDescent="0.25">
      <c r="G1135" s="176"/>
      <c r="H1135" s="177"/>
      <c r="I1135" s="176"/>
    </row>
    <row r="1136" spans="7:9" x14ac:dyDescent="0.25">
      <c r="G1136" s="176"/>
      <c r="H1136" s="177"/>
      <c r="I1136" s="176"/>
    </row>
    <row r="1137" spans="7:9" x14ac:dyDescent="0.25">
      <c r="G1137" s="176"/>
      <c r="H1137" s="177"/>
      <c r="I1137" s="176"/>
    </row>
    <row r="1138" spans="7:9" x14ac:dyDescent="0.25">
      <c r="G1138" s="176"/>
      <c r="H1138" s="177"/>
      <c r="I1138" s="176"/>
    </row>
    <row r="1139" spans="7:9" x14ac:dyDescent="0.25">
      <c r="G1139" s="176"/>
      <c r="H1139" s="177"/>
      <c r="I1139" s="176"/>
    </row>
    <row r="1140" spans="7:9" x14ac:dyDescent="0.25">
      <c r="G1140" s="176"/>
      <c r="H1140" s="177"/>
      <c r="I1140" s="176"/>
    </row>
    <row r="1141" spans="7:9" x14ac:dyDescent="0.25">
      <c r="G1141" s="176"/>
      <c r="H1141" s="177"/>
      <c r="I1141" s="176"/>
    </row>
    <row r="1142" spans="7:9" x14ac:dyDescent="0.25">
      <c r="G1142" s="176"/>
      <c r="H1142" s="177"/>
      <c r="I1142" s="176"/>
    </row>
    <row r="1143" spans="7:9" x14ac:dyDescent="0.25">
      <c r="G1143" s="176"/>
      <c r="H1143" s="177"/>
      <c r="I1143" s="176"/>
    </row>
    <row r="1144" spans="7:9" x14ac:dyDescent="0.25">
      <c r="G1144" s="176"/>
      <c r="H1144" s="177"/>
      <c r="I1144" s="176"/>
    </row>
    <row r="1145" spans="7:9" x14ac:dyDescent="0.25">
      <c r="G1145" s="176"/>
      <c r="H1145" s="177"/>
      <c r="I1145" s="176"/>
    </row>
    <row r="1146" spans="7:9" x14ac:dyDescent="0.25">
      <c r="G1146" s="176"/>
      <c r="H1146" s="177"/>
      <c r="I1146" s="176"/>
    </row>
    <row r="1147" spans="7:9" x14ac:dyDescent="0.25">
      <c r="G1147" s="176"/>
      <c r="H1147" s="177"/>
      <c r="I1147" s="176"/>
    </row>
    <row r="1148" spans="7:9" x14ac:dyDescent="0.25">
      <c r="G1148" s="176"/>
      <c r="H1148" s="177"/>
      <c r="I1148" s="176"/>
    </row>
    <row r="1149" spans="7:9" x14ac:dyDescent="0.25">
      <c r="G1149" s="176"/>
      <c r="H1149" s="177"/>
      <c r="I1149" s="176"/>
    </row>
    <row r="1150" spans="7:9" x14ac:dyDescent="0.25">
      <c r="G1150" s="176"/>
      <c r="H1150" s="177"/>
      <c r="I1150" s="176"/>
    </row>
    <row r="1151" spans="7:9" x14ac:dyDescent="0.25">
      <c r="G1151" s="176"/>
      <c r="H1151" s="177"/>
      <c r="I1151" s="176"/>
    </row>
    <row r="1152" spans="7:9" x14ac:dyDescent="0.25">
      <c r="G1152" s="176"/>
      <c r="H1152" s="177"/>
      <c r="I1152" s="176"/>
    </row>
    <row r="1153" spans="7:9" x14ac:dyDescent="0.25">
      <c r="G1153" s="176"/>
      <c r="H1153" s="177"/>
      <c r="I1153" s="176"/>
    </row>
    <row r="1154" spans="7:9" x14ac:dyDescent="0.25">
      <c r="G1154" s="176"/>
      <c r="H1154" s="177"/>
      <c r="I1154" s="176"/>
    </row>
    <row r="1155" spans="7:9" x14ac:dyDescent="0.25">
      <c r="G1155" s="176"/>
      <c r="H1155" s="177"/>
      <c r="I1155" s="176"/>
    </row>
    <row r="1156" spans="7:9" x14ac:dyDescent="0.25">
      <c r="G1156" s="176"/>
      <c r="H1156" s="177"/>
      <c r="I1156" s="176"/>
    </row>
    <row r="1157" spans="7:9" x14ac:dyDescent="0.25">
      <c r="G1157" s="176"/>
      <c r="H1157" s="177"/>
      <c r="I1157" s="176"/>
    </row>
    <row r="1158" spans="7:9" x14ac:dyDescent="0.25">
      <c r="G1158" s="176"/>
      <c r="H1158" s="177"/>
      <c r="I1158" s="176"/>
    </row>
    <row r="1159" spans="7:9" x14ac:dyDescent="0.25">
      <c r="G1159" s="176"/>
      <c r="H1159" s="177"/>
      <c r="I1159" s="176"/>
    </row>
    <row r="1160" spans="7:9" x14ac:dyDescent="0.25">
      <c r="G1160" s="176"/>
      <c r="H1160" s="177"/>
      <c r="I1160" s="176"/>
    </row>
    <row r="1161" spans="7:9" x14ac:dyDescent="0.25">
      <c r="G1161" s="176"/>
      <c r="H1161" s="177"/>
      <c r="I1161" s="176"/>
    </row>
    <row r="1162" spans="7:9" x14ac:dyDescent="0.25">
      <c r="G1162" s="176"/>
      <c r="H1162" s="177"/>
      <c r="I1162" s="176"/>
    </row>
    <row r="1163" spans="7:9" x14ac:dyDescent="0.25">
      <c r="G1163" s="176"/>
      <c r="H1163" s="177"/>
      <c r="I1163" s="176"/>
    </row>
    <row r="1164" spans="7:9" x14ac:dyDescent="0.25">
      <c r="G1164" s="176"/>
      <c r="H1164" s="177"/>
      <c r="I1164" s="176"/>
    </row>
    <row r="1165" spans="7:9" x14ac:dyDescent="0.25">
      <c r="G1165" s="176"/>
      <c r="H1165" s="177"/>
      <c r="I1165" s="176"/>
    </row>
    <row r="1166" spans="7:9" x14ac:dyDescent="0.25">
      <c r="G1166" s="176"/>
      <c r="H1166" s="177"/>
      <c r="I1166" s="176"/>
    </row>
    <row r="1167" spans="7:9" x14ac:dyDescent="0.25">
      <c r="G1167" s="176"/>
      <c r="H1167" s="177"/>
      <c r="I1167" s="176"/>
    </row>
    <row r="1168" spans="7:9" x14ac:dyDescent="0.25">
      <c r="G1168" s="176"/>
      <c r="H1168" s="177"/>
      <c r="I1168" s="176"/>
    </row>
    <row r="1169" spans="7:9" x14ac:dyDescent="0.25">
      <c r="G1169" s="176"/>
      <c r="H1169" s="177"/>
      <c r="I1169" s="176"/>
    </row>
    <row r="1170" spans="7:9" x14ac:dyDescent="0.25">
      <c r="G1170" s="176"/>
      <c r="H1170" s="177"/>
      <c r="I1170" s="176"/>
    </row>
    <row r="1171" spans="7:9" x14ac:dyDescent="0.25">
      <c r="G1171" s="176"/>
      <c r="H1171" s="177"/>
      <c r="I1171" s="176"/>
    </row>
    <row r="1172" spans="7:9" x14ac:dyDescent="0.25">
      <c r="G1172" s="176"/>
      <c r="H1172" s="177"/>
      <c r="I1172" s="176"/>
    </row>
    <row r="1173" spans="7:9" x14ac:dyDescent="0.25">
      <c r="G1173" s="176"/>
      <c r="H1173" s="177"/>
      <c r="I1173" s="176"/>
    </row>
    <row r="1174" spans="7:9" x14ac:dyDescent="0.25">
      <c r="G1174" s="176"/>
      <c r="H1174" s="177"/>
      <c r="I1174" s="176"/>
    </row>
    <row r="1175" spans="7:9" x14ac:dyDescent="0.25">
      <c r="G1175" s="176"/>
      <c r="H1175" s="177"/>
      <c r="I1175" s="176"/>
    </row>
    <row r="1176" spans="7:9" x14ac:dyDescent="0.25">
      <c r="G1176" s="176"/>
      <c r="H1176" s="177"/>
      <c r="I1176" s="176"/>
    </row>
    <row r="1177" spans="7:9" x14ac:dyDescent="0.25">
      <c r="G1177" s="176"/>
      <c r="H1177" s="177"/>
      <c r="I1177" s="176"/>
    </row>
    <row r="1178" spans="7:9" x14ac:dyDescent="0.25">
      <c r="G1178" s="176"/>
      <c r="H1178" s="177"/>
      <c r="I1178" s="176"/>
    </row>
    <row r="1179" spans="7:9" x14ac:dyDescent="0.25">
      <c r="G1179" s="176"/>
      <c r="H1179" s="177"/>
      <c r="I1179" s="176"/>
    </row>
    <row r="1180" spans="7:9" x14ac:dyDescent="0.25">
      <c r="G1180" s="176"/>
      <c r="H1180" s="177"/>
      <c r="I1180" s="176"/>
    </row>
    <row r="1181" spans="7:9" x14ac:dyDescent="0.25">
      <c r="G1181" s="176"/>
      <c r="H1181" s="177"/>
      <c r="I1181" s="176"/>
    </row>
    <row r="1182" spans="7:9" x14ac:dyDescent="0.25">
      <c r="G1182" s="176"/>
      <c r="H1182" s="177"/>
      <c r="I1182" s="176"/>
    </row>
    <row r="1183" spans="7:9" x14ac:dyDescent="0.25">
      <c r="G1183" s="176"/>
      <c r="H1183" s="177"/>
      <c r="I1183" s="176"/>
    </row>
    <row r="1184" spans="7:9" x14ac:dyDescent="0.25">
      <c r="G1184" s="176"/>
      <c r="H1184" s="177"/>
      <c r="I1184" s="176"/>
    </row>
    <row r="1185" spans="7:9" x14ac:dyDescent="0.25">
      <c r="G1185" s="176"/>
      <c r="H1185" s="177"/>
      <c r="I1185" s="176"/>
    </row>
    <row r="1186" spans="7:9" x14ac:dyDescent="0.25">
      <c r="G1186" s="176"/>
      <c r="H1186" s="177"/>
      <c r="I1186" s="176"/>
    </row>
    <row r="1187" spans="7:9" x14ac:dyDescent="0.25">
      <c r="G1187" s="176"/>
      <c r="H1187" s="177"/>
      <c r="I1187" s="176"/>
    </row>
    <row r="1188" spans="7:9" x14ac:dyDescent="0.25">
      <c r="G1188" s="176"/>
      <c r="H1188" s="177"/>
      <c r="I1188" s="176"/>
    </row>
    <row r="1189" spans="7:9" x14ac:dyDescent="0.25">
      <c r="G1189" s="176"/>
      <c r="H1189" s="177"/>
      <c r="I1189" s="176"/>
    </row>
    <row r="1190" spans="7:9" x14ac:dyDescent="0.25">
      <c r="G1190" s="176"/>
      <c r="H1190" s="177"/>
      <c r="I1190" s="176"/>
    </row>
    <row r="1191" spans="7:9" x14ac:dyDescent="0.25">
      <c r="G1191" s="176"/>
      <c r="H1191" s="177"/>
      <c r="I1191" s="176"/>
    </row>
    <row r="1192" spans="7:9" x14ac:dyDescent="0.25">
      <c r="G1192" s="176"/>
      <c r="H1192" s="177"/>
      <c r="I1192" s="176"/>
    </row>
    <row r="1193" spans="7:9" x14ac:dyDescent="0.25">
      <c r="G1193" s="176"/>
      <c r="H1193" s="177"/>
      <c r="I1193" s="176"/>
    </row>
    <row r="1194" spans="7:9" x14ac:dyDescent="0.25">
      <c r="G1194" s="176"/>
      <c r="H1194" s="177"/>
      <c r="I1194" s="176"/>
    </row>
    <row r="1195" spans="7:9" x14ac:dyDescent="0.25">
      <c r="G1195" s="176"/>
      <c r="H1195" s="177"/>
      <c r="I1195" s="176"/>
    </row>
    <row r="1196" spans="7:9" x14ac:dyDescent="0.25">
      <c r="G1196" s="176"/>
      <c r="H1196" s="177"/>
      <c r="I1196" s="176"/>
    </row>
    <row r="1197" spans="7:9" x14ac:dyDescent="0.25">
      <c r="G1197" s="176"/>
      <c r="H1197" s="177"/>
      <c r="I1197" s="176"/>
    </row>
    <row r="1198" spans="7:9" x14ac:dyDescent="0.25">
      <c r="G1198" s="176"/>
      <c r="H1198" s="177"/>
      <c r="I1198" s="176"/>
    </row>
    <row r="1199" spans="7:9" x14ac:dyDescent="0.25">
      <c r="G1199" s="176"/>
      <c r="H1199" s="177"/>
      <c r="I1199" s="176"/>
    </row>
    <row r="1200" spans="7:9" x14ac:dyDescent="0.25">
      <c r="G1200" s="176"/>
      <c r="H1200" s="177"/>
      <c r="I1200" s="176"/>
    </row>
    <row r="1201" spans="7:9" x14ac:dyDescent="0.25">
      <c r="G1201" s="176"/>
      <c r="H1201" s="177"/>
      <c r="I1201" s="176"/>
    </row>
    <row r="1202" spans="7:9" x14ac:dyDescent="0.25">
      <c r="G1202" s="176"/>
      <c r="H1202" s="177"/>
      <c r="I1202" s="176"/>
    </row>
    <row r="1203" spans="7:9" x14ac:dyDescent="0.25">
      <c r="G1203" s="176"/>
      <c r="H1203" s="177"/>
      <c r="I1203" s="176"/>
    </row>
    <row r="1204" spans="7:9" x14ac:dyDescent="0.25">
      <c r="G1204" s="176"/>
      <c r="H1204" s="177"/>
      <c r="I1204" s="176"/>
    </row>
    <row r="1205" spans="7:9" x14ac:dyDescent="0.25">
      <c r="G1205" s="176"/>
      <c r="H1205" s="177"/>
      <c r="I1205" s="176"/>
    </row>
    <row r="1206" spans="7:9" x14ac:dyDescent="0.25">
      <c r="G1206" s="176"/>
      <c r="H1206" s="177"/>
      <c r="I1206" s="176"/>
    </row>
    <row r="1207" spans="7:9" x14ac:dyDescent="0.25">
      <c r="G1207" s="176"/>
      <c r="H1207" s="177"/>
      <c r="I1207" s="176"/>
    </row>
    <row r="1208" spans="7:9" x14ac:dyDescent="0.25">
      <c r="G1208" s="176"/>
      <c r="H1208" s="177"/>
      <c r="I1208" s="176"/>
    </row>
    <row r="1209" spans="7:9" x14ac:dyDescent="0.25">
      <c r="G1209" s="176"/>
      <c r="H1209" s="177"/>
      <c r="I1209" s="176"/>
    </row>
    <row r="1210" spans="7:9" x14ac:dyDescent="0.25">
      <c r="G1210" s="176"/>
      <c r="H1210" s="177"/>
      <c r="I1210" s="176"/>
    </row>
    <row r="1211" spans="7:9" x14ac:dyDescent="0.25">
      <c r="G1211" s="176"/>
      <c r="H1211" s="177"/>
      <c r="I1211" s="176"/>
    </row>
    <row r="1212" spans="7:9" x14ac:dyDescent="0.25">
      <c r="G1212" s="176"/>
      <c r="H1212" s="177"/>
      <c r="I1212" s="176"/>
    </row>
    <row r="1213" spans="7:9" x14ac:dyDescent="0.25">
      <c r="G1213" s="176"/>
      <c r="H1213" s="177"/>
      <c r="I1213" s="176"/>
    </row>
    <row r="1214" spans="7:9" x14ac:dyDescent="0.25">
      <c r="G1214" s="176"/>
      <c r="H1214" s="177"/>
      <c r="I1214" s="176"/>
    </row>
    <row r="1215" spans="7:9" x14ac:dyDescent="0.25">
      <c r="G1215" s="176"/>
      <c r="H1215" s="177"/>
      <c r="I1215" s="176"/>
    </row>
    <row r="1216" spans="7:9" x14ac:dyDescent="0.25">
      <c r="G1216" s="176"/>
      <c r="H1216" s="177"/>
      <c r="I1216" s="176"/>
    </row>
    <row r="1217" spans="7:9" x14ac:dyDescent="0.25">
      <c r="G1217" s="176"/>
      <c r="H1217" s="177"/>
      <c r="I1217" s="176"/>
    </row>
    <row r="1218" spans="7:9" x14ac:dyDescent="0.25">
      <c r="G1218" s="176"/>
      <c r="H1218" s="177"/>
      <c r="I1218" s="176"/>
    </row>
    <row r="1219" spans="7:9" x14ac:dyDescent="0.25">
      <c r="G1219" s="176"/>
      <c r="H1219" s="177"/>
      <c r="I1219" s="176"/>
    </row>
    <row r="1220" spans="7:9" x14ac:dyDescent="0.25">
      <c r="G1220" s="176"/>
      <c r="H1220" s="177"/>
      <c r="I1220" s="176"/>
    </row>
    <row r="1221" spans="7:9" x14ac:dyDescent="0.25">
      <c r="G1221" s="176"/>
      <c r="H1221" s="177"/>
      <c r="I1221" s="176"/>
    </row>
    <row r="1222" spans="7:9" x14ac:dyDescent="0.25">
      <c r="G1222" s="176"/>
      <c r="H1222" s="177"/>
      <c r="I1222" s="176"/>
    </row>
    <row r="1223" spans="7:9" x14ac:dyDescent="0.25">
      <c r="G1223" s="176"/>
      <c r="H1223" s="177"/>
      <c r="I1223" s="176"/>
    </row>
    <row r="1224" spans="7:9" x14ac:dyDescent="0.25">
      <c r="G1224" s="176"/>
      <c r="H1224" s="177"/>
      <c r="I1224" s="176"/>
    </row>
    <row r="1225" spans="7:9" x14ac:dyDescent="0.25">
      <c r="G1225" s="176"/>
      <c r="H1225" s="177"/>
      <c r="I1225" s="176"/>
    </row>
    <row r="1226" spans="7:9" x14ac:dyDescent="0.25">
      <c r="G1226" s="176"/>
      <c r="H1226" s="177"/>
      <c r="I1226" s="176"/>
    </row>
    <row r="1227" spans="7:9" x14ac:dyDescent="0.25">
      <c r="G1227" s="176"/>
      <c r="H1227" s="177"/>
      <c r="I1227" s="176"/>
    </row>
    <row r="1228" spans="7:9" x14ac:dyDescent="0.25">
      <c r="G1228" s="176"/>
      <c r="H1228" s="177"/>
      <c r="I1228" s="176"/>
    </row>
    <row r="1229" spans="7:9" x14ac:dyDescent="0.25">
      <c r="G1229" s="176"/>
      <c r="H1229" s="177"/>
      <c r="I1229" s="176"/>
    </row>
    <row r="1230" spans="7:9" x14ac:dyDescent="0.25">
      <c r="G1230" s="176"/>
      <c r="H1230" s="177"/>
      <c r="I1230" s="176"/>
    </row>
    <row r="1231" spans="7:9" x14ac:dyDescent="0.25">
      <c r="G1231" s="176"/>
      <c r="H1231" s="177"/>
      <c r="I1231" s="176"/>
    </row>
    <row r="1232" spans="7:9" x14ac:dyDescent="0.25">
      <c r="G1232" s="176"/>
      <c r="H1232" s="177"/>
      <c r="I1232" s="176"/>
    </row>
    <row r="1233" spans="7:9" x14ac:dyDescent="0.25">
      <c r="G1233" s="176"/>
      <c r="H1233" s="177"/>
      <c r="I1233" s="176"/>
    </row>
    <row r="1234" spans="7:9" x14ac:dyDescent="0.25">
      <c r="G1234" s="176"/>
      <c r="H1234" s="177"/>
      <c r="I1234" s="176"/>
    </row>
    <row r="1235" spans="7:9" x14ac:dyDescent="0.25">
      <c r="G1235" s="176"/>
      <c r="H1235" s="177"/>
      <c r="I1235" s="176"/>
    </row>
    <row r="1236" spans="7:9" x14ac:dyDescent="0.25">
      <c r="G1236" s="176"/>
      <c r="H1236" s="177"/>
      <c r="I1236" s="176"/>
    </row>
    <row r="1237" spans="7:9" x14ac:dyDescent="0.25">
      <c r="G1237" s="176"/>
      <c r="H1237" s="177"/>
      <c r="I1237" s="176"/>
    </row>
    <row r="1238" spans="7:9" x14ac:dyDescent="0.25">
      <c r="G1238" s="176"/>
      <c r="H1238" s="177"/>
      <c r="I1238" s="176"/>
    </row>
    <row r="1239" spans="7:9" x14ac:dyDescent="0.25">
      <c r="G1239" s="176"/>
      <c r="H1239" s="177"/>
      <c r="I1239" s="176"/>
    </row>
    <row r="1240" spans="7:9" x14ac:dyDescent="0.25">
      <c r="G1240" s="176"/>
      <c r="H1240" s="177"/>
      <c r="I1240" s="176"/>
    </row>
    <row r="1241" spans="7:9" x14ac:dyDescent="0.25">
      <c r="G1241" s="176"/>
      <c r="H1241" s="177"/>
      <c r="I1241" s="176"/>
    </row>
    <row r="1242" spans="7:9" x14ac:dyDescent="0.25">
      <c r="G1242" s="176"/>
      <c r="H1242" s="177"/>
      <c r="I1242" s="176"/>
    </row>
    <row r="1243" spans="7:9" x14ac:dyDescent="0.25">
      <c r="G1243" s="176"/>
      <c r="H1243" s="177"/>
      <c r="I1243" s="176"/>
    </row>
    <row r="1244" spans="7:9" x14ac:dyDescent="0.25">
      <c r="G1244" s="176"/>
      <c r="H1244" s="177"/>
      <c r="I1244" s="176"/>
    </row>
    <row r="1245" spans="7:9" x14ac:dyDescent="0.25">
      <c r="G1245" s="176"/>
      <c r="H1245" s="177"/>
      <c r="I1245" s="176"/>
    </row>
    <row r="1246" spans="7:9" x14ac:dyDescent="0.25">
      <c r="G1246" s="176"/>
      <c r="H1246" s="177"/>
      <c r="I1246" s="176"/>
    </row>
    <row r="1247" spans="7:9" x14ac:dyDescent="0.25">
      <c r="G1247" s="176"/>
      <c r="H1247" s="177"/>
      <c r="I1247" s="176"/>
    </row>
    <row r="1248" spans="7:9" x14ac:dyDescent="0.25">
      <c r="G1248" s="176"/>
      <c r="H1248" s="177"/>
      <c r="I1248" s="176"/>
    </row>
    <row r="1249" spans="7:9" x14ac:dyDescent="0.25">
      <c r="G1249" s="176"/>
      <c r="H1249" s="177"/>
      <c r="I1249" s="176"/>
    </row>
    <row r="1250" spans="7:9" x14ac:dyDescent="0.25">
      <c r="G1250" s="176"/>
      <c r="H1250" s="177"/>
      <c r="I1250" s="176"/>
    </row>
    <row r="1251" spans="7:9" x14ac:dyDescent="0.25">
      <c r="G1251" s="176"/>
      <c r="H1251" s="177"/>
      <c r="I1251" s="176"/>
    </row>
    <row r="1252" spans="7:9" x14ac:dyDescent="0.25">
      <c r="G1252" s="176"/>
      <c r="H1252" s="177"/>
      <c r="I1252" s="176"/>
    </row>
    <row r="1253" spans="7:9" x14ac:dyDescent="0.25">
      <c r="G1253" s="176"/>
      <c r="H1253" s="177"/>
      <c r="I1253" s="176"/>
    </row>
    <row r="1254" spans="7:9" x14ac:dyDescent="0.25">
      <c r="G1254" s="176"/>
      <c r="H1254" s="177"/>
      <c r="I1254" s="176"/>
    </row>
    <row r="1255" spans="7:9" x14ac:dyDescent="0.25">
      <c r="G1255" s="176"/>
      <c r="H1255" s="177"/>
      <c r="I1255" s="176"/>
    </row>
    <row r="1256" spans="7:9" x14ac:dyDescent="0.25">
      <c r="G1256" s="176"/>
      <c r="H1256" s="177"/>
      <c r="I1256" s="176"/>
    </row>
    <row r="1257" spans="7:9" x14ac:dyDescent="0.25">
      <c r="G1257" s="176"/>
      <c r="H1257" s="177"/>
      <c r="I1257" s="176"/>
    </row>
    <row r="1258" spans="7:9" x14ac:dyDescent="0.25">
      <c r="G1258" s="176"/>
      <c r="H1258" s="177"/>
      <c r="I1258" s="176"/>
    </row>
    <row r="1259" spans="7:9" x14ac:dyDescent="0.25">
      <c r="G1259" s="176"/>
      <c r="H1259" s="177"/>
      <c r="I1259" s="176"/>
    </row>
    <row r="1260" spans="7:9" x14ac:dyDescent="0.25">
      <c r="G1260" s="176"/>
      <c r="H1260" s="177"/>
      <c r="I1260" s="176"/>
    </row>
    <row r="1261" spans="7:9" x14ac:dyDescent="0.25">
      <c r="G1261" s="176"/>
      <c r="H1261" s="177"/>
      <c r="I1261" s="176"/>
    </row>
    <row r="1262" spans="7:9" x14ac:dyDescent="0.25">
      <c r="G1262" s="176"/>
      <c r="H1262" s="177"/>
      <c r="I1262" s="176"/>
    </row>
    <row r="1263" spans="7:9" x14ac:dyDescent="0.25">
      <c r="G1263" s="176"/>
      <c r="H1263" s="177"/>
      <c r="I1263" s="176"/>
    </row>
    <row r="1264" spans="7:9" x14ac:dyDescent="0.25">
      <c r="G1264" s="176"/>
      <c r="H1264" s="177"/>
      <c r="I1264" s="176"/>
    </row>
    <row r="1265" spans="7:9" x14ac:dyDescent="0.25">
      <c r="G1265" s="176"/>
      <c r="H1265" s="177"/>
      <c r="I1265" s="176"/>
    </row>
    <row r="1266" spans="7:9" x14ac:dyDescent="0.25">
      <c r="G1266" s="176"/>
      <c r="H1266" s="177"/>
      <c r="I1266" s="176"/>
    </row>
    <row r="1267" spans="7:9" x14ac:dyDescent="0.25">
      <c r="G1267" s="176"/>
      <c r="H1267" s="177"/>
      <c r="I1267" s="176"/>
    </row>
    <row r="1268" spans="7:9" x14ac:dyDescent="0.25">
      <c r="G1268" s="176"/>
      <c r="H1268" s="177"/>
      <c r="I1268" s="176"/>
    </row>
    <row r="1269" spans="7:9" x14ac:dyDescent="0.25">
      <c r="G1269" s="176"/>
      <c r="H1269" s="177"/>
      <c r="I1269" s="176"/>
    </row>
    <row r="1270" spans="7:9" x14ac:dyDescent="0.25">
      <c r="G1270" s="176"/>
      <c r="H1270" s="177"/>
      <c r="I1270" s="176"/>
    </row>
    <row r="1271" spans="7:9" x14ac:dyDescent="0.25">
      <c r="G1271" s="176"/>
      <c r="H1271" s="177"/>
      <c r="I1271" s="176"/>
    </row>
    <row r="1272" spans="7:9" x14ac:dyDescent="0.25">
      <c r="G1272" s="176"/>
      <c r="H1272" s="177"/>
      <c r="I1272" s="176"/>
    </row>
    <row r="1273" spans="7:9" x14ac:dyDescent="0.25">
      <c r="G1273" s="176"/>
      <c r="H1273" s="177"/>
      <c r="I1273" s="176"/>
    </row>
    <row r="1274" spans="7:9" x14ac:dyDescent="0.25">
      <c r="G1274" s="176"/>
      <c r="H1274" s="177"/>
      <c r="I1274" s="176"/>
    </row>
    <row r="1275" spans="7:9" x14ac:dyDescent="0.25">
      <c r="G1275" s="176"/>
      <c r="H1275" s="177"/>
      <c r="I1275" s="176"/>
    </row>
    <row r="1276" spans="7:9" x14ac:dyDescent="0.25">
      <c r="G1276" s="176"/>
      <c r="H1276" s="177"/>
      <c r="I1276" s="176"/>
    </row>
    <row r="1277" spans="7:9" x14ac:dyDescent="0.25">
      <c r="G1277" s="176"/>
      <c r="H1277" s="177"/>
      <c r="I1277" s="176"/>
    </row>
    <row r="1278" spans="7:9" x14ac:dyDescent="0.25">
      <c r="G1278" s="176"/>
      <c r="H1278" s="177"/>
      <c r="I1278" s="176"/>
    </row>
    <row r="1279" spans="7:9" x14ac:dyDescent="0.25">
      <c r="G1279" s="176"/>
      <c r="H1279" s="177"/>
      <c r="I1279" s="176"/>
    </row>
    <row r="1280" spans="7:9" x14ac:dyDescent="0.25">
      <c r="G1280" s="176"/>
      <c r="H1280" s="177"/>
      <c r="I1280" s="176"/>
    </row>
    <row r="1281" spans="7:9" x14ac:dyDescent="0.25">
      <c r="G1281" s="176"/>
      <c r="H1281" s="177"/>
      <c r="I1281" s="176"/>
    </row>
    <row r="1282" spans="7:9" x14ac:dyDescent="0.25">
      <c r="G1282" s="176"/>
      <c r="H1282" s="177"/>
      <c r="I1282" s="176"/>
    </row>
    <row r="1283" spans="7:9" x14ac:dyDescent="0.25">
      <c r="G1283" s="176"/>
      <c r="H1283" s="177"/>
      <c r="I1283" s="176"/>
    </row>
    <row r="1284" spans="7:9" x14ac:dyDescent="0.25">
      <c r="G1284" s="176"/>
      <c r="H1284" s="177"/>
      <c r="I1284" s="176"/>
    </row>
    <row r="1285" spans="7:9" x14ac:dyDescent="0.25">
      <c r="G1285" s="176"/>
      <c r="H1285" s="177"/>
      <c r="I1285" s="176"/>
    </row>
    <row r="1286" spans="7:9" x14ac:dyDescent="0.25">
      <c r="G1286" s="176"/>
      <c r="H1286" s="177"/>
      <c r="I1286" s="176"/>
    </row>
    <row r="1287" spans="7:9" x14ac:dyDescent="0.25">
      <c r="G1287" s="176"/>
      <c r="H1287" s="177"/>
      <c r="I1287" s="176"/>
    </row>
    <row r="1288" spans="7:9" x14ac:dyDescent="0.25">
      <c r="G1288" s="176"/>
      <c r="H1288" s="177"/>
      <c r="I1288" s="176"/>
    </row>
    <row r="1289" spans="7:9" x14ac:dyDescent="0.25">
      <c r="G1289" s="176"/>
      <c r="H1289" s="177"/>
      <c r="I1289" s="176"/>
    </row>
    <row r="1290" spans="7:9" x14ac:dyDescent="0.25">
      <c r="G1290" s="176"/>
      <c r="H1290" s="177"/>
      <c r="I1290" s="176"/>
    </row>
    <row r="1291" spans="7:9" x14ac:dyDescent="0.25">
      <c r="G1291" s="176"/>
      <c r="H1291" s="177"/>
      <c r="I1291" s="176"/>
    </row>
    <row r="1292" spans="7:9" x14ac:dyDescent="0.25">
      <c r="G1292" s="176"/>
      <c r="H1292" s="177"/>
      <c r="I1292" s="176"/>
    </row>
    <row r="1293" spans="7:9" x14ac:dyDescent="0.25">
      <c r="G1293" s="176"/>
      <c r="H1293" s="177"/>
      <c r="I1293" s="176"/>
    </row>
    <row r="1294" spans="7:9" x14ac:dyDescent="0.25">
      <c r="G1294" s="176"/>
      <c r="H1294" s="177"/>
      <c r="I1294" s="176"/>
    </row>
    <row r="1295" spans="7:9" x14ac:dyDescent="0.25">
      <c r="G1295" s="176"/>
      <c r="H1295" s="177"/>
      <c r="I1295" s="176"/>
    </row>
    <row r="1296" spans="7:9" x14ac:dyDescent="0.25">
      <c r="G1296" s="176"/>
      <c r="H1296" s="177"/>
      <c r="I1296" s="176"/>
    </row>
    <row r="1297" spans="7:9" x14ac:dyDescent="0.25">
      <c r="G1297" s="176"/>
      <c r="H1297" s="177"/>
      <c r="I1297" s="176"/>
    </row>
    <row r="1298" spans="7:9" x14ac:dyDescent="0.25">
      <c r="G1298" s="176"/>
      <c r="H1298" s="177"/>
      <c r="I1298" s="176"/>
    </row>
    <row r="1299" spans="7:9" x14ac:dyDescent="0.25">
      <c r="G1299" s="176"/>
      <c r="H1299" s="177"/>
      <c r="I1299" s="176"/>
    </row>
    <row r="1300" spans="7:9" x14ac:dyDescent="0.25">
      <c r="G1300" s="176"/>
      <c r="H1300" s="177"/>
      <c r="I1300" s="176"/>
    </row>
    <row r="1301" spans="7:9" x14ac:dyDescent="0.25">
      <c r="G1301" s="176"/>
      <c r="H1301" s="177"/>
      <c r="I1301" s="176"/>
    </row>
    <row r="1302" spans="7:9" x14ac:dyDescent="0.25">
      <c r="G1302" s="176"/>
      <c r="H1302" s="177"/>
      <c r="I1302" s="176"/>
    </row>
    <row r="1303" spans="7:9" x14ac:dyDescent="0.25">
      <c r="G1303" s="176"/>
      <c r="H1303" s="177"/>
      <c r="I1303" s="176"/>
    </row>
    <row r="1304" spans="7:9" x14ac:dyDescent="0.25">
      <c r="G1304" s="176"/>
      <c r="H1304" s="177"/>
      <c r="I1304" s="176"/>
    </row>
    <row r="1305" spans="7:9" x14ac:dyDescent="0.25">
      <c r="G1305" s="176"/>
      <c r="H1305" s="177"/>
      <c r="I1305" s="176"/>
    </row>
    <row r="1306" spans="7:9" x14ac:dyDescent="0.25">
      <c r="G1306" s="176"/>
      <c r="H1306" s="177"/>
      <c r="I1306" s="176"/>
    </row>
    <row r="1307" spans="7:9" x14ac:dyDescent="0.25">
      <c r="G1307" s="176"/>
      <c r="H1307" s="177"/>
      <c r="I1307" s="176"/>
    </row>
    <row r="1308" spans="7:9" x14ac:dyDescent="0.25">
      <c r="G1308" s="176"/>
      <c r="H1308" s="177"/>
      <c r="I1308" s="176"/>
    </row>
    <row r="1309" spans="7:9" x14ac:dyDescent="0.25">
      <c r="G1309" s="176"/>
      <c r="H1309" s="177"/>
      <c r="I1309" s="176"/>
    </row>
    <row r="1310" spans="7:9" x14ac:dyDescent="0.25">
      <c r="G1310" s="176"/>
      <c r="H1310" s="177"/>
      <c r="I1310" s="176"/>
    </row>
    <row r="1311" spans="7:9" x14ac:dyDescent="0.25">
      <c r="G1311" s="176"/>
      <c r="H1311" s="177"/>
      <c r="I1311" s="176"/>
    </row>
    <row r="1312" spans="7:9" x14ac:dyDescent="0.25">
      <c r="G1312" s="176"/>
      <c r="H1312" s="177"/>
      <c r="I1312" s="176"/>
    </row>
    <row r="1313" spans="7:9" x14ac:dyDescent="0.25">
      <c r="G1313" s="176"/>
      <c r="H1313" s="177"/>
      <c r="I1313" s="176"/>
    </row>
    <row r="1314" spans="7:9" x14ac:dyDescent="0.25">
      <c r="G1314" s="176"/>
      <c r="H1314" s="177"/>
      <c r="I1314" s="176"/>
    </row>
    <row r="1315" spans="7:9" x14ac:dyDescent="0.25">
      <c r="G1315" s="176"/>
      <c r="H1315" s="177"/>
      <c r="I1315" s="176"/>
    </row>
    <row r="1316" spans="7:9" x14ac:dyDescent="0.25">
      <c r="G1316" s="176"/>
      <c r="H1316" s="177"/>
      <c r="I1316" s="176"/>
    </row>
    <row r="1317" spans="7:9" x14ac:dyDescent="0.25">
      <c r="G1317" s="176"/>
      <c r="H1317" s="177"/>
      <c r="I1317" s="176"/>
    </row>
    <row r="1318" spans="7:9" x14ac:dyDescent="0.25">
      <c r="G1318" s="176"/>
      <c r="H1318" s="177"/>
      <c r="I1318" s="176"/>
    </row>
    <row r="1319" spans="7:9" x14ac:dyDescent="0.25">
      <c r="G1319" s="176"/>
      <c r="H1319" s="177"/>
      <c r="I1319" s="176"/>
    </row>
    <row r="1320" spans="7:9" x14ac:dyDescent="0.25">
      <c r="G1320" s="176"/>
      <c r="H1320" s="177"/>
      <c r="I1320" s="176"/>
    </row>
    <row r="1321" spans="7:9" x14ac:dyDescent="0.25">
      <c r="G1321" s="176"/>
      <c r="H1321" s="177"/>
      <c r="I1321" s="176"/>
    </row>
    <row r="1322" spans="7:9" x14ac:dyDescent="0.25">
      <c r="G1322" s="176"/>
      <c r="H1322" s="177"/>
      <c r="I1322" s="176"/>
    </row>
    <row r="1323" spans="7:9" x14ac:dyDescent="0.25">
      <c r="G1323" s="176"/>
      <c r="H1323" s="177"/>
      <c r="I1323" s="176"/>
    </row>
    <row r="1324" spans="7:9" x14ac:dyDescent="0.25">
      <c r="G1324" s="176"/>
      <c r="H1324" s="177"/>
      <c r="I1324" s="176"/>
    </row>
    <row r="1325" spans="7:9" x14ac:dyDescent="0.25">
      <c r="G1325" s="176"/>
      <c r="H1325" s="177"/>
      <c r="I1325" s="176"/>
    </row>
    <row r="1326" spans="7:9" x14ac:dyDescent="0.25">
      <c r="G1326" s="176"/>
      <c r="H1326" s="177"/>
      <c r="I1326" s="176"/>
    </row>
    <row r="1327" spans="7:9" x14ac:dyDescent="0.25">
      <c r="G1327" s="176"/>
      <c r="H1327" s="177"/>
      <c r="I1327" s="176"/>
    </row>
    <row r="1328" spans="7:9" x14ac:dyDescent="0.25">
      <c r="G1328" s="176"/>
      <c r="H1328" s="177"/>
      <c r="I1328" s="176"/>
    </row>
    <row r="1329" spans="7:9" x14ac:dyDescent="0.25">
      <c r="G1329" s="176"/>
      <c r="H1329" s="177"/>
      <c r="I1329" s="176"/>
    </row>
    <row r="1330" spans="7:9" x14ac:dyDescent="0.25">
      <c r="G1330" s="176"/>
      <c r="H1330" s="177"/>
      <c r="I1330" s="176"/>
    </row>
    <row r="1331" spans="7:9" x14ac:dyDescent="0.25">
      <c r="G1331" s="176"/>
      <c r="H1331" s="177"/>
      <c r="I1331" s="176"/>
    </row>
    <row r="1332" spans="7:9" x14ac:dyDescent="0.25">
      <c r="G1332" s="176"/>
      <c r="H1332" s="177"/>
      <c r="I1332" s="176"/>
    </row>
    <row r="1333" spans="7:9" x14ac:dyDescent="0.25">
      <c r="G1333" s="176"/>
      <c r="H1333" s="177"/>
      <c r="I1333" s="176"/>
    </row>
    <row r="1334" spans="7:9" x14ac:dyDescent="0.25">
      <c r="G1334" s="176"/>
      <c r="H1334" s="177"/>
      <c r="I1334" s="176"/>
    </row>
    <row r="1335" spans="7:9" x14ac:dyDescent="0.25">
      <c r="G1335" s="176"/>
      <c r="H1335" s="177"/>
      <c r="I1335" s="176"/>
    </row>
    <row r="1336" spans="7:9" x14ac:dyDescent="0.25">
      <c r="G1336" s="176"/>
      <c r="H1336" s="177"/>
      <c r="I1336" s="176"/>
    </row>
    <row r="1337" spans="7:9" x14ac:dyDescent="0.25">
      <c r="G1337" s="176"/>
      <c r="H1337" s="177"/>
      <c r="I1337" s="176"/>
    </row>
    <row r="1338" spans="7:9" x14ac:dyDescent="0.25">
      <c r="G1338" s="176"/>
      <c r="H1338" s="177"/>
      <c r="I1338" s="176"/>
    </row>
    <row r="1339" spans="7:9" x14ac:dyDescent="0.25">
      <c r="G1339" s="176"/>
      <c r="H1339" s="177"/>
      <c r="I1339" s="176"/>
    </row>
    <row r="1340" spans="7:9" x14ac:dyDescent="0.25">
      <c r="G1340" s="176"/>
      <c r="H1340" s="177"/>
      <c r="I1340" s="176"/>
    </row>
    <row r="1341" spans="7:9" x14ac:dyDescent="0.25">
      <c r="G1341" s="176"/>
      <c r="H1341" s="177"/>
      <c r="I1341" s="176"/>
    </row>
    <row r="1342" spans="7:9" x14ac:dyDescent="0.25">
      <c r="G1342" s="176"/>
      <c r="H1342" s="177"/>
      <c r="I1342" s="176"/>
    </row>
    <row r="1343" spans="7:9" x14ac:dyDescent="0.25">
      <c r="G1343" s="176"/>
      <c r="H1343" s="177"/>
      <c r="I1343" s="176"/>
    </row>
    <row r="1344" spans="7:9" x14ac:dyDescent="0.25">
      <c r="G1344" s="176"/>
      <c r="H1344" s="177"/>
      <c r="I1344" s="176"/>
    </row>
    <row r="1345" spans="7:9" x14ac:dyDescent="0.25">
      <c r="G1345" s="176"/>
      <c r="H1345" s="177"/>
      <c r="I1345" s="176"/>
    </row>
    <row r="1346" spans="7:9" x14ac:dyDescent="0.25">
      <c r="G1346" s="176"/>
      <c r="H1346" s="177"/>
      <c r="I1346" s="176"/>
    </row>
    <row r="1347" spans="7:9" x14ac:dyDescent="0.25">
      <c r="G1347" s="176"/>
      <c r="H1347" s="177"/>
      <c r="I1347" s="176"/>
    </row>
    <row r="1348" spans="7:9" x14ac:dyDescent="0.25">
      <c r="G1348" s="176"/>
      <c r="H1348" s="177"/>
      <c r="I1348" s="176"/>
    </row>
    <row r="1349" spans="7:9" x14ac:dyDescent="0.25">
      <c r="G1349" s="176"/>
      <c r="H1349" s="177"/>
      <c r="I1349" s="176"/>
    </row>
    <row r="1350" spans="7:9" x14ac:dyDescent="0.25">
      <c r="G1350" s="176"/>
      <c r="H1350" s="177"/>
      <c r="I1350" s="176"/>
    </row>
    <row r="1351" spans="7:9" x14ac:dyDescent="0.25">
      <c r="G1351" s="176"/>
      <c r="H1351" s="177"/>
      <c r="I1351" s="176"/>
    </row>
    <row r="1352" spans="7:9" x14ac:dyDescent="0.25">
      <c r="G1352" s="176"/>
      <c r="H1352" s="177"/>
      <c r="I1352" s="176"/>
    </row>
    <row r="1353" spans="7:9" x14ac:dyDescent="0.25">
      <c r="G1353" s="176"/>
      <c r="H1353" s="177"/>
      <c r="I1353" s="176"/>
    </row>
    <row r="1354" spans="7:9" x14ac:dyDescent="0.25">
      <c r="G1354" s="176"/>
      <c r="H1354" s="177"/>
      <c r="I1354" s="176"/>
    </row>
    <row r="1355" spans="7:9" x14ac:dyDescent="0.25">
      <c r="G1355" s="176"/>
      <c r="H1355" s="177"/>
      <c r="I1355" s="176"/>
    </row>
    <row r="1356" spans="7:9" x14ac:dyDescent="0.25">
      <c r="G1356" s="176"/>
      <c r="H1356" s="177"/>
      <c r="I1356" s="176"/>
    </row>
    <row r="1357" spans="7:9" x14ac:dyDescent="0.25">
      <c r="G1357" s="176"/>
      <c r="H1357" s="177"/>
      <c r="I1357" s="176"/>
    </row>
    <row r="1358" spans="7:9" x14ac:dyDescent="0.25">
      <c r="G1358" s="176"/>
      <c r="H1358" s="177"/>
      <c r="I1358" s="176"/>
    </row>
    <row r="1359" spans="7:9" x14ac:dyDescent="0.25">
      <c r="G1359" s="176"/>
      <c r="H1359" s="177"/>
      <c r="I1359" s="176"/>
    </row>
    <row r="1360" spans="7:9" x14ac:dyDescent="0.25">
      <c r="G1360" s="176"/>
      <c r="H1360" s="177"/>
      <c r="I1360" s="176"/>
    </row>
    <row r="1361" spans="7:9" x14ac:dyDescent="0.25">
      <c r="G1361" s="176"/>
      <c r="H1361" s="177"/>
      <c r="I1361" s="176"/>
    </row>
    <row r="1362" spans="7:9" x14ac:dyDescent="0.25">
      <c r="G1362" s="176"/>
      <c r="H1362" s="177"/>
      <c r="I1362" s="176"/>
    </row>
    <row r="1363" spans="7:9" x14ac:dyDescent="0.25">
      <c r="G1363" s="176"/>
      <c r="H1363" s="177"/>
      <c r="I1363" s="176"/>
    </row>
    <row r="1364" spans="7:9" x14ac:dyDescent="0.25">
      <c r="G1364" s="176"/>
      <c r="H1364" s="177"/>
      <c r="I1364" s="176"/>
    </row>
    <row r="1365" spans="7:9" x14ac:dyDescent="0.25">
      <c r="G1365" s="176"/>
      <c r="H1365" s="177"/>
      <c r="I1365" s="176"/>
    </row>
    <row r="1366" spans="7:9" x14ac:dyDescent="0.25">
      <c r="G1366" s="176"/>
      <c r="H1366" s="177"/>
      <c r="I1366" s="176"/>
    </row>
    <row r="1367" spans="7:9" x14ac:dyDescent="0.25">
      <c r="G1367" s="176"/>
      <c r="H1367" s="177"/>
      <c r="I1367" s="176"/>
    </row>
    <row r="1368" spans="7:9" x14ac:dyDescent="0.25">
      <c r="G1368" s="176"/>
      <c r="H1368" s="177"/>
      <c r="I1368" s="176"/>
    </row>
    <row r="1369" spans="7:9" x14ac:dyDescent="0.25">
      <c r="G1369" s="176"/>
      <c r="H1369" s="177"/>
      <c r="I1369" s="176"/>
    </row>
    <row r="1370" spans="7:9" x14ac:dyDescent="0.25">
      <c r="G1370" s="176"/>
      <c r="H1370" s="177"/>
      <c r="I1370" s="176"/>
    </row>
    <row r="1371" spans="7:9" x14ac:dyDescent="0.25">
      <c r="G1371" s="176"/>
      <c r="H1371" s="177"/>
      <c r="I1371" s="176"/>
    </row>
    <row r="1372" spans="7:9" x14ac:dyDescent="0.25">
      <c r="G1372" s="176"/>
      <c r="H1372" s="177"/>
      <c r="I1372" s="176"/>
    </row>
    <row r="1373" spans="7:9" x14ac:dyDescent="0.25">
      <c r="G1373" s="176"/>
      <c r="H1373" s="177"/>
      <c r="I1373" s="176"/>
    </row>
    <row r="1374" spans="7:9" x14ac:dyDescent="0.25">
      <c r="G1374" s="176"/>
      <c r="H1374" s="177"/>
      <c r="I1374" s="176"/>
    </row>
    <row r="1375" spans="7:9" x14ac:dyDescent="0.25">
      <c r="G1375" s="176"/>
      <c r="H1375" s="177"/>
      <c r="I1375" s="176"/>
    </row>
    <row r="1376" spans="7:9" x14ac:dyDescent="0.25">
      <c r="G1376" s="176"/>
      <c r="H1376" s="177"/>
      <c r="I1376" s="176"/>
    </row>
    <row r="1377" spans="7:9" x14ac:dyDescent="0.25">
      <c r="G1377" s="176"/>
      <c r="H1377" s="177"/>
      <c r="I1377" s="176"/>
    </row>
    <row r="1378" spans="7:9" x14ac:dyDescent="0.25">
      <c r="G1378" s="176"/>
      <c r="H1378" s="177"/>
      <c r="I1378" s="176"/>
    </row>
    <row r="1379" spans="7:9" x14ac:dyDescent="0.25">
      <c r="G1379" s="176"/>
      <c r="H1379" s="177"/>
      <c r="I1379" s="176"/>
    </row>
    <row r="1380" spans="7:9" x14ac:dyDescent="0.25">
      <c r="G1380" s="176"/>
      <c r="H1380" s="177"/>
      <c r="I1380" s="176"/>
    </row>
    <row r="1381" spans="7:9" x14ac:dyDescent="0.25">
      <c r="G1381" s="176"/>
      <c r="H1381" s="177"/>
      <c r="I1381" s="176"/>
    </row>
    <row r="1382" spans="7:9" x14ac:dyDescent="0.25">
      <c r="G1382" s="176"/>
      <c r="H1382" s="177"/>
      <c r="I1382" s="176"/>
    </row>
    <row r="1383" spans="7:9" x14ac:dyDescent="0.25">
      <c r="G1383" s="176"/>
      <c r="H1383" s="177"/>
      <c r="I1383" s="176"/>
    </row>
    <row r="1384" spans="7:9" x14ac:dyDescent="0.25">
      <c r="G1384" s="176"/>
      <c r="H1384" s="177"/>
      <c r="I1384" s="176"/>
    </row>
    <row r="1385" spans="7:9" x14ac:dyDescent="0.25">
      <c r="G1385" s="176"/>
      <c r="H1385" s="177"/>
      <c r="I1385" s="176"/>
    </row>
    <row r="1386" spans="7:9" x14ac:dyDescent="0.25">
      <c r="G1386" s="176"/>
      <c r="H1386" s="177"/>
      <c r="I1386" s="176"/>
    </row>
    <row r="1387" spans="7:9" x14ac:dyDescent="0.25">
      <c r="G1387" s="176"/>
      <c r="H1387" s="177"/>
      <c r="I1387" s="176"/>
    </row>
    <row r="1388" spans="7:9" x14ac:dyDescent="0.25">
      <c r="G1388" s="176"/>
      <c r="H1388" s="177"/>
      <c r="I1388" s="176"/>
    </row>
    <row r="1389" spans="7:9" x14ac:dyDescent="0.25">
      <c r="G1389" s="176"/>
      <c r="H1389" s="177"/>
      <c r="I1389" s="176"/>
    </row>
    <row r="1390" spans="7:9" x14ac:dyDescent="0.25">
      <c r="G1390" s="176"/>
      <c r="H1390" s="177"/>
      <c r="I1390" s="176"/>
    </row>
    <row r="1391" spans="7:9" x14ac:dyDescent="0.25">
      <c r="G1391" s="176"/>
      <c r="H1391" s="177"/>
      <c r="I1391" s="176"/>
    </row>
    <row r="1392" spans="7:9" x14ac:dyDescent="0.25">
      <c r="G1392" s="176"/>
      <c r="H1392" s="177"/>
      <c r="I1392" s="176"/>
    </row>
    <row r="1393" spans="7:9" x14ac:dyDescent="0.25">
      <c r="G1393" s="176"/>
      <c r="H1393" s="177"/>
      <c r="I1393" s="176"/>
    </row>
    <row r="1394" spans="7:9" x14ac:dyDescent="0.25">
      <c r="G1394" s="176"/>
      <c r="H1394" s="177"/>
      <c r="I1394" s="176"/>
    </row>
    <row r="1395" spans="7:9" x14ac:dyDescent="0.25">
      <c r="G1395" s="176"/>
      <c r="H1395" s="177"/>
      <c r="I1395" s="176"/>
    </row>
    <row r="1396" spans="7:9" x14ac:dyDescent="0.25">
      <c r="G1396" s="176"/>
      <c r="H1396" s="177"/>
      <c r="I1396" s="176"/>
    </row>
    <row r="1397" spans="7:9" x14ac:dyDescent="0.25">
      <c r="G1397" s="176"/>
      <c r="H1397" s="177"/>
      <c r="I1397" s="176"/>
    </row>
    <row r="1398" spans="7:9" x14ac:dyDescent="0.25">
      <c r="G1398" s="176"/>
      <c r="H1398" s="177"/>
      <c r="I1398" s="176"/>
    </row>
    <row r="1399" spans="7:9" x14ac:dyDescent="0.25">
      <c r="G1399" s="176"/>
      <c r="H1399" s="177"/>
      <c r="I1399" s="176"/>
    </row>
    <row r="1400" spans="7:9" x14ac:dyDescent="0.25">
      <c r="G1400" s="176"/>
      <c r="H1400" s="177"/>
      <c r="I1400" s="176"/>
    </row>
    <row r="1401" spans="7:9" x14ac:dyDescent="0.25">
      <c r="G1401" s="176"/>
      <c r="H1401" s="177"/>
      <c r="I1401" s="176"/>
    </row>
    <row r="1402" spans="7:9" x14ac:dyDescent="0.25">
      <c r="G1402" s="176"/>
      <c r="H1402" s="177"/>
      <c r="I1402" s="176"/>
    </row>
    <row r="1403" spans="7:9" x14ac:dyDescent="0.25">
      <c r="G1403" s="176"/>
      <c r="H1403" s="177"/>
      <c r="I1403" s="176"/>
    </row>
    <row r="1404" spans="7:9" x14ac:dyDescent="0.25">
      <c r="G1404" s="176"/>
      <c r="H1404" s="177"/>
      <c r="I1404" s="176"/>
    </row>
    <row r="1405" spans="7:9" x14ac:dyDescent="0.25">
      <c r="G1405" s="176"/>
      <c r="H1405" s="177"/>
      <c r="I1405" s="176"/>
    </row>
    <row r="1406" spans="7:9" x14ac:dyDescent="0.25">
      <c r="G1406" s="176"/>
      <c r="H1406" s="177"/>
      <c r="I1406" s="176"/>
    </row>
    <row r="1407" spans="7:9" x14ac:dyDescent="0.25">
      <c r="G1407" s="176"/>
      <c r="H1407" s="177"/>
      <c r="I1407" s="176"/>
    </row>
    <row r="1408" spans="7:9" x14ac:dyDescent="0.25">
      <c r="G1408" s="176"/>
      <c r="H1408" s="177"/>
      <c r="I1408" s="176"/>
    </row>
    <row r="1409" spans="7:9" x14ac:dyDescent="0.25">
      <c r="G1409" s="176"/>
      <c r="H1409" s="177"/>
      <c r="I1409" s="176"/>
    </row>
    <row r="1410" spans="7:9" x14ac:dyDescent="0.25">
      <c r="G1410" s="176"/>
      <c r="H1410" s="177"/>
      <c r="I1410" s="176"/>
    </row>
    <row r="1411" spans="7:9" x14ac:dyDescent="0.25">
      <c r="G1411" s="176"/>
      <c r="H1411" s="177"/>
      <c r="I1411" s="176"/>
    </row>
    <row r="1412" spans="7:9" x14ac:dyDescent="0.25">
      <c r="G1412" s="176"/>
      <c r="H1412" s="177"/>
      <c r="I1412" s="176"/>
    </row>
    <row r="1413" spans="7:9" x14ac:dyDescent="0.25">
      <c r="G1413" s="176"/>
      <c r="H1413" s="177"/>
      <c r="I1413" s="176"/>
    </row>
    <row r="1414" spans="7:9" x14ac:dyDescent="0.25">
      <c r="G1414" s="176"/>
      <c r="H1414" s="177"/>
      <c r="I1414" s="176"/>
    </row>
    <row r="1415" spans="7:9" x14ac:dyDescent="0.25">
      <c r="G1415" s="176"/>
      <c r="H1415" s="177"/>
      <c r="I1415" s="176"/>
    </row>
    <row r="1416" spans="7:9" x14ac:dyDescent="0.25">
      <c r="G1416" s="176"/>
      <c r="H1416" s="177"/>
      <c r="I1416" s="176"/>
    </row>
    <row r="1417" spans="7:9" x14ac:dyDescent="0.25">
      <c r="G1417" s="176"/>
      <c r="H1417" s="177"/>
      <c r="I1417" s="176"/>
    </row>
    <row r="1418" spans="7:9" x14ac:dyDescent="0.25">
      <c r="G1418" s="176"/>
      <c r="H1418" s="177"/>
      <c r="I1418" s="176"/>
    </row>
    <row r="1419" spans="7:9" x14ac:dyDescent="0.25">
      <c r="G1419" s="176"/>
      <c r="H1419" s="177"/>
      <c r="I1419" s="176"/>
    </row>
    <row r="1420" spans="7:9" x14ac:dyDescent="0.25">
      <c r="G1420" s="176"/>
      <c r="H1420" s="177"/>
      <c r="I1420" s="176"/>
    </row>
    <row r="1421" spans="7:9" x14ac:dyDescent="0.25">
      <c r="G1421" s="176"/>
      <c r="H1421" s="177"/>
      <c r="I1421" s="176"/>
    </row>
    <row r="1422" spans="7:9" x14ac:dyDescent="0.25">
      <c r="G1422" s="176"/>
      <c r="H1422" s="177"/>
      <c r="I1422" s="176"/>
    </row>
    <row r="1423" spans="7:9" x14ac:dyDescent="0.25">
      <c r="G1423" s="176"/>
      <c r="H1423" s="177"/>
      <c r="I1423" s="176"/>
    </row>
    <row r="1424" spans="7:9" x14ac:dyDescent="0.25">
      <c r="G1424" s="176"/>
      <c r="H1424" s="177"/>
      <c r="I1424" s="176"/>
    </row>
    <row r="1425" spans="7:9" x14ac:dyDescent="0.25">
      <c r="G1425" s="176"/>
      <c r="H1425" s="177"/>
      <c r="I1425" s="176"/>
    </row>
    <row r="1426" spans="7:9" x14ac:dyDescent="0.25">
      <c r="G1426" s="176"/>
      <c r="H1426" s="177"/>
      <c r="I1426" s="176"/>
    </row>
    <row r="1427" spans="7:9" x14ac:dyDescent="0.25">
      <c r="G1427" s="176"/>
      <c r="H1427" s="177"/>
      <c r="I1427" s="176"/>
    </row>
    <row r="1428" spans="7:9" x14ac:dyDescent="0.25">
      <c r="G1428" s="176"/>
      <c r="H1428" s="177"/>
      <c r="I1428" s="176"/>
    </row>
    <row r="1429" spans="7:9" x14ac:dyDescent="0.25">
      <c r="G1429" s="176"/>
      <c r="H1429" s="177"/>
      <c r="I1429" s="176"/>
    </row>
    <row r="1430" spans="7:9" x14ac:dyDescent="0.25">
      <c r="G1430" s="176"/>
      <c r="H1430" s="177"/>
      <c r="I1430" s="176"/>
    </row>
    <row r="1431" spans="7:9" x14ac:dyDescent="0.25">
      <c r="G1431" s="176"/>
      <c r="H1431" s="177"/>
      <c r="I1431" s="176"/>
    </row>
    <row r="1432" spans="7:9" x14ac:dyDescent="0.25">
      <c r="G1432" s="176"/>
      <c r="H1432" s="177"/>
      <c r="I1432" s="176"/>
    </row>
    <row r="1433" spans="7:9" x14ac:dyDescent="0.25">
      <c r="G1433" s="176"/>
      <c r="H1433" s="177"/>
      <c r="I1433" s="176"/>
    </row>
    <row r="1434" spans="7:9" x14ac:dyDescent="0.25">
      <c r="G1434" s="176"/>
      <c r="H1434" s="177"/>
      <c r="I1434" s="176"/>
    </row>
    <row r="1435" spans="7:9" x14ac:dyDescent="0.25">
      <c r="G1435" s="176"/>
      <c r="H1435" s="177"/>
      <c r="I1435" s="176"/>
    </row>
    <row r="1436" spans="7:9" x14ac:dyDescent="0.25">
      <c r="G1436" s="176"/>
      <c r="H1436" s="177"/>
      <c r="I1436" s="176"/>
    </row>
    <row r="1437" spans="7:9" x14ac:dyDescent="0.25">
      <c r="G1437" s="176"/>
      <c r="H1437" s="177"/>
      <c r="I1437" s="176"/>
    </row>
    <row r="1438" spans="7:9" x14ac:dyDescent="0.25">
      <c r="G1438" s="176"/>
      <c r="H1438" s="177"/>
      <c r="I1438" s="176"/>
    </row>
    <row r="1439" spans="7:9" x14ac:dyDescent="0.25">
      <c r="G1439" s="176"/>
      <c r="H1439" s="177"/>
      <c r="I1439" s="176"/>
    </row>
    <row r="1440" spans="7:9" x14ac:dyDescent="0.25">
      <c r="G1440" s="176"/>
      <c r="H1440" s="177"/>
      <c r="I1440" s="176"/>
    </row>
    <row r="1441" spans="7:9" x14ac:dyDescent="0.25">
      <c r="G1441" s="176"/>
      <c r="H1441" s="177"/>
      <c r="I1441" s="176"/>
    </row>
    <row r="1442" spans="7:9" x14ac:dyDescent="0.25">
      <c r="G1442" s="176"/>
      <c r="H1442" s="177"/>
      <c r="I1442" s="176"/>
    </row>
    <row r="1443" spans="7:9" x14ac:dyDescent="0.25">
      <c r="G1443" s="176"/>
      <c r="H1443" s="177"/>
      <c r="I1443" s="176"/>
    </row>
    <row r="1444" spans="7:9" x14ac:dyDescent="0.25">
      <c r="G1444" s="176"/>
      <c r="H1444" s="177"/>
      <c r="I1444" s="176"/>
    </row>
    <row r="1445" spans="7:9" x14ac:dyDescent="0.25">
      <c r="G1445" s="176"/>
      <c r="H1445" s="177"/>
      <c r="I1445" s="176"/>
    </row>
    <row r="1446" spans="7:9" x14ac:dyDescent="0.25">
      <c r="G1446" s="176"/>
      <c r="H1446" s="177"/>
      <c r="I1446" s="176"/>
    </row>
    <row r="1447" spans="7:9" x14ac:dyDescent="0.25">
      <c r="G1447" s="176"/>
      <c r="H1447" s="177"/>
      <c r="I1447" s="176"/>
    </row>
    <row r="1448" spans="7:9" x14ac:dyDescent="0.25">
      <c r="G1448" s="176"/>
      <c r="H1448" s="177"/>
      <c r="I1448" s="176"/>
    </row>
    <row r="1449" spans="7:9" x14ac:dyDescent="0.25">
      <c r="G1449" s="176"/>
      <c r="H1449" s="177"/>
      <c r="I1449" s="176"/>
    </row>
    <row r="1450" spans="7:9" x14ac:dyDescent="0.25">
      <c r="G1450" s="176"/>
      <c r="H1450" s="177"/>
      <c r="I1450" s="176"/>
    </row>
    <row r="1451" spans="7:9" x14ac:dyDescent="0.25">
      <c r="G1451" s="176"/>
      <c r="H1451" s="177"/>
      <c r="I1451" s="176"/>
    </row>
    <row r="1452" spans="7:9" x14ac:dyDescent="0.25">
      <c r="G1452" s="176"/>
      <c r="H1452" s="177"/>
      <c r="I1452" s="176"/>
    </row>
    <row r="1453" spans="7:9" x14ac:dyDescent="0.25">
      <c r="G1453" s="176"/>
      <c r="H1453" s="177"/>
      <c r="I1453" s="176"/>
    </row>
    <row r="1454" spans="7:9" x14ac:dyDescent="0.25">
      <c r="G1454" s="176"/>
      <c r="H1454" s="177"/>
      <c r="I1454" s="176"/>
    </row>
    <row r="1455" spans="7:9" x14ac:dyDescent="0.25">
      <c r="G1455" s="176"/>
      <c r="H1455" s="177"/>
      <c r="I1455" s="176"/>
    </row>
    <row r="1456" spans="7:9" x14ac:dyDescent="0.25">
      <c r="G1456" s="176"/>
      <c r="H1456" s="177"/>
      <c r="I1456" s="176"/>
    </row>
    <row r="1457" spans="7:9" x14ac:dyDescent="0.25">
      <c r="G1457" s="176"/>
      <c r="H1457" s="177"/>
      <c r="I1457" s="176"/>
    </row>
    <row r="1458" spans="7:9" x14ac:dyDescent="0.25">
      <c r="G1458" s="176"/>
      <c r="H1458" s="177"/>
      <c r="I1458" s="176"/>
    </row>
    <row r="1459" spans="7:9" x14ac:dyDescent="0.25">
      <c r="G1459" s="176"/>
      <c r="H1459" s="177"/>
      <c r="I1459" s="176"/>
    </row>
    <row r="1460" spans="7:9" x14ac:dyDescent="0.25">
      <c r="G1460" s="176"/>
      <c r="H1460" s="177"/>
      <c r="I1460" s="176"/>
    </row>
    <row r="1461" spans="7:9" x14ac:dyDescent="0.25">
      <c r="G1461" s="176"/>
      <c r="H1461" s="177"/>
      <c r="I1461" s="176"/>
    </row>
    <row r="1462" spans="7:9" x14ac:dyDescent="0.25">
      <c r="G1462" s="176"/>
      <c r="H1462" s="177"/>
      <c r="I1462" s="176"/>
    </row>
    <row r="1463" spans="7:9" x14ac:dyDescent="0.25">
      <c r="G1463" s="176"/>
      <c r="H1463" s="177"/>
      <c r="I1463" s="176"/>
    </row>
    <row r="1464" spans="7:9" x14ac:dyDescent="0.25">
      <c r="G1464" s="176"/>
      <c r="H1464" s="177"/>
      <c r="I1464" s="176"/>
    </row>
    <row r="1465" spans="7:9" x14ac:dyDescent="0.25">
      <c r="G1465" s="176"/>
      <c r="H1465" s="177"/>
      <c r="I1465" s="176"/>
    </row>
    <row r="1466" spans="7:9" x14ac:dyDescent="0.25">
      <c r="G1466" s="176"/>
      <c r="H1466" s="177"/>
      <c r="I1466" s="176"/>
    </row>
    <row r="1467" spans="7:9" x14ac:dyDescent="0.25">
      <c r="G1467" s="176"/>
      <c r="H1467" s="177"/>
      <c r="I1467" s="176"/>
    </row>
    <row r="1468" spans="7:9" x14ac:dyDescent="0.25">
      <c r="G1468" s="176"/>
      <c r="H1468" s="177"/>
      <c r="I1468" s="176"/>
    </row>
    <row r="1469" spans="7:9" x14ac:dyDescent="0.25">
      <c r="G1469" s="176"/>
      <c r="H1469" s="177"/>
      <c r="I1469" s="176"/>
    </row>
    <row r="1470" spans="7:9" x14ac:dyDescent="0.25">
      <c r="G1470" s="176"/>
      <c r="H1470" s="177"/>
      <c r="I1470" s="176"/>
    </row>
    <row r="1471" spans="7:9" x14ac:dyDescent="0.25">
      <c r="G1471" s="176"/>
      <c r="H1471" s="177"/>
      <c r="I1471" s="176"/>
    </row>
    <row r="1472" spans="7:9" x14ac:dyDescent="0.25">
      <c r="G1472" s="176"/>
      <c r="H1472" s="177"/>
      <c r="I1472" s="176"/>
    </row>
    <row r="1473" spans="7:9" x14ac:dyDescent="0.25">
      <c r="G1473" s="176"/>
      <c r="H1473" s="177"/>
      <c r="I1473" s="176"/>
    </row>
    <row r="1474" spans="7:9" x14ac:dyDescent="0.25">
      <c r="G1474" s="176"/>
      <c r="H1474" s="177"/>
      <c r="I1474" s="176"/>
    </row>
    <row r="1475" spans="7:9" x14ac:dyDescent="0.25">
      <c r="G1475" s="176"/>
      <c r="H1475" s="177"/>
      <c r="I1475" s="176"/>
    </row>
    <row r="1476" spans="7:9" x14ac:dyDescent="0.25">
      <c r="G1476" s="176"/>
      <c r="H1476" s="177"/>
      <c r="I1476" s="176"/>
    </row>
    <row r="1477" spans="7:9" x14ac:dyDescent="0.25">
      <c r="G1477" s="176"/>
      <c r="H1477" s="177"/>
      <c r="I1477" s="176"/>
    </row>
    <row r="1478" spans="7:9" x14ac:dyDescent="0.25">
      <c r="G1478" s="176"/>
      <c r="H1478" s="177"/>
      <c r="I1478" s="176"/>
    </row>
    <row r="1479" spans="7:9" x14ac:dyDescent="0.25">
      <c r="G1479" s="176"/>
      <c r="H1479" s="177"/>
      <c r="I1479" s="176"/>
    </row>
    <row r="1480" spans="7:9" x14ac:dyDescent="0.25">
      <c r="G1480" s="176"/>
      <c r="H1480" s="177"/>
      <c r="I1480" s="176"/>
    </row>
    <row r="1481" spans="7:9" x14ac:dyDescent="0.25">
      <c r="G1481" s="176"/>
      <c r="H1481" s="177"/>
      <c r="I1481" s="176"/>
    </row>
    <row r="1482" spans="7:9" x14ac:dyDescent="0.25">
      <c r="G1482" s="176"/>
      <c r="H1482" s="177"/>
      <c r="I1482" s="176"/>
    </row>
    <row r="1483" spans="7:9" x14ac:dyDescent="0.25">
      <c r="G1483" s="176"/>
      <c r="H1483" s="177"/>
      <c r="I1483" s="176"/>
    </row>
    <row r="1484" spans="7:9" x14ac:dyDescent="0.25">
      <c r="G1484" s="176"/>
      <c r="H1484" s="177"/>
      <c r="I1484" s="176"/>
    </row>
    <row r="1485" spans="7:9" x14ac:dyDescent="0.25">
      <c r="G1485" s="176"/>
      <c r="H1485" s="177"/>
      <c r="I1485" s="176"/>
    </row>
    <row r="1486" spans="7:9" x14ac:dyDescent="0.25">
      <c r="G1486" s="176"/>
      <c r="H1486" s="177"/>
      <c r="I1486" s="176"/>
    </row>
    <row r="1487" spans="7:9" x14ac:dyDescent="0.25">
      <c r="G1487" s="176"/>
      <c r="H1487" s="177"/>
      <c r="I1487" s="176"/>
    </row>
    <row r="1488" spans="7:9" x14ac:dyDescent="0.25">
      <c r="G1488" s="176"/>
      <c r="H1488" s="177"/>
      <c r="I1488" s="176"/>
    </row>
    <row r="1489" spans="7:9" x14ac:dyDescent="0.25">
      <c r="G1489" s="176"/>
      <c r="H1489" s="177"/>
      <c r="I1489" s="176"/>
    </row>
    <row r="1490" spans="7:9" x14ac:dyDescent="0.25">
      <c r="G1490" s="176"/>
      <c r="H1490" s="177"/>
      <c r="I1490" s="176"/>
    </row>
    <row r="1491" spans="7:9" x14ac:dyDescent="0.25">
      <c r="G1491" s="176"/>
      <c r="H1491" s="177"/>
      <c r="I1491" s="176"/>
    </row>
    <row r="1492" spans="7:9" x14ac:dyDescent="0.25">
      <c r="G1492" s="176"/>
      <c r="H1492" s="177"/>
      <c r="I1492" s="176"/>
    </row>
    <row r="1493" spans="7:9" x14ac:dyDescent="0.25">
      <c r="G1493" s="176"/>
      <c r="H1493" s="177"/>
      <c r="I1493" s="176"/>
    </row>
    <row r="1494" spans="7:9" x14ac:dyDescent="0.25">
      <c r="G1494" s="176"/>
      <c r="H1494" s="177"/>
      <c r="I1494" s="176"/>
    </row>
    <row r="1495" spans="7:9" x14ac:dyDescent="0.25">
      <c r="G1495" s="176"/>
      <c r="H1495" s="177"/>
      <c r="I1495" s="176"/>
    </row>
    <row r="1496" spans="7:9" x14ac:dyDescent="0.25">
      <c r="G1496" s="176"/>
      <c r="H1496" s="177"/>
      <c r="I1496" s="176"/>
    </row>
    <row r="1497" spans="7:9" x14ac:dyDescent="0.25">
      <c r="G1497" s="176"/>
      <c r="H1497" s="177"/>
      <c r="I1497" s="176"/>
    </row>
    <row r="1498" spans="7:9" x14ac:dyDescent="0.25">
      <c r="G1498" s="176"/>
      <c r="H1498" s="177"/>
      <c r="I1498" s="176"/>
    </row>
    <row r="1499" spans="7:9" x14ac:dyDescent="0.25">
      <c r="G1499" s="176"/>
      <c r="H1499" s="177"/>
      <c r="I1499" s="176"/>
    </row>
    <row r="1500" spans="7:9" x14ac:dyDescent="0.25">
      <c r="G1500" s="176"/>
      <c r="H1500" s="177"/>
      <c r="I1500" s="176"/>
    </row>
    <row r="1501" spans="7:9" x14ac:dyDescent="0.25">
      <c r="G1501" s="176"/>
      <c r="H1501" s="177"/>
      <c r="I1501" s="176"/>
    </row>
    <row r="1502" spans="7:9" x14ac:dyDescent="0.25">
      <c r="G1502" s="176"/>
      <c r="H1502" s="177"/>
      <c r="I1502" s="176"/>
    </row>
    <row r="1503" spans="7:9" x14ac:dyDescent="0.25">
      <c r="G1503" s="176"/>
      <c r="H1503" s="177"/>
      <c r="I1503" s="176"/>
    </row>
    <row r="1504" spans="7:9" x14ac:dyDescent="0.25">
      <c r="G1504" s="176"/>
      <c r="H1504" s="177"/>
      <c r="I1504" s="176"/>
    </row>
    <row r="1505" spans="7:9" x14ac:dyDescent="0.25">
      <c r="G1505" s="176"/>
      <c r="H1505" s="177"/>
      <c r="I1505" s="176"/>
    </row>
    <row r="1506" spans="7:9" x14ac:dyDescent="0.25">
      <c r="G1506" s="176"/>
      <c r="H1506" s="177"/>
      <c r="I1506" s="176"/>
    </row>
    <row r="1507" spans="7:9" x14ac:dyDescent="0.25">
      <c r="G1507" s="176"/>
      <c r="H1507" s="177"/>
      <c r="I1507" s="176"/>
    </row>
    <row r="1508" spans="7:9" x14ac:dyDescent="0.25">
      <c r="G1508" s="176"/>
      <c r="H1508" s="177"/>
      <c r="I1508" s="176"/>
    </row>
    <row r="1509" spans="7:9" x14ac:dyDescent="0.25">
      <c r="G1509" s="176"/>
      <c r="H1509" s="177"/>
      <c r="I1509" s="176"/>
    </row>
    <row r="1510" spans="7:9" x14ac:dyDescent="0.25">
      <c r="G1510" s="176"/>
      <c r="H1510" s="177"/>
      <c r="I1510" s="176"/>
    </row>
    <row r="1511" spans="7:9" x14ac:dyDescent="0.25">
      <c r="G1511" s="176"/>
      <c r="H1511" s="177"/>
      <c r="I1511" s="176"/>
    </row>
    <row r="1512" spans="7:9" x14ac:dyDescent="0.25">
      <c r="G1512" s="176"/>
      <c r="H1512" s="177"/>
      <c r="I1512" s="176"/>
    </row>
    <row r="1513" spans="7:9" x14ac:dyDescent="0.25">
      <c r="G1513" s="176"/>
      <c r="H1513" s="177"/>
      <c r="I1513" s="176"/>
    </row>
    <row r="1514" spans="7:9" x14ac:dyDescent="0.25">
      <c r="G1514" s="176"/>
      <c r="H1514" s="177"/>
      <c r="I1514" s="176"/>
    </row>
    <row r="1515" spans="7:9" x14ac:dyDescent="0.25">
      <c r="G1515" s="176"/>
      <c r="H1515" s="177"/>
      <c r="I1515" s="176"/>
    </row>
    <row r="1516" spans="7:9" x14ac:dyDescent="0.25">
      <c r="G1516" s="176"/>
      <c r="H1516" s="177"/>
      <c r="I1516" s="176"/>
    </row>
    <row r="1517" spans="7:9" x14ac:dyDescent="0.25">
      <c r="G1517" s="176"/>
      <c r="H1517" s="177"/>
      <c r="I1517" s="176"/>
    </row>
    <row r="1518" spans="7:9" x14ac:dyDescent="0.25">
      <c r="G1518" s="176"/>
      <c r="H1518" s="177"/>
      <c r="I1518" s="176"/>
    </row>
    <row r="1519" spans="7:9" x14ac:dyDescent="0.25">
      <c r="G1519" s="176"/>
      <c r="H1519" s="177"/>
      <c r="I1519" s="176"/>
    </row>
    <row r="1520" spans="7:9" x14ac:dyDescent="0.25">
      <c r="G1520" s="176"/>
      <c r="H1520" s="177"/>
      <c r="I1520" s="176"/>
    </row>
    <row r="1521" spans="7:9" x14ac:dyDescent="0.25">
      <c r="G1521" s="176"/>
      <c r="H1521" s="177"/>
      <c r="I1521" s="176"/>
    </row>
    <row r="1522" spans="7:9" x14ac:dyDescent="0.25">
      <c r="G1522" s="176"/>
      <c r="H1522" s="177"/>
      <c r="I1522" s="176"/>
    </row>
    <row r="1523" spans="7:9" x14ac:dyDescent="0.25">
      <c r="G1523" s="176"/>
      <c r="H1523" s="177"/>
      <c r="I1523" s="176"/>
    </row>
    <row r="1524" spans="7:9" x14ac:dyDescent="0.25">
      <c r="G1524" s="176"/>
      <c r="H1524" s="177"/>
      <c r="I1524" s="176"/>
    </row>
    <row r="1525" spans="7:9" x14ac:dyDescent="0.25">
      <c r="G1525" s="176"/>
      <c r="H1525" s="177"/>
      <c r="I1525" s="176"/>
    </row>
    <row r="1526" spans="7:9" x14ac:dyDescent="0.25">
      <c r="G1526" s="176"/>
      <c r="H1526" s="177"/>
      <c r="I1526" s="176"/>
    </row>
    <row r="1527" spans="7:9" x14ac:dyDescent="0.25">
      <c r="G1527" s="176"/>
      <c r="H1527" s="177"/>
      <c r="I1527" s="176"/>
    </row>
    <row r="1528" spans="7:9" x14ac:dyDescent="0.25">
      <c r="G1528" s="176"/>
      <c r="H1528" s="177"/>
      <c r="I1528" s="176"/>
    </row>
    <row r="1529" spans="7:9" x14ac:dyDescent="0.25">
      <c r="G1529" s="176"/>
      <c r="H1529" s="177"/>
      <c r="I1529" s="176"/>
    </row>
    <row r="1530" spans="7:9" x14ac:dyDescent="0.25">
      <c r="G1530" s="176"/>
      <c r="H1530" s="177"/>
      <c r="I1530" s="176"/>
    </row>
    <row r="1531" spans="7:9" x14ac:dyDescent="0.25">
      <c r="G1531" s="176"/>
      <c r="H1531" s="177"/>
      <c r="I1531" s="176"/>
    </row>
    <row r="1532" spans="7:9" x14ac:dyDescent="0.25">
      <c r="G1532" s="176"/>
      <c r="H1532" s="177"/>
      <c r="I1532" s="176"/>
    </row>
    <row r="1533" spans="7:9" x14ac:dyDescent="0.25">
      <c r="G1533" s="176"/>
      <c r="H1533" s="177"/>
      <c r="I1533" s="176"/>
    </row>
    <row r="1534" spans="7:9" x14ac:dyDescent="0.25">
      <c r="G1534" s="176"/>
      <c r="H1534" s="177"/>
      <c r="I1534" s="176"/>
    </row>
    <row r="1535" spans="7:9" x14ac:dyDescent="0.25">
      <c r="G1535" s="176"/>
      <c r="H1535" s="177"/>
      <c r="I1535" s="176"/>
    </row>
    <row r="1536" spans="7:9" x14ac:dyDescent="0.25">
      <c r="G1536" s="176"/>
      <c r="H1536" s="177"/>
      <c r="I1536" s="176"/>
    </row>
    <row r="1537" spans="7:9" x14ac:dyDescent="0.25">
      <c r="G1537" s="176"/>
      <c r="H1537" s="177"/>
      <c r="I1537" s="176"/>
    </row>
    <row r="1538" spans="7:9" x14ac:dyDescent="0.25">
      <c r="G1538" s="176"/>
      <c r="H1538" s="177"/>
      <c r="I1538" s="176"/>
    </row>
    <row r="1539" spans="7:9" x14ac:dyDescent="0.25">
      <c r="G1539" s="176"/>
      <c r="H1539" s="177"/>
      <c r="I1539" s="176"/>
    </row>
    <row r="1540" spans="7:9" x14ac:dyDescent="0.25">
      <c r="G1540" s="176"/>
      <c r="H1540" s="177"/>
      <c r="I1540" s="176"/>
    </row>
    <row r="1541" spans="7:9" x14ac:dyDescent="0.25">
      <c r="G1541" s="176"/>
      <c r="H1541" s="177"/>
      <c r="I1541" s="176"/>
    </row>
    <row r="1542" spans="7:9" x14ac:dyDescent="0.25">
      <c r="G1542" s="176"/>
      <c r="H1542" s="177"/>
      <c r="I1542" s="176"/>
    </row>
    <row r="1543" spans="7:9" x14ac:dyDescent="0.25">
      <c r="G1543" s="176"/>
      <c r="H1543" s="177"/>
      <c r="I1543" s="176"/>
    </row>
    <row r="1544" spans="7:9" x14ac:dyDescent="0.25">
      <c r="G1544" s="176"/>
      <c r="H1544" s="177"/>
      <c r="I1544" s="176"/>
    </row>
    <row r="1545" spans="7:9" x14ac:dyDescent="0.25">
      <c r="G1545" s="176"/>
      <c r="H1545" s="177"/>
      <c r="I1545" s="176"/>
    </row>
    <row r="1546" spans="7:9" x14ac:dyDescent="0.25">
      <c r="G1546" s="176"/>
      <c r="H1546" s="177"/>
      <c r="I1546" s="176"/>
    </row>
    <row r="1547" spans="7:9" x14ac:dyDescent="0.25">
      <c r="G1547" s="176"/>
      <c r="H1547" s="177"/>
      <c r="I1547" s="176"/>
    </row>
    <row r="1548" spans="7:9" x14ac:dyDescent="0.25">
      <c r="G1548" s="176"/>
      <c r="H1548" s="177"/>
      <c r="I1548" s="176"/>
    </row>
    <row r="1549" spans="7:9" x14ac:dyDescent="0.25">
      <c r="G1549" s="176"/>
      <c r="H1549" s="177"/>
      <c r="I1549" s="176"/>
    </row>
    <row r="1550" spans="7:9" x14ac:dyDescent="0.25">
      <c r="G1550" s="176"/>
      <c r="H1550" s="177"/>
      <c r="I1550" s="176"/>
    </row>
    <row r="1551" spans="7:9" x14ac:dyDescent="0.25">
      <c r="G1551" s="176"/>
      <c r="H1551" s="177"/>
      <c r="I1551" s="176"/>
    </row>
    <row r="1552" spans="7:9" x14ac:dyDescent="0.25">
      <c r="G1552" s="176"/>
      <c r="H1552" s="177"/>
      <c r="I1552" s="176"/>
    </row>
    <row r="1553" spans="7:9" x14ac:dyDescent="0.25">
      <c r="G1553" s="176"/>
      <c r="H1553" s="177"/>
      <c r="I1553" s="176"/>
    </row>
    <row r="1554" spans="7:9" x14ac:dyDescent="0.25">
      <c r="G1554" s="176"/>
      <c r="H1554" s="177"/>
      <c r="I1554" s="176"/>
    </row>
    <row r="1555" spans="7:9" x14ac:dyDescent="0.25">
      <c r="G1555" s="176"/>
      <c r="H1555" s="177"/>
      <c r="I1555" s="176"/>
    </row>
    <row r="1556" spans="7:9" x14ac:dyDescent="0.25">
      <c r="G1556" s="176"/>
      <c r="H1556" s="177"/>
      <c r="I1556" s="176"/>
    </row>
    <row r="1557" spans="7:9" x14ac:dyDescent="0.25">
      <c r="G1557" s="176"/>
      <c r="H1557" s="177"/>
      <c r="I1557" s="176"/>
    </row>
    <row r="1558" spans="7:9" x14ac:dyDescent="0.25">
      <c r="G1558" s="176"/>
      <c r="H1558" s="177"/>
      <c r="I1558" s="176"/>
    </row>
    <row r="1559" spans="7:9" x14ac:dyDescent="0.25">
      <c r="G1559" s="176"/>
      <c r="H1559" s="177"/>
      <c r="I1559" s="176"/>
    </row>
    <row r="1560" spans="7:9" x14ac:dyDescent="0.25">
      <c r="G1560" s="176"/>
      <c r="H1560" s="177"/>
      <c r="I1560" s="176"/>
    </row>
    <row r="1561" spans="7:9" x14ac:dyDescent="0.25">
      <c r="G1561" s="176"/>
      <c r="H1561" s="177"/>
      <c r="I1561" s="176"/>
    </row>
    <row r="1562" spans="7:9" x14ac:dyDescent="0.25">
      <c r="G1562" s="176"/>
      <c r="H1562" s="177"/>
      <c r="I1562" s="176"/>
    </row>
    <row r="1563" spans="7:9" x14ac:dyDescent="0.25">
      <c r="G1563" s="176"/>
      <c r="H1563" s="177"/>
      <c r="I1563" s="176"/>
    </row>
    <row r="1564" spans="7:9" x14ac:dyDescent="0.25">
      <c r="G1564" s="176"/>
      <c r="H1564" s="177"/>
      <c r="I1564" s="176"/>
    </row>
    <row r="1565" spans="7:9" x14ac:dyDescent="0.25">
      <c r="G1565" s="176"/>
      <c r="H1565" s="177"/>
      <c r="I1565" s="176"/>
    </row>
    <row r="1566" spans="7:9" x14ac:dyDescent="0.25">
      <c r="G1566" s="176"/>
      <c r="H1566" s="177"/>
      <c r="I1566" s="176"/>
    </row>
    <row r="1567" spans="7:9" x14ac:dyDescent="0.25">
      <c r="G1567" s="176"/>
      <c r="H1567" s="177"/>
      <c r="I1567" s="176"/>
    </row>
    <row r="1568" spans="7:9" x14ac:dyDescent="0.25">
      <c r="G1568" s="176"/>
      <c r="H1568" s="177"/>
      <c r="I1568" s="176"/>
    </row>
    <row r="1569" spans="7:9" x14ac:dyDescent="0.25">
      <c r="G1569" s="176"/>
      <c r="H1569" s="177"/>
      <c r="I1569" s="176"/>
    </row>
    <row r="1570" spans="7:9" x14ac:dyDescent="0.25">
      <c r="G1570" s="176"/>
      <c r="H1570" s="177"/>
      <c r="I1570" s="176"/>
    </row>
    <row r="1571" spans="7:9" x14ac:dyDescent="0.25">
      <c r="G1571" s="176"/>
      <c r="H1571" s="177"/>
      <c r="I1571" s="176"/>
    </row>
    <row r="1572" spans="7:9" x14ac:dyDescent="0.25">
      <c r="G1572" s="176"/>
      <c r="H1572" s="177"/>
      <c r="I1572" s="176"/>
    </row>
    <row r="1573" spans="7:9" x14ac:dyDescent="0.25">
      <c r="G1573" s="176"/>
      <c r="H1573" s="177"/>
      <c r="I1573" s="176"/>
    </row>
    <row r="1574" spans="7:9" x14ac:dyDescent="0.25">
      <c r="G1574" s="176"/>
      <c r="H1574" s="177"/>
      <c r="I1574" s="176"/>
    </row>
    <row r="1575" spans="7:9" x14ac:dyDescent="0.25">
      <c r="G1575" s="176"/>
      <c r="H1575" s="177"/>
      <c r="I1575" s="176"/>
    </row>
    <row r="1576" spans="7:9" x14ac:dyDescent="0.25">
      <c r="G1576" s="176"/>
      <c r="H1576" s="177"/>
      <c r="I1576" s="176"/>
    </row>
    <row r="1577" spans="7:9" x14ac:dyDescent="0.25">
      <c r="G1577" s="176"/>
      <c r="H1577" s="177"/>
      <c r="I1577" s="176"/>
    </row>
    <row r="1578" spans="7:9" x14ac:dyDescent="0.25">
      <c r="G1578" s="176"/>
      <c r="H1578" s="177"/>
      <c r="I1578" s="176"/>
    </row>
    <row r="1579" spans="7:9" x14ac:dyDescent="0.25">
      <c r="G1579" s="176"/>
      <c r="H1579" s="177"/>
      <c r="I1579" s="176"/>
    </row>
    <row r="1580" spans="7:9" x14ac:dyDescent="0.25">
      <c r="G1580" s="176"/>
      <c r="H1580" s="177"/>
      <c r="I1580" s="176"/>
    </row>
    <row r="1581" spans="7:9" x14ac:dyDescent="0.25">
      <c r="G1581" s="176"/>
      <c r="H1581" s="177"/>
      <c r="I1581" s="176"/>
    </row>
    <row r="1582" spans="7:9" x14ac:dyDescent="0.25">
      <c r="G1582" s="176"/>
      <c r="H1582" s="177"/>
      <c r="I1582" s="176"/>
    </row>
    <row r="1583" spans="7:9" x14ac:dyDescent="0.25">
      <c r="G1583" s="176"/>
      <c r="H1583" s="177"/>
      <c r="I1583" s="176"/>
    </row>
    <row r="1584" spans="7:9" x14ac:dyDescent="0.25">
      <c r="G1584" s="176"/>
      <c r="H1584" s="177"/>
      <c r="I1584" s="176"/>
    </row>
    <row r="1585" spans="7:9" x14ac:dyDescent="0.25">
      <c r="G1585" s="176"/>
      <c r="H1585" s="177"/>
      <c r="I1585" s="176"/>
    </row>
    <row r="1586" spans="7:9" x14ac:dyDescent="0.25">
      <c r="G1586" s="176"/>
      <c r="H1586" s="177"/>
      <c r="I1586" s="176"/>
    </row>
    <row r="1587" spans="7:9" x14ac:dyDescent="0.25">
      <c r="G1587" s="176"/>
      <c r="H1587" s="177"/>
      <c r="I1587" s="176"/>
    </row>
    <row r="1588" spans="7:9" x14ac:dyDescent="0.25">
      <c r="G1588" s="176"/>
      <c r="H1588" s="177"/>
      <c r="I1588" s="176"/>
    </row>
    <row r="1589" spans="7:9" x14ac:dyDescent="0.25">
      <c r="G1589" s="176"/>
      <c r="H1589" s="177"/>
      <c r="I1589" s="176"/>
    </row>
    <row r="1590" spans="7:9" x14ac:dyDescent="0.25">
      <c r="G1590" s="176"/>
      <c r="H1590" s="177"/>
      <c r="I1590" s="176"/>
    </row>
    <row r="1591" spans="7:9" x14ac:dyDescent="0.25">
      <c r="G1591" s="176"/>
      <c r="H1591" s="177"/>
      <c r="I1591" s="176"/>
    </row>
    <row r="1592" spans="7:9" x14ac:dyDescent="0.25">
      <c r="G1592" s="176"/>
      <c r="H1592" s="177"/>
      <c r="I1592" s="176"/>
    </row>
    <row r="1593" spans="7:9" x14ac:dyDescent="0.25">
      <c r="G1593" s="176"/>
      <c r="H1593" s="177"/>
      <c r="I1593" s="176"/>
    </row>
    <row r="1594" spans="7:9" x14ac:dyDescent="0.25">
      <c r="G1594" s="176"/>
      <c r="H1594" s="177"/>
      <c r="I1594" s="176"/>
    </row>
    <row r="1595" spans="7:9" x14ac:dyDescent="0.25">
      <c r="G1595" s="176"/>
      <c r="H1595" s="177"/>
      <c r="I1595" s="176"/>
    </row>
    <row r="1596" spans="7:9" x14ac:dyDescent="0.25">
      <c r="G1596" s="176"/>
      <c r="H1596" s="177"/>
      <c r="I1596" s="176"/>
    </row>
    <row r="1597" spans="7:9" x14ac:dyDescent="0.25">
      <c r="G1597" s="176"/>
      <c r="H1597" s="177"/>
      <c r="I1597" s="176"/>
    </row>
    <row r="1598" spans="7:9" x14ac:dyDescent="0.25">
      <c r="G1598" s="176"/>
      <c r="H1598" s="177"/>
      <c r="I1598" s="176"/>
    </row>
    <row r="1599" spans="7:9" x14ac:dyDescent="0.25">
      <c r="G1599" s="176"/>
      <c r="H1599" s="177"/>
      <c r="I1599" s="176"/>
    </row>
    <row r="1600" spans="7:9" x14ac:dyDescent="0.25">
      <c r="G1600" s="176"/>
      <c r="H1600" s="177"/>
      <c r="I1600" s="176"/>
    </row>
    <row r="1601" spans="7:9" x14ac:dyDescent="0.25">
      <c r="G1601" s="176"/>
      <c r="H1601" s="177"/>
      <c r="I1601" s="176"/>
    </row>
    <row r="1602" spans="7:9" x14ac:dyDescent="0.25">
      <c r="G1602" s="176"/>
      <c r="H1602" s="177"/>
      <c r="I1602" s="176"/>
    </row>
    <row r="1603" spans="7:9" x14ac:dyDescent="0.25">
      <c r="G1603" s="176"/>
      <c r="H1603" s="177"/>
      <c r="I1603" s="176"/>
    </row>
    <row r="1604" spans="7:9" x14ac:dyDescent="0.25">
      <c r="G1604" s="176"/>
      <c r="H1604" s="177"/>
      <c r="I1604" s="176"/>
    </row>
    <row r="1605" spans="7:9" x14ac:dyDescent="0.25">
      <c r="G1605" s="176"/>
      <c r="H1605" s="177"/>
      <c r="I1605" s="176"/>
    </row>
    <row r="1606" spans="7:9" x14ac:dyDescent="0.25">
      <c r="G1606" s="176"/>
      <c r="H1606" s="177"/>
      <c r="I1606" s="176"/>
    </row>
    <row r="1607" spans="7:9" x14ac:dyDescent="0.25">
      <c r="G1607" s="176"/>
      <c r="H1607" s="177"/>
      <c r="I1607" s="176"/>
    </row>
    <row r="1608" spans="7:9" x14ac:dyDescent="0.25">
      <c r="G1608" s="176"/>
      <c r="H1608" s="177"/>
      <c r="I1608" s="176"/>
    </row>
    <row r="1609" spans="7:9" x14ac:dyDescent="0.25">
      <c r="G1609" s="176"/>
      <c r="H1609" s="177"/>
      <c r="I1609" s="176"/>
    </row>
    <row r="1610" spans="7:9" x14ac:dyDescent="0.25">
      <c r="G1610" s="176"/>
      <c r="H1610" s="177"/>
      <c r="I1610" s="176"/>
    </row>
    <row r="1611" spans="7:9" x14ac:dyDescent="0.25">
      <c r="G1611" s="176"/>
      <c r="H1611" s="177"/>
      <c r="I1611" s="176"/>
    </row>
    <row r="1612" spans="7:9" x14ac:dyDescent="0.25">
      <c r="G1612" s="176"/>
      <c r="H1612" s="177"/>
      <c r="I1612" s="176"/>
    </row>
    <row r="1613" spans="7:9" x14ac:dyDescent="0.25">
      <c r="G1613" s="176"/>
      <c r="H1613" s="177"/>
      <c r="I1613" s="176"/>
    </row>
    <row r="1614" spans="7:9" x14ac:dyDescent="0.25">
      <c r="G1614" s="176"/>
      <c r="H1614" s="177"/>
      <c r="I1614" s="176"/>
    </row>
    <row r="1615" spans="7:9" x14ac:dyDescent="0.25">
      <c r="G1615" s="176"/>
      <c r="H1615" s="177"/>
      <c r="I1615" s="176"/>
    </row>
    <row r="1616" spans="7:9" x14ac:dyDescent="0.25">
      <c r="G1616" s="176"/>
      <c r="H1616" s="177"/>
      <c r="I1616" s="176"/>
    </row>
    <row r="1617" spans="7:9" x14ac:dyDescent="0.25">
      <c r="G1617" s="176"/>
      <c r="H1617" s="177"/>
      <c r="I1617" s="176"/>
    </row>
    <row r="1618" spans="7:9" x14ac:dyDescent="0.25">
      <c r="G1618" s="176"/>
      <c r="H1618" s="177"/>
      <c r="I1618" s="176"/>
    </row>
    <row r="1619" spans="7:9" x14ac:dyDescent="0.25">
      <c r="G1619" s="176"/>
      <c r="H1619" s="177"/>
      <c r="I1619" s="176"/>
    </row>
    <row r="1620" spans="7:9" x14ac:dyDescent="0.25">
      <c r="G1620" s="176"/>
      <c r="H1620" s="177"/>
      <c r="I1620" s="176"/>
    </row>
    <row r="1621" spans="7:9" x14ac:dyDescent="0.25">
      <c r="G1621" s="176"/>
      <c r="H1621" s="177"/>
      <c r="I1621" s="176"/>
    </row>
    <row r="1622" spans="7:9" x14ac:dyDescent="0.25">
      <c r="G1622" s="176"/>
      <c r="H1622" s="177"/>
      <c r="I1622" s="176"/>
    </row>
    <row r="1623" spans="7:9" x14ac:dyDescent="0.25">
      <c r="G1623" s="176"/>
      <c r="H1623" s="177"/>
      <c r="I1623" s="176"/>
    </row>
    <row r="1624" spans="7:9" x14ac:dyDescent="0.25">
      <c r="G1624" s="176"/>
      <c r="H1624" s="177"/>
      <c r="I1624" s="176"/>
    </row>
    <row r="1625" spans="7:9" x14ac:dyDescent="0.25">
      <c r="G1625" s="176"/>
      <c r="H1625" s="177"/>
      <c r="I1625" s="176"/>
    </row>
    <row r="1626" spans="7:9" x14ac:dyDescent="0.25">
      <c r="G1626" s="176"/>
      <c r="H1626" s="177"/>
      <c r="I1626" s="176"/>
    </row>
    <row r="1627" spans="7:9" x14ac:dyDescent="0.25">
      <c r="G1627" s="176"/>
      <c r="H1627" s="177"/>
      <c r="I1627" s="176"/>
    </row>
    <row r="1628" spans="7:9" x14ac:dyDescent="0.25">
      <c r="G1628" s="176"/>
      <c r="H1628" s="177"/>
      <c r="I1628" s="176"/>
    </row>
    <row r="1629" spans="7:9" x14ac:dyDescent="0.25">
      <c r="G1629" s="176"/>
      <c r="H1629" s="177"/>
      <c r="I1629" s="176"/>
    </row>
    <row r="1630" spans="7:9" x14ac:dyDescent="0.25">
      <c r="G1630" s="176"/>
      <c r="H1630" s="177"/>
      <c r="I1630" s="176"/>
    </row>
    <row r="1631" spans="7:9" x14ac:dyDescent="0.25">
      <c r="G1631" s="176"/>
      <c r="H1631" s="177"/>
      <c r="I1631" s="176"/>
    </row>
    <row r="1632" spans="7:9" x14ac:dyDescent="0.25">
      <c r="G1632" s="176"/>
      <c r="H1632" s="177"/>
      <c r="I1632" s="176"/>
    </row>
    <row r="1633" spans="7:9" x14ac:dyDescent="0.25">
      <c r="G1633" s="176"/>
      <c r="H1633" s="177"/>
      <c r="I1633" s="176"/>
    </row>
    <row r="1634" spans="7:9" x14ac:dyDescent="0.25">
      <c r="G1634" s="176"/>
      <c r="H1634" s="177"/>
      <c r="I1634" s="176"/>
    </row>
    <row r="1635" spans="7:9" x14ac:dyDescent="0.25">
      <c r="G1635" s="176"/>
      <c r="H1635" s="177"/>
      <c r="I1635" s="176"/>
    </row>
    <row r="1636" spans="7:9" x14ac:dyDescent="0.25">
      <c r="G1636" s="176"/>
      <c r="H1636" s="177"/>
      <c r="I1636" s="176"/>
    </row>
    <row r="1637" spans="7:9" x14ac:dyDescent="0.25">
      <c r="G1637" s="176"/>
      <c r="H1637" s="177"/>
      <c r="I1637" s="176"/>
    </row>
    <row r="1638" spans="7:9" x14ac:dyDescent="0.25">
      <c r="G1638" s="176"/>
      <c r="H1638" s="177"/>
      <c r="I1638" s="176"/>
    </row>
    <row r="1639" spans="7:9" x14ac:dyDescent="0.25">
      <c r="G1639" s="176"/>
      <c r="H1639" s="177"/>
      <c r="I1639" s="176"/>
    </row>
    <row r="1640" spans="7:9" x14ac:dyDescent="0.25">
      <c r="G1640" s="176"/>
      <c r="H1640" s="177"/>
      <c r="I1640" s="176"/>
    </row>
    <row r="1641" spans="7:9" x14ac:dyDescent="0.25">
      <c r="G1641" s="176"/>
      <c r="H1641" s="177"/>
      <c r="I1641" s="176"/>
    </row>
    <row r="1642" spans="7:9" x14ac:dyDescent="0.25">
      <c r="G1642" s="176"/>
      <c r="H1642" s="177"/>
      <c r="I1642" s="176"/>
    </row>
    <row r="1643" spans="7:9" x14ac:dyDescent="0.25">
      <c r="G1643" s="176"/>
      <c r="H1643" s="177"/>
      <c r="I1643" s="176"/>
    </row>
    <row r="1644" spans="7:9" x14ac:dyDescent="0.25">
      <c r="G1644" s="176"/>
      <c r="H1644" s="177"/>
      <c r="I1644" s="176"/>
    </row>
    <row r="1645" spans="7:9" x14ac:dyDescent="0.25">
      <c r="G1645" s="176"/>
      <c r="H1645" s="177"/>
      <c r="I1645" s="176"/>
    </row>
    <row r="1646" spans="7:9" x14ac:dyDescent="0.25">
      <c r="G1646" s="176"/>
      <c r="H1646" s="177"/>
      <c r="I1646" s="176"/>
    </row>
    <row r="1647" spans="7:9" x14ac:dyDescent="0.25">
      <c r="G1647" s="176"/>
      <c r="H1647" s="177"/>
      <c r="I1647" s="176"/>
    </row>
    <row r="1648" spans="7:9" x14ac:dyDescent="0.25">
      <c r="G1648" s="176"/>
      <c r="H1648" s="177"/>
      <c r="I1648" s="176"/>
    </row>
    <row r="1649" spans="7:9" x14ac:dyDescent="0.25">
      <c r="G1649" s="176"/>
      <c r="H1649" s="177"/>
      <c r="I1649" s="176"/>
    </row>
    <row r="1650" spans="7:9" x14ac:dyDescent="0.25">
      <c r="G1650" s="176"/>
      <c r="H1650" s="177"/>
      <c r="I1650" s="176"/>
    </row>
    <row r="1651" spans="7:9" x14ac:dyDescent="0.25">
      <c r="G1651" s="176"/>
      <c r="H1651" s="177"/>
      <c r="I1651" s="176"/>
    </row>
    <row r="1652" spans="7:9" x14ac:dyDescent="0.25">
      <c r="G1652" s="176"/>
      <c r="H1652" s="177"/>
      <c r="I1652" s="176"/>
    </row>
    <row r="1653" spans="7:9" x14ac:dyDescent="0.25">
      <c r="G1653" s="176"/>
      <c r="H1653" s="177"/>
      <c r="I1653" s="176"/>
    </row>
    <row r="1654" spans="7:9" x14ac:dyDescent="0.25">
      <c r="G1654" s="176"/>
      <c r="H1654" s="177"/>
      <c r="I1654" s="176"/>
    </row>
    <row r="1655" spans="7:9" x14ac:dyDescent="0.25">
      <c r="G1655" s="176"/>
      <c r="H1655" s="177"/>
      <c r="I1655" s="176"/>
    </row>
    <row r="1656" spans="7:9" x14ac:dyDescent="0.25">
      <c r="G1656" s="176"/>
      <c r="H1656" s="177"/>
      <c r="I1656" s="176"/>
    </row>
    <row r="1657" spans="7:9" x14ac:dyDescent="0.25">
      <c r="G1657" s="176"/>
      <c r="H1657" s="177"/>
      <c r="I1657" s="176"/>
    </row>
    <row r="1658" spans="7:9" x14ac:dyDescent="0.25">
      <c r="G1658" s="176"/>
      <c r="H1658" s="177"/>
      <c r="I1658" s="176"/>
    </row>
    <row r="1659" spans="7:9" x14ac:dyDescent="0.25">
      <c r="G1659" s="176"/>
      <c r="H1659" s="177"/>
      <c r="I1659" s="176"/>
    </row>
    <row r="1660" spans="7:9" x14ac:dyDescent="0.25">
      <c r="G1660" s="176"/>
      <c r="H1660" s="177"/>
      <c r="I1660" s="176"/>
    </row>
    <row r="1661" spans="7:9" x14ac:dyDescent="0.25">
      <c r="G1661" s="176"/>
      <c r="H1661" s="177"/>
      <c r="I1661" s="176"/>
    </row>
    <row r="1662" spans="7:9" x14ac:dyDescent="0.25">
      <c r="G1662" s="176"/>
      <c r="H1662" s="177"/>
      <c r="I1662" s="176"/>
    </row>
    <row r="1663" spans="7:9" x14ac:dyDescent="0.25">
      <c r="G1663" s="176"/>
      <c r="H1663" s="177"/>
      <c r="I1663" s="176"/>
    </row>
    <row r="1664" spans="7:9" x14ac:dyDescent="0.25">
      <c r="G1664" s="176"/>
      <c r="H1664" s="177"/>
      <c r="I1664" s="176"/>
    </row>
    <row r="1665" spans="7:9" x14ac:dyDescent="0.25">
      <c r="G1665" s="176"/>
      <c r="H1665" s="177"/>
      <c r="I1665" s="176"/>
    </row>
    <row r="1666" spans="7:9" x14ac:dyDescent="0.25">
      <c r="G1666" s="176"/>
      <c r="H1666" s="177"/>
      <c r="I1666" s="176"/>
    </row>
    <row r="1667" spans="7:9" x14ac:dyDescent="0.25">
      <c r="G1667" s="176"/>
      <c r="H1667" s="177"/>
      <c r="I1667" s="176"/>
    </row>
    <row r="1668" spans="7:9" x14ac:dyDescent="0.25">
      <c r="G1668" s="176"/>
      <c r="H1668" s="177"/>
      <c r="I1668" s="176"/>
    </row>
    <row r="1669" spans="7:9" x14ac:dyDescent="0.25">
      <c r="G1669" s="176"/>
      <c r="H1669" s="177"/>
      <c r="I1669" s="176"/>
    </row>
    <row r="1670" spans="7:9" x14ac:dyDescent="0.25">
      <c r="G1670" s="176"/>
      <c r="H1670" s="177"/>
      <c r="I1670" s="176"/>
    </row>
    <row r="1671" spans="7:9" x14ac:dyDescent="0.25">
      <c r="G1671" s="176"/>
      <c r="H1671" s="177"/>
      <c r="I1671" s="176"/>
    </row>
    <row r="1672" spans="7:9" x14ac:dyDescent="0.25">
      <c r="G1672" s="176"/>
      <c r="H1672" s="177"/>
      <c r="I1672" s="176"/>
    </row>
    <row r="1673" spans="7:9" x14ac:dyDescent="0.25">
      <c r="G1673" s="176"/>
      <c r="H1673" s="177"/>
      <c r="I1673" s="176"/>
    </row>
    <row r="1674" spans="7:9" x14ac:dyDescent="0.25">
      <c r="G1674" s="176"/>
      <c r="H1674" s="177"/>
      <c r="I1674" s="176"/>
    </row>
    <row r="1675" spans="7:9" x14ac:dyDescent="0.25">
      <c r="G1675" s="176"/>
      <c r="H1675" s="177"/>
      <c r="I1675" s="176"/>
    </row>
    <row r="1676" spans="7:9" x14ac:dyDescent="0.25">
      <c r="G1676" s="176"/>
      <c r="H1676" s="177"/>
      <c r="I1676" s="176"/>
    </row>
    <row r="1677" spans="7:9" x14ac:dyDescent="0.25">
      <c r="G1677" s="176"/>
      <c r="H1677" s="177"/>
      <c r="I1677" s="176"/>
    </row>
    <row r="1678" spans="7:9" x14ac:dyDescent="0.25">
      <c r="G1678" s="176"/>
      <c r="H1678" s="177"/>
      <c r="I1678" s="176"/>
    </row>
    <row r="1679" spans="7:9" x14ac:dyDescent="0.25">
      <c r="G1679" s="176"/>
      <c r="H1679" s="177"/>
      <c r="I1679" s="176"/>
    </row>
    <row r="1680" spans="7:9" x14ac:dyDescent="0.25">
      <c r="G1680" s="176"/>
      <c r="H1680" s="177"/>
      <c r="I1680" s="176"/>
    </row>
    <row r="1681" spans="7:9" x14ac:dyDescent="0.25">
      <c r="G1681" s="176"/>
      <c r="H1681" s="177"/>
      <c r="I1681" s="176"/>
    </row>
    <row r="1682" spans="7:9" x14ac:dyDescent="0.25">
      <c r="G1682" s="176"/>
      <c r="H1682" s="177"/>
      <c r="I1682" s="176"/>
    </row>
    <row r="1683" spans="7:9" x14ac:dyDescent="0.25">
      <c r="G1683" s="176"/>
      <c r="H1683" s="177"/>
      <c r="I1683" s="176"/>
    </row>
    <row r="1684" spans="7:9" x14ac:dyDescent="0.25">
      <c r="G1684" s="176"/>
      <c r="H1684" s="177"/>
      <c r="I1684" s="176"/>
    </row>
    <row r="1685" spans="7:9" x14ac:dyDescent="0.25">
      <c r="G1685" s="176"/>
      <c r="H1685" s="177"/>
      <c r="I1685" s="176"/>
    </row>
    <row r="1686" spans="7:9" x14ac:dyDescent="0.25">
      <c r="G1686" s="176"/>
      <c r="H1686" s="177"/>
      <c r="I1686" s="176"/>
    </row>
    <row r="1687" spans="7:9" x14ac:dyDescent="0.25">
      <c r="G1687" s="176"/>
      <c r="H1687" s="177"/>
      <c r="I1687" s="176"/>
    </row>
    <row r="1688" spans="7:9" x14ac:dyDescent="0.25">
      <c r="G1688" s="176"/>
      <c r="H1688" s="177"/>
      <c r="I1688" s="176"/>
    </row>
    <row r="1689" spans="7:9" x14ac:dyDescent="0.25">
      <c r="G1689" s="176"/>
      <c r="H1689" s="177"/>
      <c r="I1689" s="176"/>
    </row>
    <row r="1690" spans="7:9" x14ac:dyDescent="0.25">
      <c r="G1690" s="176"/>
      <c r="H1690" s="177"/>
      <c r="I1690" s="176"/>
    </row>
    <row r="1691" spans="7:9" x14ac:dyDescent="0.25">
      <c r="G1691" s="176"/>
      <c r="H1691" s="177"/>
      <c r="I1691" s="176"/>
    </row>
    <row r="1692" spans="7:9" x14ac:dyDescent="0.25">
      <c r="G1692" s="176"/>
      <c r="H1692" s="177"/>
      <c r="I1692" s="176"/>
    </row>
    <row r="1693" spans="7:9" x14ac:dyDescent="0.25">
      <c r="G1693" s="176"/>
      <c r="H1693" s="177"/>
      <c r="I1693" s="176"/>
    </row>
    <row r="1694" spans="7:9" x14ac:dyDescent="0.25">
      <c r="G1694" s="176"/>
      <c r="H1694" s="177"/>
      <c r="I1694" s="176"/>
    </row>
    <row r="1695" spans="7:9" x14ac:dyDescent="0.25">
      <c r="G1695" s="176"/>
      <c r="H1695" s="177"/>
      <c r="I1695" s="176"/>
    </row>
    <row r="1696" spans="7:9" x14ac:dyDescent="0.25">
      <c r="G1696" s="176"/>
      <c r="H1696" s="177"/>
      <c r="I1696" s="176"/>
    </row>
    <row r="1697" spans="7:9" x14ac:dyDescent="0.25">
      <c r="G1697" s="176"/>
      <c r="H1697" s="177"/>
      <c r="I1697" s="176"/>
    </row>
    <row r="1698" spans="7:9" x14ac:dyDescent="0.25">
      <c r="G1698" s="176"/>
      <c r="H1698" s="177"/>
      <c r="I1698" s="176"/>
    </row>
    <row r="1699" spans="7:9" x14ac:dyDescent="0.25">
      <c r="G1699" s="176"/>
      <c r="H1699" s="177"/>
      <c r="I1699" s="176"/>
    </row>
    <row r="1700" spans="7:9" x14ac:dyDescent="0.25">
      <c r="G1700" s="176"/>
      <c r="H1700" s="177"/>
      <c r="I1700" s="176"/>
    </row>
    <row r="1701" spans="7:9" x14ac:dyDescent="0.25">
      <c r="G1701" s="176"/>
      <c r="H1701" s="177"/>
      <c r="I1701" s="176"/>
    </row>
    <row r="1702" spans="7:9" x14ac:dyDescent="0.25">
      <c r="G1702" s="176"/>
      <c r="H1702" s="177"/>
      <c r="I1702" s="176"/>
    </row>
    <row r="1703" spans="7:9" x14ac:dyDescent="0.25">
      <c r="G1703" s="176"/>
      <c r="H1703" s="177"/>
      <c r="I1703" s="176"/>
    </row>
    <row r="1704" spans="7:9" x14ac:dyDescent="0.25">
      <c r="G1704" s="176"/>
      <c r="H1704" s="177"/>
      <c r="I1704" s="176"/>
    </row>
    <row r="1705" spans="7:9" x14ac:dyDescent="0.25">
      <c r="G1705" s="176"/>
      <c r="H1705" s="177"/>
      <c r="I1705" s="176"/>
    </row>
    <row r="1706" spans="7:9" x14ac:dyDescent="0.25">
      <c r="G1706" s="176"/>
      <c r="H1706" s="177"/>
      <c r="I1706" s="176"/>
    </row>
    <row r="1707" spans="7:9" x14ac:dyDescent="0.25">
      <c r="G1707" s="176"/>
      <c r="H1707" s="177"/>
      <c r="I1707" s="176"/>
    </row>
    <row r="1708" spans="7:9" x14ac:dyDescent="0.25">
      <c r="G1708" s="176"/>
      <c r="H1708" s="177"/>
      <c r="I1708" s="176"/>
    </row>
    <row r="1709" spans="7:9" x14ac:dyDescent="0.25">
      <c r="G1709" s="176"/>
      <c r="H1709" s="177"/>
      <c r="I1709" s="176"/>
    </row>
    <row r="1710" spans="7:9" x14ac:dyDescent="0.25">
      <c r="G1710" s="176"/>
      <c r="H1710" s="177"/>
      <c r="I1710" s="176"/>
    </row>
    <row r="1711" spans="7:9" x14ac:dyDescent="0.25">
      <c r="G1711" s="176"/>
      <c r="H1711" s="177"/>
      <c r="I1711" s="176"/>
    </row>
    <row r="1712" spans="7:9" x14ac:dyDescent="0.25">
      <c r="G1712" s="176"/>
      <c r="H1712" s="177"/>
      <c r="I1712" s="176"/>
    </row>
    <row r="1713" spans="7:9" x14ac:dyDescent="0.25">
      <c r="G1713" s="176"/>
      <c r="H1713" s="177"/>
      <c r="I1713" s="176"/>
    </row>
    <row r="1714" spans="7:9" x14ac:dyDescent="0.25">
      <c r="G1714" s="176"/>
      <c r="H1714" s="177"/>
      <c r="I1714" s="176"/>
    </row>
    <row r="1715" spans="7:9" x14ac:dyDescent="0.25">
      <c r="G1715" s="176"/>
      <c r="H1715" s="177"/>
      <c r="I1715" s="176"/>
    </row>
    <row r="1716" spans="7:9" x14ac:dyDescent="0.25">
      <c r="G1716" s="176"/>
      <c r="H1716" s="177"/>
      <c r="I1716" s="176"/>
    </row>
    <row r="1717" spans="7:9" x14ac:dyDescent="0.25">
      <c r="G1717" s="176"/>
      <c r="H1717" s="177"/>
      <c r="I1717" s="176"/>
    </row>
    <row r="1718" spans="7:9" x14ac:dyDescent="0.25">
      <c r="G1718" s="176"/>
      <c r="H1718" s="177"/>
      <c r="I1718" s="176"/>
    </row>
    <row r="1719" spans="7:9" x14ac:dyDescent="0.25">
      <c r="G1719" s="176"/>
      <c r="H1719" s="177"/>
      <c r="I1719" s="176"/>
    </row>
    <row r="1720" spans="7:9" x14ac:dyDescent="0.25">
      <c r="G1720" s="176"/>
      <c r="H1720" s="177"/>
      <c r="I1720" s="176"/>
    </row>
    <row r="1721" spans="7:9" x14ac:dyDescent="0.25">
      <c r="G1721" s="176"/>
      <c r="H1721" s="177"/>
      <c r="I1721" s="176"/>
    </row>
    <row r="1722" spans="7:9" x14ac:dyDescent="0.25">
      <c r="G1722" s="176"/>
      <c r="H1722" s="177"/>
      <c r="I1722" s="176"/>
    </row>
    <row r="1723" spans="7:9" x14ac:dyDescent="0.25">
      <c r="G1723" s="176"/>
      <c r="H1723" s="177"/>
      <c r="I1723" s="176"/>
    </row>
    <row r="1724" spans="7:9" x14ac:dyDescent="0.25">
      <c r="G1724" s="176"/>
      <c r="H1724" s="177"/>
      <c r="I1724" s="176"/>
    </row>
    <row r="1725" spans="7:9" x14ac:dyDescent="0.25">
      <c r="G1725" s="176"/>
      <c r="H1725" s="177"/>
      <c r="I1725" s="176"/>
    </row>
    <row r="1726" spans="7:9" x14ac:dyDescent="0.25">
      <c r="G1726" s="176"/>
      <c r="H1726" s="177"/>
      <c r="I1726" s="176"/>
    </row>
    <row r="1727" spans="7:9" x14ac:dyDescent="0.25">
      <c r="G1727" s="176"/>
      <c r="H1727" s="177"/>
      <c r="I1727" s="176"/>
    </row>
    <row r="1728" spans="7:9" x14ac:dyDescent="0.25">
      <c r="G1728" s="176"/>
      <c r="H1728" s="177"/>
      <c r="I1728" s="176"/>
    </row>
    <row r="1729" spans="7:9" x14ac:dyDescent="0.25">
      <c r="G1729" s="176"/>
      <c r="H1729" s="177"/>
      <c r="I1729" s="176"/>
    </row>
    <row r="1730" spans="7:9" x14ac:dyDescent="0.25">
      <c r="G1730" s="176"/>
      <c r="H1730" s="177"/>
      <c r="I1730" s="176"/>
    </row>
    <row r="1731" spans="7:9" x14ac:dyDescent="0.25">
      <c r="G1731" s="176"/>
      <c r="H1731" s="177"/>
      <c r="I1731" s="176"/>
    </row>
    <row r="1732" spans="7:9" x14ac:dyDescent="0.25">
      <c r="G1732" s="176"/>
      <c r="H1732" s="177"/>
      <c r="I1732" s="176"/>
    </row>
    <row r="1733" spans="7:9" x14ac:dyDescent="0.25">
      <c r="G1733" s="176"/>
      <c r="H1733" s="177"/>
      <c r="I1733" s="176"/>
    </row>
    <row r="1734" spans="7:9" x14ac:dyDescent="0.25">
      <c r="G1734" s="176"/>
      <c r="H1734" s="177"/>
      <c r="I1734" s="176"/>
    </row>
    <row r="1735" spans="7:9" x14ac:dyDescent="0.25">
      <c r="G1735" s="176"/>
      <c r="H1735" s="177"/>
      <c r="I1735" s="176"/>
    </row>
    <row r="1736" spans="7:9" x14ac:dyDescent="0.25">
      <c r="G1736" s="176"/>
      <c r="H1736" s="177"/>
      <c r="I1736" s="176"/>
    </row>
    <row r="1737" spans="7:9" x14ac:dyDescent="0.25">
      <c r="G1737" s="176"/>
      <c r="H1737" s="177"/>
      <c r="I1737" s="176"/>
    </row>
    <row r="1738" spans="7:9" x14ac:dyDescent="0.25">
      <c r="G1738" s="176"/>
      <c r="H1738" s="177"/>
      <c r="I1738" s="176"/>
    </row>
    <row r="1739" spans="7:9" x14ac:dyDescent="0.25">
      <c r="G1739" s="176"/>
      <c r="H1739" s="177"/>
      <c r="I1739" s="176"/>
    </row>
    <row r="1740" spans="7:9" x14ac:dyDescent="0.25">
      <c r="G1740" s="176"/>
      <c r="H1740" s="177"/>
      <c r="I1740" s="176"/>
    </row>
    <row r="1741" spans="7:9" x14ac:dyDescent="0.25">
      <c r="G1741" s="176"/>
      <c r="H1741" s="177"/>
      <c r="I1741" s="176"/>
    </row>
    <row r="1742" spans="7:9" x14ac:dyDescent="0.25">
      <c r="G1742" s="176"/>
      <c r="H1742" s="177"/>
      <c r="I1742" s="176"/>
    </row>
    <row r="1743" spans="7:9" x14ac:dyDescent="0.25">
      <c r="G1743" s="176"/>
      <c r="H1743" s="177"/>
      <c r="I1743" s="176"/>
    </row>
    <row r="1744" spans="7:9" x14ac:dyDescent="0.25">
      <c r="G1744" s="176"/>
      <c r="H1744" s="177"/>
      <c r="I1744" s="176"/>
    </row>
    <row r="1745" spans="7:9" x14ac:dyDescent="0.25">
      <c r="G1745" s="176"/>
      <c r="H1745" s="177"/>
      <c r="I1745" s="176"/>
    </row>
    <row r="1746" spans="7:9" x14ac:dyDescent="0.25">
      <c r="G1746" s="176"/>
      <c r="H1746" s="177"/>
      <c r="I1746" s="176"/>
    </row>
    <row r="1747" spans="7:9" x14ac:dyDescent="0.25">
      <c r="G1747" s="176"/>
      <c r="H1747" s="177"/>
      <c r="I1747" s="176"/>
    </row>
    <row r="1748" spans="7:9" x14ac:dyDescent="0.25">
      <c r="G1748" s="176"/>
      <c r="H1748" s="177"/>
      <c r="I1748" s="176"/>
    </row>
    <row r="1749" spans="7:9" x14ac:dyDescent="0.25">
      <c r="G1749" s="176"/>
      <c r="H1749" s="177"/>
      <c r="I1749" s="176"/>
    </row>
    <row r="1750" spans="7:9" x14ac:dyDescent="0.25">
      <c r="G1750" s="176"/>
      <c r="H1750" s="177"/>
      <c r="I1750" s="176"/>
    </row>
    <row r="1751" spans="7:9" x14ac:dyDescent="0.25">
      <c r="G1751" s="176"/>
      <c r="H1751" s="177"/>
      <c r="I1751" s="176"/>
    </row>
    <row r="1752" spans="7:9" x14ac:dyDescent="0.25">
      <c r="G1752" s="176"/>
      <c r="H1752" s="177"/>
      <c r="I1752" s="176"/>
    </row>
    <row r="1753" spans="7:9" x14ac:dyDescent="0.25">
      <c r="G1753" s="176"/>
      <c r="H1753" s="177"/>
      <c r="I1753" s="176"/>
    </row>
    <row r="1754" spans="7:9" x14ac:dyDescent="0.25">
      <c r="G1754" s="176"/>
      <c r="H1754" s="177"/>
      <c r="I1754" s="176"/>
    </row>
    <row r="1755" spans="7:9" x14ac:dyDescent="0.25">
      <c r="G1755" s="176"/>
      <c r="H1755" s="177"/>
      <c r="I1755" s="176"/>
    </row>
    <row r="1756" spans="7:9" x14ac:dyDescent="0.25">
      <c r="G1756" s="176"/>
      <c r="H1756" s="177"/>
      <c r="I1756" s="176"/>
    </row>
    <row r="1757" spans="7:9" x14ac:dyDescent="0.25">
      <c r="G1757" s="176"/>
      <c r="H1757" s="177"/>
      <c r="I1757" s="176"/>
    </row>
    <row r="1758" spans="7:9" x14ac:dyDescent="0.25">
      <c r="G1758" s="176"/>
      <c r="H1758" s="177"/>
      <c r="I1758" s="176"/>
    </row>
    <row r="1759" spans="7:9" x14ac:dyDescent="0.25">
      <c r="G1759" s="176"/>
      <c r="H1759" s="177"/>
      <c r="I1759" s="176"/>
    </row>
    <row r="1760" spans="7:9" x14ac:dyDescent="0.25">
      <c r="G1760" s="176"/>
      <c r="H1760" s="177"/>
      <c r="I1760" s="176"/>
    </row>
    <row r="1761" spans="7:9" x14ac:dyDescent="0.25">
      <c r="G1761" s="176"/>
      <c r="H1761" s="177"/>
      <c r="I1761" s="176"/>
    </row>
    <row r="1762" spans="7:9" x14ac:dyDescent="0.25">
      <c r="G1762" s="176"/>
      <c r="H1762" s="177"/>
      <c r="I1762" s="176"/>
    </row>
    <row r="1763" spans="7:9" x14ac:dyDescent="0.25">
      <c r="G1763" s="176"/>
      <c r="H1763" s="177"/>
      <c r="I1763" s="176"/>
    </row>
    <row r="1764" spans="7:9" x14ac:dyDescent="0.25">
      <c r="G1764" s="176"/>
      <c r="H1764" s="177"/>
      <c r="I1764" s="176"/>
    </row>
    <row r="1765" spans="7:9" x14ac:dyDescent="0.25">
      <c r="G1765" s="176"/>
      <c r="H1765" s="177"/>
      <c r="I1765" s="176"/>
    </row>
    <row r="1766" spans="7:9" x14ac:dyDescent="0.25">
      <c r="G1766" s="176"/>
      <c r="H1766" s="177"/>
      <c r="I1766" s="176"/>
    </row>
    <row r="1767" spans="7:9" x14ac:dyDescent="0.25">
      <c r="G1767" s="176"/>
      <c r="H1767" s="177"/>
      <c r="I1767" s="176"/>
    </row>
    <row r="1768" spans="7:9" x14ac:dyDescent="0.25">
      <c r="G1768" s="176"/>
      <c r="H1768" s="177"/>
      <c r="I1768" s="176"/>
    </row>
    <row r="1769" spans="7:9" x14ac:dyDescent="0.25">
      <c r="G1769" s="176"/>
      <c r="H1769" s="177"/>
      <c r="I1769" s="176"/>
    </row>
    <row r="1770" spans="7:9" x14ac:dyDescent="0.25">
      <c r="G1770" s="176"/>
      <c r="H1770" s="177"/>
      <c r="I1770" s="176"/>
    </row>
    <row r="1771" spans="7:9" x14ac:dyDescent="0.25">
      <c r="G1771" s="176"/>
      <c r="H1771" s="177"/>
      <c r="I1771" s="176"/>
    </row>
    <row r="1772" spans="7:9" x14ac:dyDescent="0.25">
      <c r="G1772" s="176"/>
      <c r="H1772" s="177"/>
      <c r="I1772" s="176"/>
    </row>
    <row r="1773" spans="7:9" x14ac:dyDescent="0.25">
      <c r="G1773" s="176"/>
      <c r="H1773" s="177"/>
      <c r="I1773" s="176"/>
    </row>
    <row r="1774" spans="7:9" x14ac:dyDescent="0.25">
      <c r="G1774" s="176"/>
      <c r="H1774" s="177"/>
      <c r="I1774" s="176"/>
    </row>
    <row r="1775" spans="7:9" x14ac:dyDescent="0.25">
      <c r="G1775" s="176"/>
      <c r="H1775" s="177"/>
      <c r="I1775" s="176"/>
    </row>
    <row r="1776" spans="7:9" x14ac:dyDescent="0.25">
      <c r="G1776" s="176"/>
      <c r="H1776" s="177"/>
      <c r="I1776" s="176"/>
    </row>
    <row r="1777" spans="7:9" x14ac:dyDescent="0.25">
      <c r="G1777" s="176"/>
      <c r="H1777" s="177"/>
      <c r="I1777" s="176"/>
    </row>
    <row r="1778" spans="7:9" x14ac:dyDescent="0.25">
      <c r="G1778" s="176"/>
      <c r="H1778" s="177"/>
      <c r="I1778" s="176"/>
    </row>
    <row r="1779" spans="7:9" x14ac:dyDescent="0.25">
      <c r="G1779" s="176"/>
      <c r="H1779" s="177"/>
      <c r="I1779" s="176"/>
    </row>
    <row r="1780" spans="7:9" x14ac:dyDescent="0.25">
      <c r="G1780" s="176"/>
      <c r="H1780" s="177"/>
      <c r="I1780" s="176"/>
    </row>
    <row r="1781" spans="7:9" x14ac:dyDescent="0.25">
      <c r="G1781" s="176"/>
      <c r="H1781" s="177"/>
      <c r="I1781" s="176"/>
    </row>
    <row r="1782" spans="7:9" x14ac:dyDescent="0.25">
      <c r="G1782" s="176"/>
      <c r="H1782" s="177"/>
      <c r="I1782" s="176"/>
    </row>
    <row r="1783" spans="7:9" x14ac:dyDescent="0.25">
      <c r="G1783" s="176"/>
      <c r="H1783" s="177"/>
      <c r="I1783" s="176"/>
    </row>
    <row r="1784" spans="7:9" x14ac:dyDescent="0.25">
      <c r="G1784" s="176"/>
      <c r="H1784" s="177"/>
      <c r="I1784" s="176"/>
    </row>
    <row r="1785" spans="7:9" x14ac:dyDescent="0.25">
      <c r="G1785" s="176"/>
      <c r="H1785" s="177"/>
      <c r="I1785" s="176"/>
    </row>
    <row r="1786" spans="7:9" x14ac:dyDescent="0.25">
      <c r="G1786" s="176"/>
      <c r="H1786" s="177"/>
      <c r="I1786" s="176"/>
    </row>
    <row r="1787" spans="7:9" x14ac:dyDescent="0.25">
      <c r="G1787" s="176"/>
      <c r="H1787" s="177"/>
      <c r="I1787" s="176"/>
    </row>
    <row r="1788" spans="7:9" x14ac:dyDescent="0.25">
      <c r="G1788" s="176"/>
      <c r="H1788" s="177"/>
      <c r="I1788" s="176"/>
    </row>
    <row r="1789" spans="7:9" x14ac:dyDescent="0.25">
      <c r="G1789" s="176"/>
      <c r="H1789" s="177"/>
      <c r="I1789" s="176"/>
    </row>
    <row r="1790" spans="7:9" x14ac:dyDescent="0.25">
      <c r="G1790" s="176"/>
      <c r="H1790" s="177"/>
      <c r="I1790" s="176"/>
    </row>
    <row r="1791" spans="7:9" x14ac:dyDescent="0.25">
      <c r="G1791" s="176"/>
      <c r="H1791" s="177"/>
      <c r="I1791" s="176"/>
    </row>
    <row r="1792" spans="7:9" x14ac:dyDescent="0.25">
      <c r="G1792" s="176"/>
      <c r="H1792" s="177"/>
      <c r="I1792" s="176"/>
    </row>
    <row r="1793" spans="7:9" x14ac:dyDescent="0.25">
      <c r="G1793" s="176"/>
      <c r="H1793" s="177"/>
      <c r="I1793" s="176"/>
    </row>
    <row r="1794" spans="7:9" x14ac:dyDescent="0.25">
      <c r="G1794" s="176"/>
      <c r="H1794" s="177"/>
      <c r="I1794" s="176"/>
    </row>
    <row r="1795" spans="7:9" x14ac:dyDescent="0.25">
      <c r="G1795" s="176"/>
      <c r="H1795" s="177"/>
      <c r="I1795" s="176"/>
    </row>
    <row r="1796" spans="7:9" x14ac:dyDescent="0.25">
      <c r="G1796" s="176"/>
      <c r="H1796" s="177"/>
      <c r="I1796" s="176"/>
    </row>
    <row r="1797" spans="7:9" x14ac:dyDescent="0.25">
      <c r="G1797" s="176"/>
      <c r="H1797" s="177"/>
      <c r="I1797" s="176"/>
    </row>
    <row r="1798" spans="7:9" x14ac:dyDescent="0.25">
      <c r="G1798" s="176"/>
      <c r="H1798" s="177"/>
      <c r="I1798" s="176"/>
    </row>
    <row r="1799" spans="7:9" x14ac:dyDescent="0.25">
      <c r="G1799" s="176"/>
      <c r="H1799" s="177"/>
      <c r="I1799" s="176"/>
    </row>
    <row r="1800" spans="7:9" x14ac:dyDescent="0.25">
      <c r="G1800" s="176"/>
      <c r="H1800" s="177"/>
      <c r="I1800" s="176"/>
    </row>
    <row r="1801" spans="7:9" x14ac:dyDescent="0.25">
      <c r="G1801" s="176"/>
      <c r="H1801" s="177"/>
      <c r="I1801" s="176"/>
    </row>
    <row r="1802" spans="7:9" x14ac:dyDescent="0.25">
      <c r="G1802" s="176"/>
      <c r="H1802" s="177"/>
      <c r="I1802" s="176"/>
    </row>
    <row r="1803" spans="7:9" x14ac:dyDescent="0.25">
      <c r="G1803" s="176"/>
      <c r="H1803" s="177"/>
      <c r="I1803" s="176"/>
    </row>
    <row r="1804" spans="7:9" x14ac:dyDescent="0.25">
      <c r="G1804" s="176"/>
      <c r="H1804" s="177"/>
      <c r="I1804" s="176"/>
    </row>
    <row r="1805" spans="7:9" x14ac:dyDescent="0.25">
      <c r="G1805" s="176"/>
      <c r="H1805" s="177"/>
      <c r="I1805" s="176"/>
    </row>
    <row r="1806" spans="7:9" x14ac:dyDescent="0.25">
      <c r="G1806" s="176"/>
      <c r="H1806" s="177"/>
      <c r="I1806" s="176"/>
    </row>
    <row r="1807" spans="7:9" x14ac:dyDescent="0.25">
      <c r="G1807" s="176"/>
      <c r="H1807" s="177"/>
      <c r="I1807" s="176"/>
    </row>
    <row r="1808" spans="7:9" x14ac:dyDescent="0.25">
      <c r="G1808" s="176"/>
      <c r="H1808" s="177"/>
      <c r="I1808" s="176"/>
    </row>
    <row r="1809" spans="7:9" x14ac:dyDescent="0.25">
      <c r="G1809" s="176"/>
      <c r="H1809" s="177"/>
      <c r="I1809" s="176"/>
    </row>
    <row r="1810" spans="7:9" x14ac:dyDescent="0.25">
      <c r="G1810" s="176"/>
      <c r="H1810" s="177"/>
      <c r="I1810" s="176"/>
    </row>
    <row r="1811" spans="7:9" x14ac:dyDescent="0.25">
      <c r="G1811" s="176"/>
      <c r="H1811" s="177"/>
      <c r="I1811" s="176"/>
    </row>
    <row r="1812" spans="7:9" x14ac:dyDescent="0.25">
      <c r="G1812" s="176"/>
      <c r="H1812" s="177"/>
      <c r="I1812" s="176"/>
    </row>
    <row r="1813" spans="7:9" x14ac:dyDescent="0.25">
      <c r="G1813" s="176"/>
      <c r="H1813" s="177"/>
      <c r="I1813" s="176"/>
    </row>
    <row r="1814" spans="7:9" x14ac:dyDescent="0.25">
      <c r="G1814" s="176"/>
      <c r="H1814" s="177"/>
      <c r="I1814" s="176"/>
    </row>
    <row r="1815" spans="7:9" x14ac:dyDescent="0.25">
      <c r="G1815" s="176"/>
      <c r="H1815" s="177"/>
      <c r="I1815" s="176"/>
    </row>
    <row r="1816" spans="7:9" x14ac:dyDescent="0.25">
      <c r="G1816" s="176"/>
      <c r="H1816" s="177"/>
      <c r="I1816" s="176"/>
    </row>
    <row r="1817" spans="7:9" x14ac:dyDescent="0.25">
      <c r="G1817" s="176"/>
      <c r="H1817" s="177"/>
      <c r="I1817" s="176"/>
    </row>
    <row r="1818" spans="7:9" x14ac:dyDescent="0.25">
      <c r="G1818" s="176"/>
      <c r="H1818" s="177"/>
      <c r="I1818" s="176"/>
    </row>
    <row r="1819" spans="7:9" x14ac:dyDescent="0.25">
      <c r="G1819" s="176"/>
      <c r="H1819" s="177"/>
      <c r="I1819" s="176"/>
    </row>
    <row r="1820" spans="7:9" x14ac:dyDescent="0.25">
      <c r="G1820" s="176"/>
      <c r="H1820" s="177"/>
      <c r="I1820" s="176"/>
    </row>
    <row r="1821" spans="7:9" x14ac:dyDescent="0.25">
      <c r="G1821" s="176"/>
      <c r="H1821" s="177"/>
      <c r="I1821" s="176"/>
    </row>
    <row r="1822" spans="7:9" x14ac:dyDescent="0.25">
      <c r="G1822" s="176"/>
      <c r="H1822" s="177"/>
      <c r="I1822" s="176"/>
    </row>
    <row r="1823" spans="7:9" x14ac:dyDescent="0.25">
      <c r="G1823" s="176"/>
      <c r="H1823" s="177"/>
      <c r="I1823" s="176"/>
    </row>
    <row r="1824" spans="7:9" x14ac:dyDescent="0.25">
      <c r="G1824" s="176"/>
      <c r="H1824" s="177"/>
      <c r="I1824" s="176"/>
    </row>
    <row r="1825" spans="7:9" x14ac:dyDescent="0.25">
      <c r="G1825" s="176"/>
      <c r="H1825" s="177"/>
      <c r="I1825" s="176"/>
    </row>
    <row r="1826" spans="7:9" x14ac:dyDescent="0.25">
      <c r="G1826" s="176"/>
      <c r="H1826" s="177"/>
      <c r="I1826" s="176"/>
    </row>
    <row r="1827" spans="7:9" x14ac:dyDescent="0.25">
      <c r="G1827" s="176"/>
      <c r="H1827" s="177"/>
      <c r="I1827" s="176"/>
    </row>
    <row r="1828" spans="7:9" x14ac:dyDescent="0.25">
      <c r="G1828" s="176"/>
      <c r="H1828" s="177"/>
      <c r="I1828" s="176"/>
    </row>
    <row r="1829" spans="7:9" x14ac:dyDescent="0.25">
      <c r="G1829" s="176"/>
      <c r="H1829" s="177"/>
      <c r="I1829" s="176"/>
    </row>
    <row r="1830" spans="7:9" x14ac:dyDescent="0.25">
      <c r="G1830" s="176"/>
      <c r="H1830" s="177"/>
      <c r="I1830" s="176"/>
    </row>
    <row r="1831" spans="7:9" x14ac:dyDescent="0.25">
      <c r="G1831" s="176"/>
      <c r="H1831" s="177"/>
      <c r="I1831" s="176"/>
    </row>
    <row r="1832" spans="7:9" x14ac:dyDescent="0.25">
      <c r="G1832" s="176"/>
      <c r="H1832" s="177"/>
      <c r="I1832" s="176"/>
    </row>
    <row r="1833" spans="7:9" x14ac:dyDescent="0.25">
      <c r="G1833" s="176"/>
      <c r="H1833" s="177"/>
      <c r="I1833" s="176"/>
    </row>
    <row r="1834" spans="7:9" x14ac:dyDescent="0.25">
      <c r="G1834" s="176"/>
      <c r="H1834" s="177"/>
      <c r="I1834" s="176"/>
    </row>
    <row r="1835" spans="7:9" x14ac:dyDescent="0.25">
      <c r="G1835" s="176"/>
      <c r="H1835" s="177"/>
      <c r="I1835" s="176"/>
    </row>
    <row r="1836" spans="7:9" x14ac:dyDescent="0.25">
      <c r="G1836" s="176"/>
      <c r="H1836" s="177"/>
      <c r="I1836" s="176"/>
    </row>
    <row r="1837" spans="7:9" x14ac:dyDescent="0.25">
      <c r="G1837" s="176"/>
      <c r="H1837" s="177"/>
      <c r="I1837" s="176"/>
    </row>
    <row r="1838" spans="7:9" x14ac:dyDescent="0.25">
      <c r="G1838" s="176"/>
      <c r="H1838" s="177"/>
      <c r="I1838" s="176"/>
    </row>
    <row r="1839" spans="7:9" x14ac:dyDescent="0.25">
      <c r="G1839" s="176"/>
      <c r="H1839" s="177"/>
      <c r="I1839" s="176"/>
    </row>
    <row r="1840" spans="7:9" x14ac:dyDescent="0.25">
      <c r="G1840" s="176"/>
      <c r="H1840" s="177"/>
      <c r="I1840" s="176"/>
    </row>
    <row r="1841" spans="7:9" x14ac:dyDescent="0.25">
      <c r="G1841" s="176"/>
      <c r="H1841" s="177"/>
      <c r="I1841" s="176"/>
    </row>
    <row r="1842" spans="7:9" x14ac:dyDescent="0.25">
      <c r="G1842" s="176"/>
      <c r="H1842" s="177"/>
      <c r="I1842" s="176"/>
    </row>
    <row r="1843" spans="7:9" x14ac:dyDescent="0.25">
      <c r="G1843" s="176"/>
      <c r="H1843" s="177"/>
      <c r="I1843" s="176"/>
    </row>
    <row r="1844" spans="7:9" x14ac:dyDescent="0.25">
      <c r="G1844" s="176"/>
      <c r="H1844" s="177"/>
      <c r="I1844" s="176"/>
    </row>
    <row r="1845" spans="7:9" x14ac:dyDescent="0.25">
      <c r="G1845" s="176"/>
      <c r="H1845" s="177"/>
      <c r="I1845" s="176"/>
    </row>
    <row r="1846" spans="7:9" x14ac:dyDescent="0.25">
      <c r="G1846" s="176"/>
      <c r="H1846" s="177"/>
      <c r="I1846" s="176"/>
    </row>
    <row r="1847" spans="7:9" x14ac:dyDescent="0.25">
      <c r="G1847" s="176"/>
      <c r="H1847" s="177"/>
      <c r="I1847" s="176"/>
    </row>
    <row r="1848" spans="7:9" x14ac:dyDescent="0.25">
      <c r="G1848" s="176"/>
      <c r="H1848" s="177"/>
      <c r="I1848" s="176"/>
    </row>
    <row r="1849" spans="7:9" x14ac:dyDescent="0.25">
      <c r="G1849" s="176"/>
      <c r="H1849" s="177"/>
      <c r="I1849" s="176"/>
    </row>
    <row r="1850" spans="7:9" x14ac:dyDescent="0.25">
      <c r="G1850" s="176"/>
      <c r="H1850" s="177"/>
      <c r="I1850" s="176"/>
    </row>
    <row r="1851" spans="7:9" x14ac:dyDescent="0.25">
      <c r="G1851" s="176"/>
      <c r="H1851" s="177"/>
      <c r="I1851" s="176"/>
    </row>
    <row r="1852" spans="7:9" x14ac:dyDescent="0.25">
      <c r="G1852" s="176"/>
      <c r="H1852" s="177"/>
      <c r="I1852" s="176"/>
    </row>
    <row r="1853" spans="7:9" x14ac:dyDescent="0.25">
      <c r="G1853" s="176"/>
      <c r="H1853" s="177"/>
      <c r="I1853" s="176"/>
    </row>
    <row r="1854" spans="7:9" x14ac:dyDescent="0.25">
      <c r="G1854" s="176"/>
      <c r="H1854" s="177"/>
      <c r="I1854" s="176"/>
    </row>
    <row r="1855" spans="7:9" x14ac:dyDescent="0.25">
      <c r="G1855" s="176"/>
      <c r="H1855" s="177"/>
      <c r="I1855" s="176"/>
    </row>
    <row r="1856" spans="7:9" x14ac:dyDescent="0.25">
      <c r="G1856" s="176"/>
      <c r="H1856" s="177"/>
      <c r="I1856" s="176"/>
    </row>
    <row r="1857" spans="7:9" x14ac:dyDescent="0.25">
      <c r="G1857" s="176"/>
      <c r="H1857" s="177"/>
      <c r="I1857" s="176"/>
    </row>
    <row r="1858" spans="7:9" x14ac:dyDescent="0.25">
      <c r="G1858" s="176"/>
      <c r="H1858" s="177"/>
      <c r="I1858" s="176"/>
    </row>
    <row r="1859" spans="7:9" x14ac:dyDescent="0.25">
      <c r="G1859" s="176"/>
      <c r="H1859" s="177"/>
      <c r="I1859" s="176"/>
    </row>
    <row r="1860" spans="7:9" x14ac:dyDescent="0.25">
      <c r="G1860" s="176"/>
      <c r="H1860" s="177"/>
      <c r="I1860" s="176"/>
    </row>
    <row r="1861" spans="7:9" x14ac:dyDescent="0.25">
      <c r="G1861" s="176"/>
      <c r="H1861" s="177"/>
      <c r="I1861" s="176"/>
    </row>
    <row r="1862" spans="7:9" x14ac:dyDescent="0.25">
      <c r="G1862" s="176"/>
      <c r="H1862" s="177"/>
      <c r="I1862" s="176"/>
    </row>
    <row r="1863" spans="7:9" x14ac:dyDescent="0.25">
      <c r="G1863" s="176"/>
      <c r="H1863" s="177"/>
      <c r="I1863" s="176"/>
    </row>
    <row r="1864" spans="7:9" x14ac:dyDescent="0.25">
      <c r="G1864" s="176"/>
      <c r="H1864" s="177"/>
      <c r="I1864" s="176"/>
    </row>
    <row r="1865" spans="7:9" x14ac:dyDescent="0.25">
      <c r="G1865" s="176"/>
      <c r="H1865" s="177"/>
      <c r="I1865" s="176"/>
    </row>
    <row r="1866" spans="7:9" x14ac:dyDescent="0.25">
      <c r="G1866" s="176"/>
      <c r="H1866" s="177"/>
      <c r="I1866" s="176"/>
    </row>
    <row r="1867" spans="7:9" x14ac:dyDescent="0.25">
      <c r="G1867" s="176"/>
      <c r="H1867" s="177"/>
      <c r="I1867" s="176"/>
    </row>
    <row r="1868" spans="7:9" x14ac:dyDescent="0.25">
      <c r="G1868" s="176"/>
      <c r="H1868" s="177"/>
      <c r="I1868" s="176"/>
    </row>
    <row r="1869" spans="7:9" x14ac:dyDescent="0.25">
      <c r="G1869" s="176"/>
      <c r="H1869" s="177"/>
      <c r="I1869" s="176"/>
    </row>
    <row r="1870" spans="7:9" x14ac:dyDescent="0.25">
      <c r="G1870" s="176"/>
      <c r="H1870" s="177"/>
      <c r="I1870" s="176"/>
    </row>
    <row r="1871" spans="7:9" x14ac:dyDescent="0.25">
      <c r="G1871" s="176"/>
      <c r="H1871" s="177"/>
      <c r="I1871" s="176"/>
    </row>
    <row r="1872" spans="7:9" x14ac:dyDescent="0.25">
      <c r="G1872" s="176"/>
      <c r="H1872" s="177"/>
      <c r="I1872" s="176"/>
    </row>
    <row r="1873" spans="7:9" x14ac:dyDescent="0.25">
      <c r="G1873" s="176"/>
      <c r="H1873" s="177"/>
      <c r="I1873" s="176"/>
    </row>
    <row r="1874" spans="7:9" x14ac:dyDescent="0.25">
      <c r="G1874" s="176"/>
      <c r="H1874" s="177"/>
      <c r="I1874" s="176"/>
    </row>
    <row r="1875" spans="7:9" x14ac:dyDescent="0.25">
      <c r="G1875" s="176"/>
      <c r="H1875" s="177"/>
      <c r="I1875" s="176"/>
    </row>
    <row r="1876" spans="7:9" x14ac:dyDescent="0.25">
      <c r="G1876" s="176"/>
      <c r="H1876" s="177"/>
      <c r="I1876" s="176"/>
    </row>
    <row r="1877" spans="7:9" x14ac:dyDescent="0.25">
      <c r="G1877" s="176"/>
      <c r="H1877" s="177"/>
      <c r="I1877" s="176"/>
    </row>
    <row r="1878" spans="7:9" x14ac:dyDescent="0.25">
      <c r="G1878" s="176"/>
      <c r="H1878" s="177"/>
      <c r="I1878" s="176"/>
    </row>
    <row r="1879" spans="7:9" x14ac:dyDescent="0.25">
      <c r="G1879" s="176"/>
      <c r="H1879" s="177"/>
      <c r="I1879" s="176"/>
    </row>
    <row r="1880" spans="7:9" x14ac:dyDescent="0.25">
      <c r="G1880" s="176"/>
      <c r="H1880" s="177"/>
      <c r="I1880" s="176"/>
    </row>
    <row r="1881" spans="7:9" x14ac:dyDescent="0.25">
      <c r="G1881" s="176"/>
      <c r="H1881" s="177"/>
      <c r="I1881" s="176"/>
    </row>
    <row r="1882" spans="7:9" x14ac:dyDescent="0.25">
      <c r="G1882" s="176"/>
      <c r="H1882" s="177"/>
      <c r="I1882" s="176"/>
    </row>
    <row r="1883" spans="7:9" x14ac:dyDescent="0.25">
      <c r="G1883" s="176"/>
      <c r="H1883" s="177"/>
      <c r="I1883" s="176"/>
    </row>
    <row r="1884" spans="7:9" x14ac:dyDescent="0.25">
      <c r="G1884" s="176"/>
      <c r="H1884" s="177"/>
      <c r="I1884" s="176"/>
    </row>
    <row r="1885" spans="7:9" x14ac:dyDescent="0.25">
      <c r="G1885" s="176"/>
      <c r="H1885" s="177"/>
      <c r="I1885" s="176"/>
    </row>
    <row r="1886" spans="7:9" x14ac:dyDescent="0.25">
      <c r="G1886" s="176"/>
      <c r="H1886" s="177"/>
      <c r="I1886" s="176"/>
    </row>
    <row r="1887" spans="7:9" x14ac:dyDescent="0.25">
      <c r="G1887" s="176"/>
      <c r="H1887" s="177"/>
      <c r="I1887" s="176"/>
    </row>
    <row r="1888" spans="7:9" x14ac:dyDescent="0.25">
      <c r="G1888" s="176"/>
      <c r="H1888" s="177"/>
      <c r="I1888" s="176"/>
    </row>
    <row r="1889" spans="7:9" x14ac:dyDescent="0.25">
      <c r="G1889" s="176"/>
      <c r="H1889" s="177"/>
      <c r="I1889" s="176"/>
    </row>
    <row r="1890" spans="7:9" x14ac:dyDescent="0.25">
      <c r="G1890" s="176"/>
      <c r="H1890" s="177"/>
      <c r="I1890" s="176"/>
    </row>
    <row r="1891" spans="7:9" x14ac:dyDescent="0.25">
      <c r="G1891" s="176"/>
      <c r="H1891" s="177"/>
      <c r="I1891" s="176"/>
    </row>
    <row r="1892" spans="7:9" x14ac:dyDescent="0.25">
      <c r="G1892" s="176"/>
      <c r="H1892" s="177"/>
      <c r="I1892" s="176"/>
    </row>
    <row r="1893" spans="7:9" x14ac:dyDescent="0.25">
      <c r="G1893" s="176"/>
      <c r="H1893" s="177"/>
      <c r="I1893" s="176"/>
    </row>
    <row r="1894" spans="7:9" x14ac:dyDescent="0.25">
      <c r="G1894" s="176"/>
      <c r="H1894" s="177"/>
      <c r="I1894" s="176"/>
    </row>
    <row r="1895" spans="7:9" x14ac:dyDescent="0.25">
      <c r="G1895" s="176"/>
      <c r="H1895" s="177"/>
      <c r="I1895" s="176"/>
    </row>
    <row r="1896" spans="7:9" x14ac:dyDescent="0.25">
      <c r="G1896" s="176"/>
      <c r="H1896" s="177"/>
      <c r="I1896" s="176"/>
    </row>
    <row r="1897" spans="7:9" x14ac:dyDescent="0.25">
      <c r="G1897" s="176"/>
      <c r="H1897" s="177"/>
      <c r="I1897" s="176"/>
    </row>
    <row r="1898" spans="7:9" x14ac:dyDescent="0.25">
      <c r="G1898" s="176"/>
      <c r="H1898" s="177"/>
      <c r="I1898" s="176"/>
    </row>
    <row r="1899" spans="7:9" x14ac:dyDescent="0.25">
      <c r="G1899" s="176"/>
      <c r="H1899" s="177"/>
      <c r="I1899" s="176"/>
    </row>
    <row r="1900" spans="7:9" x14ac:dyDescent="0.25">
      <c r="G1900" s="176"/>
      <c r="H1900" s="177"/>
      <c r="I1900" s="176"/>
    </row>
    <row r="1901" spans="7:9" x14ac:dyDescent="0.25">
      <c r="G1901" s="176"/>
      <c r="H1901" s="177"/>
      <c r="I1901" s="176"/>
    </row>
    <row r="1902" spans="7:9" x14ac:dyDescent="0.25">
      <c r="G1902" s="176"/>
      <c r="H1902" s="177"/>
      <c r="I1902" s="176"/>
    </row>
    <row r="1903" spans="7:9" x14ac:dyDescent="0.25">
      <c r="G1903" s="176"/>
      <c r="H1903" s="177"/>
      <c r="I1903" s="176"/>
    </row>
    <row r="1904" spans="7:9" x14ac:dyDescent="0.25">
      <c r="G1904" s="176"/>
      <c r="H1904" s="177"/>
      <c r="I1904" s="176"/>
    </row>
    <row r="1905" spans="7:9" x14ac:dyDescent="0.25">
      <c r="G1905" s="176"/>
      <c r="H1905" s="177"/>
      <c r="I1905" s="176"/>
    </row>
    <row r="1906" spans="7:9" x14ac:dyDescent="0.25">
      <c r="G1906" s="176"/>
      <c r="H1906" s="177"/>
      <c r="I1906" s="176"/>
    </row>
    <row r="1907" spans="7:9" x14ac:dyDescent="0.25">
      <c r="G1907" s="176"/>
      <c r="H1907" s="177"/>
      <c r="I1907" s="176"/>
    </row>
    <row r="1908" spans="7:9" x14ac:dyDescent="0.25">
      <c r="G1908" s="176"/>
      <c r="H1908" s="177"/>
      <c r="I1908" s="176"/>
    </row>
    <row r="1909" spans="7:9" x14ac:dyDescent="0.25">
      <c r="G1909" s="176"/>
      <c r="H1909" s="177"/>
      <c r="I1909" s="176"/>
    </row>
    <row r="1910" spans="7:9" x14ac:dyDescent="0.25">
      <c r="G1910" s="176"/>
      <c r="H1910" s="177"/>
      <c r="I1910" s="176"/>
    </row>
    <row r="1911" spans="7:9" x14ac:dyDescent="0.25">
      <c r="G1911" s="176"/>
      <c r="H1911" s="177"/>
      <c r="I1911" s="176"/>
    </row>
    <row r="1912" spans="7:9" x14ac:dyDescent="0.25">
      <c r="G1912" s="176"/>
      <c r="H1912" s="177"/>
      <c r="I1912" s="176"/>
    </row>
    <row r="1913" spans="7:9" x14ac:dyDescent="0.25">
      <c r="G1913" s="176"/>
      <c r="H1913" s="177"/>
      <c r="I1913" s="176"/>
    </row>
    <row r="1914" spans="7:9" x14ac:dyDescent="0.25">
      <c r="G1914" s="176"/>
      <c r="H1914" s="177"/>
      <c r="I1914" s="176"/>
    </row>
    <row r="1915" spans="7:9" x14ac:dyDescent="0.25">
      <c r="G1915" s="176"/>
      <c r="H1915" s="177"/>
      <c r="I1915" s="176"/>
    </row>
    <row r="1916" spans="7:9" x14ac:dyDescent="0.25">
      <c r="G1916" s="176"/>
      <c r="H1916" s="177"/>
      <c r="I1916" s="176"/>
    </row>
    <row r="1917" spans="7:9" x14ac:dyDescent="0.25">
      <c r="G1917" s="176"/>
      <c r="H1917" s="177"/>
      <c r="I1917" s="176"/>
    </row>
    <row r="1918" spans="7:9" x14ac:dyDescent="0.25">
      <c r="G1918" s="176"/>
      <c r="H1918" s="177"/>
      <c r="I1918" s="176"/>
    </row>
    <row r="1919" spans="7:9" x14ac:dyDescent="0.25">
      <c r="G1919" s="176"/>
      <c r="H1919" s="177"/>
      <c r="I1919" s="176"/>
    </row>
    <row r="1920" spans="7:9" x14ac:dyDescent="0.25">
      <c r="G1920" s="176"/>
      <c r="H1920" s="177"/>
      <c r="I1920" s="176"/>
    </row>
    <row r="1921" spans="7:9" x14ac:dyDescent="0.25">
      <c r="G1921" s="176"/>
      <c r="H1921" s="177"/>
      <c r="I1921" s="176"/>
    </row>
    <row r="1922" spans="7:9" x14ac:dyDescent="0.25">
      <c r="G1922" s="176"/>
      <c r="H1922" s="177"/>
      <c r="I1922" s="176"/>
    </row>
    <row r="1923" spans="7:9" x14ac:dyDescent="0.25">
      <c r="G1923" s="176"/>
      <c r="H1923" s="177"/>
      <c r="I1923" s="176"/>
    </row>
    <row r="1924" spans="7:9" x14ac:dyDescent="0.25">
      <c r="G1924" s="176"/>
      <c r="H1924" s="177"/>
      <c r="I1924" s="176"/>
    </row>
    <row r="1925" spans="7:9" x14ac:dyDescent="0.25">
      <c r="G1925" s="176"/>
      <c r="H1925" s="177"/>
      <c r="I1925" s="176"/>
    </row>
    <row r="1926" spans="7:9" x14ac:dyDescent="0.25">
      <c r="G1926" s="176"/>
      <c r="H1926" s="177"/>
      <c r="I1926" s="176"/>
    </row>
    <row r="1927" spans="7:9" x14ac:dyDescent="0.25">
      <c r="G1927" s="176"/>
      <c r="H1927" s="177"/>
      <c r="I1927" s="176"/>
    </row>
    <row r="1928" spans="7:9" x14ac:dyDescent="0.25">
      <c r="G1928" s="176"/>
      <c r="H1928" s="177"/>
      <c r="I1928" s="176"/>
    </row>
    <row r="1929" spans="7:9" x14ac:dyDescent="0.25">
      <c r="G1929" s="176"/>
      <c r="H1929" s="177"/>
      <c r="I1929" s="176"/>
    </row>
    <row r="1930" spans="7:9" x14ac:dyDescent="0.25">
      <c r="G1930" s="176"/>
      <c r="H1930" s="177"/>
      <c r="I1930" s="176"/>
    </row>
    <row r="1931" spans="7:9" x14ac:dyDescent="0.25">
      <c r="G1931" s="176"/>
      <c r="H1931" s="177"/>
      <c r="I1931" s="176"/>
    </row>
    <row r="1932" spans="7:9" x14ac:dyDescent="0.25">
      <c r="G1932" s="176"/>
      <c r="H1932" s="177"/>
      <c r="I1932" s="176"/>
    </row>
    <row r="1933" spans="7:9" x14ac:dyDescent="0.25">
      <c r="G1933" s="176"/>
      <c r="H1933" s="177"/>
      <c r="I1933" s="176"/>
    </row>
    <row r="1934" spans="7:9" x14ac:dyDescent="0.25">
      <c r="G1934" s="176"/>
      <c r="H1934" s="177"/>
      <c r="I1934" s="176"/>
    </row>
    <row r="1935" spans="7:9" x14ac:dyDescent="0.25">
      <c r="G1935" s="176"/>
      <c r="H1935" s="177"/>
      <c r="I1935" s="176"/>
    </row>
    <row r="1936" spans="7:9" x14ac:dyDescent="0.25">
      <c r="G1936" s="176"/>
      <c r="H1936" s="177"/>
      <c r="I1936" s="176"/>
    </row>
    <row r="1937" spans="7:9" x14ac:dyDescent="0.25">
      <c r="G1937" s="176"/>
      <c r="H1937" s="177"/>
      <c r="I1937" s="176"/>
    </row>
    <row r="1938" spans="7:9" x14ac:dyDescent="0.25">
      <c r="G1938" s="176"/>
      <c r="H1938" s="177"/>
      <c r="I1938" s="176"/>
    </row>
    <row r="1939" spans="7:9" x14ac:dyDescent="0.25">
      <c r="G1939" s="176"/>
      <c r="H1939" s="177"/>
      <c r="I1939" s="176"/>
    </row>
    <row r="1940" spans="7:9" x14ac:dyDescent="0.25">
      <c r="G1940" s="176"/>
      <c r="H1940" s="177"/>
      <c r="I1940" s="176"/>
    </row>
    <row r="1941" spans="7:9" x14ac:dyDescent="0.25">
      <c r="G1941" s="176"/>
      <c r="H1941" s="177"/>
      <c r="I1941" s="176"/>
    </row>
    <row r="1942" spans="7:9" x14ac:dyDescent="0.25">
      <c r="G1942" s="176"/>
      <c r="H1942" s="177"/>
      <c r="I1942" s="176"/>
    </row>
    <row r="1943" spans="7:9" x14ac:dyDescent="0.25">
      <c r="G1943" s="176"/>
      <c r="H1943" s="177"/>
      <c r="I1943" s="176"/>
    </row>
    <row r="1944" spans="7:9" x14ac:dyDescent="0.25">
      <c r="G1944" s="176"/>
      <c r="H1944" s="177"/>
      <c r="I1944" s="176"/>
    </row>
    <row r="1945" spans="7:9" x14ac:dyDescent="0.25">
      <c r="G1945" s="176"/>
      <c r="H1945" s="177"/>
      <c r="I1945" s="176"/>
    </row>
    <row r="1946" spans="7:9" x14ac:dyDescent="0.25">
      <c r="G1946" s="176"/>
      <c r="H1946" s="177"/>
      <c r="I1946" s="176"/>
    </row>
    <row r="1947" spans="7:9" x14ac:dyDescent="0.25">
      <c r="G1947" s="176"/>
      <c r="H1947" s="177"/>
      <c r="I1947" s="176"/>
    </row>
    <row r="1948" spans="7:9" x14ac:dyDescent="0.25">
      <c r="G1948" s="176"/>
      <c r="H1948" s="177"/>
      <c r="I1948" s="176"/>
    </row>
    <row r="1949" spans="7:9" x14ac:dyDescent="0.25">
      <c r="G1949" s="176"/>
      <c r="H1949" s="177"/>
      <c r="I1949" s="176"/>
    </row>
    <row r="1950" spans="7:9" x14ac:dyDescent="0.25">
      <c r="G1950" s="176"/>
      <c r="H1950" s="177"/>
      <c r="I1950" s="176"/>
    </row>
    <row r="1951" spans="7:9" x14ac:dyDescent="0.25">
      <c r="G1951" s="176"/>
      <c r="H1951" s="177"/>
      <c r="I1951" s="176"/>
    </row>
    <row r="1952" spans="7:9" x14ac:dyDescent="0.25">
      <c r="G1952" s="176"/>
      <c r="H1952" s="177"/>
      <c r="I1952" s="176"/>
    </row>
    <row r="1953" spans="7:9" x14ac:dyDescent="0.25">
      <c r="G1953" s="176"/>
      <c r="H1953" s="177"/>
      <c r="I1953" s="176"/>
    </row>
    <row r="1954" spans="7:9" x14ac:dyDescent="0.25">
      <c r="G1954" s="176"/>
      <c r="H1954" s="177"/>
      <c r="I1954" s="176"/>
    </row>
    <row r="1955" spans="7:9" x14ac:dyDescent="0.25">
      <c r="G1955" s="176"/>
      <c r="H1955" s="177"/>
      <c r="I1955" s="176"/>
    </row>
    <row r="1956" spans="7:9" x14ac:dyDescent="0.25">
      <c r="G1956" s="176"/>
      <c r="H1956" s="177"/>
      <c r="I1956" s="176"/>
    </row>
    <row r="1957" spans="7:9" x14ac:dyDescent="0.25">
      <c r="G1957" s="176"/>
      <c r="H1957" s="177"/>
      <c r="I1957" s="176"/>
    </row>
    <row r="1958" spans="7:9" x14ac:dyDescent="0.25">
      <c r="G1958" s="176"/>
      <c r="H1958" s="177"/>
      <c r="I1958" s="176"/>
    </row>
    <row r="1959" spans="7:9" x14ac:dyDescent="0.25">
      <c r="G1959" s="176"/>
      <c r="H1959" s="177"/>
      <c r="I1959" s="176"/>
    </row>
    <row r="1960" spans="7:9" x14ac:dyDescent="0.25">
      <c r="G1960" s="176"/>
      <c r="H1960" s="177"/>
      <c r="I1960" s="176"/>
    </row>
    <row r="1961" spans="7:9" x14ac:dyDescent="0.25">
      <c r="G1961" s="176"/>
      <c r="H1961" s="177"/>
      <c r="I1961" s="176"/>
    </row>
    <row r="1962" spans="7:9" x14ac:dyDescent="0.25">
      <c r="G1962" s="176"/>
      <c r="H1962" s="177"/>
      <c r="I1962" s="176"/>
    </row>
    <row r="1963" spans="7:9" x14ac:dyDescent="0.25">
      <c r="G1963" s="176"/>
      <c r="H1963" s="177"/>
      <c r="I1963" s="176"/>
    </row>
    <row r="1964" spans="7:9" x14ac:dyDescent="0.25">
      <c r="G1964" s="176"/>
      <c r="H1964" s="177"/>
      <c r="I1964" s="176"/>
    </row>
    <row r="1965" spans="7:9" x14ac:dyDescent="0.25">
      <c r="G1965" s="176"/>
      <c r="H1965" s="177"/>
      <c r="I1965" s="176"/>
    </row>
    <row r="1966" spans="7:9" x14ac:dyDescent="0.25">
      <c r="G1966" s="176"/>
      <c r="H1966" s="177"/>
      <c r="I1966" s="176"/>
    </row>
    <row r="1967" spans="7:9" x14ac:dyDescent="0.25">
      <c r="G1967" s="176"/>
      <c r="H1967" s="177"/>
      <c r="I1967" s="176"/>
    </row>
    <row r="1968" spans="7:9" x14ac:dyDescent="0.25">
      <c r="G1968" s="176"/>
      <c r="H1968" s="177"/>
      <c r="I1968" s="176"/>
    </row>
    <row r="1969" spans="7:9" x14ac:dyDescent="0.25">
      <c r="G1969" s="176"/>
      <c r="H1969" s="177"/>
      <c r="I1969" s="176"/>
    </row>
    <row r="1970" spans="7:9" x14ac:dyDescent="0.25">
      <c r="G1970" s="176"/>
      <c r="H1970" s="177"/>
      <c r="I1970" s="176"/>
    </row>
    <row r="1971" spans="7:9" x14ac:dyDescent="0.25">
      <c r="G1971" s="176"/>
      <c r="H1971" s="177"/>
      <c r="I1971" s="176"/>
    </row>
    <row r="1972" spans="7:9" x14ac:dyDescent="0.25">
      <c r="G1972" s="176"/>
      <c r="H1972" s="177"/>
      <c r="I1972" s="176"/>
    </row>
    <row r="1973" spans="7:9" x14ac:dyDescent="0.25">
      <c r="G1973" s="176"/>
      <c r="H1973" s="177"/>
      <c r="I1973" s="176"/>
    </row>
    <row r="1974" spans="7:9" x14ac:dyDescent="0.25">
      <c r="G1974" s="176"/>
      <c r="H1974" s="177"/>
      <c r="I1974" s="176"/>
    </row>
    <row r="1975" spans="7:9" x14ac:dyDescent="0.25">
      <c r="G1975" s="176"/>
      <c r="H1975" s="177"/>
      <c r="I1975" s="176"/>
    </row>
    <row r="1976" spans="7:9" x14ac:dyDescent="0.25">
      <c r="G1976" s="176"/>
      <c r="H1976" s="177"/>
      <c r="I1976" s="176"/>
    </row>
    <row r="1977" spans="7:9" x14ac:dyDescent="0.25">
      <c r="G1977" s="176"/>
      <c r="H1977" s="177"/>
      <c r="I1977" s="176"/>
    </row>
    <row r="1978" spans="7:9" x14ac:dyDescent="0.25">
      <c r="G1978" s="176"/>
      <c r="H1978" s="177"/>
      <c r="I1978" s="176"/>
    </row>
    <row r="1979" spans="7:9" x14ac:dyDescent="0.25">
      <c r="G1979" s="176"/>
      <c r="H1979" s="177"/>
      <c r="I1979" s="176"/>
    </row>
    <row r="1980" spans="7:9" x14ac:dyDescent="0.25">
      <c r="G1980" s="176"/>
      <c r="H1980" s="177"/>
      <c r="I1980" s="176"/>
    </row>
    <row r="1981" spans="7:9" x14ac:dyDescent="0.25">
      <c r="G1981" s="176"/>
      <c r="H1981" s="177"/>
      <c r="I1981" s="176"/>
    </row>
    <row r="1982" spans="7:9" x14ac:dyDescent="0.25">
      <c r="G1982" s="176"/>
      <c r="H1982" s="177"/>
      <c r="I1982" s="176"/>
    </row>
    <row r="1983" spans="7:9" x14ac:dyDescent="0.25">
      <c r="G1983" s="176"/>
      <c r="H1983" s="177"/>
      <c r="I1983" s="176"/>
    </row>
    <row r="1984" spans="7:9" x14ac:dyDescent="0.25">
      <c r="G1984" s="176"/>
      <c r="H1984" s="177"/>
      <c r="I1984" s="176"/>
    </row>
    <row r="1985" spans="7:9" x14ac:dyDescent="0.25">
      <c r="G1985" s="176"/>
      <c r="H1985" s="177"/>
      <c r="I1985" s="176"/>
    </row>
    <row r="1986" spans="7:9" x14ac:dyDescent="0.25">
      <c r="G1986" s="176"/>
      <c r="H1986" s="177"/>
      <c r="I1986" s="176"/>
    </row>
    <row r="1987" spans="7:9" x14ac:dyDescent="0.25">
      <c r="G1987" s="176"/>
      <c r="H1987" s="177"/>
      <c r="I1987" s="176"/>
    </row>
    <row r="1988" spans="7:9" x14ac:dyDescent="0.25">
      <c r="G1988" s="176"/>
      <c r="H1988" s="177"/>
      <c r="I1988" s="176"/>
    </row>
    <row r="1989" spans="7:9" x14ac:dyDescent="0.25">
      <c r="G1989" s="176"/>
      <c r="H1989" s="177"/>
      <c r="I1989" s="176"/>
    </row>
    <row r="1990" spans="7:9" x14ac:dyDescent="0.25">
      <c r="G1990" s="176"/>
      <c r="H1990" s="177"/>
      <c r="I1990" s="176"/>
    </row>
    <row r="1991" spans="7:9" x14ac:dyDescent="0.25">
      <c r="G1991" s="176"/>
      <c r="H1991" s="177"/>
      <c r="I1991" s="176"/>
    </row>
    <row r="1992" spans="7:9" x14ac:dyDescent="0.25">
      <c r="G1992" s="176"/>
      <c r="H1992" s="177"/>
      <c r="I1992" s="176"/>
    </row>
    <row r="1993" spans="7:9" x14ac:dyDescent="0.25">
      <c r="G1993" s="176"/>
      <c r="H1993" s="177"/>
      <c r="I1993" s="176"/>
    </row>
    <row r="1994" spans="7:9" x14ac:dyDescent="0.25">
      <c r="G1994" s="176"/>
      <c r="H1994" s="177"/>
      <c r="I1994" s="176"/>
    </row>
    <row r="1995" spans="7:9" x14ac:dyDescent="0.25">
      <c r="G1995" s="176"/>
      <c r="H1995" s="177"/>
      <c r="I1995" s="176"/>
    </row>
    <row r="1996" spans="7:9" x14ac:dyDescent="0.25">
      <c r="G1996" s="176"/>
      <c r="H1996" s="177"/>
      <c r="I1996" s="176"/>
    </row>
    <row r="1997" spans="7:9" x14ac:dyDescent="0.25">
      <c r="G1997" s="176"/>
      <c r="H1997" s="177"/>
      <c r="I1997" s="176"/>
    </row>
    <row r="1998" spans="7:9" x14ac:dyDescent="0.25">
      <c r="G1998" s="176"/>
      <c r="H1998" s="177"/>
      <c r="I1998" s="176"/>
    </row>
    <row r="1999" spans="7:9" x14ac:dyDescent="0.25">
      <c r="G1999" s="176"/>
      <c r="H1999" s="177"/>
      <c r="I1999" s="176"/>
    </row>
    <row r="2000" spans="7:9" x14ac:dyDescent="0.25">
      <c r="G2000" s="176"/>
      <c r="H2000" s="177"/>
      <c r="I2000" s="176"/>
    </row>
    <row r="2001" spans="7:9" x14ac:dyDescent="0.25">
      <c r="G2001" s="176"/>
      <c r="H2001" s="177"/>
      <c r="I2001" s="176"/>
    </row>
    <row r="2002" spans="7:9" x14ac:dyDescent="0.25">
      <c r="G2002" s="176"/>
      <c r="H2002" s="177"/>
      <c r="I2002" s="176"/>
    </row>
    <row r="2003" spans="7:9" x14ac:dyDescent="0.25">
      <c r="G2003" s="176"/>
      <c r="H2003" s="177"/>
      <c r="I2003" s="176"/>
    </row>
    <row r="2004" spans="7:9" x14ac:dyDescent="0.25">
      <c r="G2004" s="176"/>
      <c r="H2004" s="177"/>
      <c r="I2004" s="176"/>
    </row>
    <row r="2005" spans="7:9" x14ac:dyDescent="0.25">
      <c r="G2005" s="176"/>
      <c r="H2005" s="177"/>
      <c r="I2005" s="176"/>
    </row>
    <row r="2006" spans="7:9" x14ac:dyDescent="0.25">
      <c r="G2006" s="176"/>
      <c r="H2006" s="177"/>
      <c r="I2006" s="176"/>
    </row>
    <row r="2007" spans="7:9" x14ac:dyDescent="0.25">
      <c r="G2007" s="176"/>
      <c r="H2007" s="177"/>
      <c r="I2007" s="176"/>
    </row>
    <row r="2008" spans="7:9" x14ac:dyDescent="0.25">
      <c r="G2008" s="176"/>
      <c r="H2008" s="177"/>
      <c r="I2008" s="176"/>
    </row>
    <row r="2009" spans="7:9" x14ac:dyDescent="0.25">
      <c r="G2009" s="176"/>
      <c r="H2009" s="177"/>
      <c r="I2009" s="176"/>
    </row>
    <row r="2010" spans="7:9" x14ac:dyDescent="0.25">
      <c r="G2010" s="176"/>
      <c r="H2010" s="177"/>
      <c r="I2010" s="176"/>
    </row>
    <row r="2011" spans="7:9" x14ac:dyDescent="0.25">
      <c r="G2011" s="176"/>
      <c r="H2011" s="177"/>
      <c r="I2011" s="176"/>
    </row>
    <row r="2012" spans="7:9" x14ac:dyDescent="0.25">
      <c r="G2012" s="176"/>
      <c r="H2012" s="177"/>
      <c r="I2012" s="176"/>
    </row>
    <row r="2013" spans="7:9" x14ac:dyDescent="0.25">
      <c r="G2013" s="176"/>
      <c r="H2013" s="177"/>
      <c r="I2013" s="176"/>
    </row>
    <row r="2014" spans="7:9" x14ac:dyDescent="0.25">
      <c r="G2014" s="176"/>
      <c r="H2014" s="177"/>
      <c r="I2014" s="176"/>
    </row>
    <row r="2015" spans="7:9" x14ac:dyDescent="0.25">
      <c r="G2015" s="176"/>
      <c r="H2015" s="177"/>
      <c r="I2015" s="176"/>
    </row>
    <row r="2016" spans="7:9" x14ac:dyDescent="0.25">
      <c r="G2016" s="176"/>
      <c r="H2016" s="177"/>
      <c r="I2016" s="176"/>
    </row>
    <row r="2017" spans="7:9" x14ac:dyDescent="0.25">
      <c r="G2017" s="176"/>
      <c r="H2017" s="177"/>
      <c r="I2017" s="176"/>
    </row>
    <row r="2018" spans="7:9" x14ac:dyDescent="0.25">
      <c r="G2018" s="176"/>
      <c r="H2018" s="177"/>
      <c r="I2018" s="176"/>
    </row>
    <row r="2019" spans="7:9" x14ac:dyDescent="0.25">
      <c r="G2019" s="176"/>
      <c r="H2019" s="177"/>
      <c r="I2019" s="176"/>
    </row>
    <row r="2020" spans="7:9" x14ac:dyDescent="0.25">
      <c r="G2020" s="176"/>
      <c r="H2020" s="177"/>
      <c r="I2020" s="176"/>
    </row>
    <row r="2021" spans="7:9" x14ac:dyDescent="0.25">
      <c r="G2021" s="176"/>
      <c r="H2021" s="177"/>
      <c r="I2021" s="176"/>
    </row>
    <row r="2022" spans="7:9" x14ac:dyDescent="0.25">
      <c r="G2022" s="176"/>
      <c r="H2022" s="177"/>
      <c r="I2022" s="176"/>
    </row>
    <row r="2023" spans="7:9" x14ac:dyDescent="0.25">
      <c r="G2023" s="176"/>
      <c r="H2023" s="177"/>
      <c r="I2023" s="176"/>
    </row>
    <row r="2024" spans="7:9" x14ac:dyDescent="0.25">
      <c r="G2024" s="176"/>
      <c r="H2024" s="177"/>
      <c r="I2024" s="176"/>
    </row>
    <row r="2025" spans="7:9" x14ac:dyDescent="0.25">
      <c r="G2025" s="176"/>
      <c r="H2025" s="177"/>
      <c r="I2025" s="176"/>
    </row>
    <row r="2026" spans="7:9" x14ac:dyDescent="0.25">
      <c r="G2026" s="176"/>
      <c r="H2026" s="177"/>
      <c r="I2026" s="176"/>
    </row>
    <row r="2027" spans="7:9" x14ac:dyDescent="0.25">
      <c r="G2027" s="176"/>
      <c r="H2027" s="177"/>
      <c r="I2027" s="176"/>
    </row>
    <row r="2028" spans="7:9" x14ac:dyDescent="0.25">
      <c r="G2028" s="176"/>
      <c r="H2028" s="177"/>
      <c r="I2028" s="176"/>
    </row>
    <row r="2029" spans="7:9" x14ac:dyDescent="0.25">
      <c r="G2029" s="176"/>
      <c r="H2029" s="177"/>
      <c r="I2029" s="176"/>
    </row>
    <row r="2030" spans="7:9" x14ac:dyDescent="0.25">
      <c r="G2030" s="176"/>
      <c r="H2030" s="177"/>
      <c r="I2030" s="176"/>
    </row>
    <row r="2031" spans="7:9" x14ac:dyDescent="0.25">
      <c r="G2031" s="176"/>
      <c r="H2031" s="177"/>
      <c r="I2031" s="176"/>
    </row>
    <row r="2032" spans="7:9" x14ac:dyDescent="0.25">
      <c r="G2032" s="176"/>
      <c r="H2032" s="177"/>
      <c r="I2032" s="176"/>
    </row>
    <row r="2033" spans="7:9" x14ac:dyDescent="0.25">
      <c r="G2033" s="176"/>
      <c r="H2033" s="177"/>
      <c r="I2033" s="176"/>
    </row>
    <row r="2034" spans="7:9" x14ac:dyDescent="0.25">
      <c r="G2034" s="176"/>
      <c r="H2034" s="177"/>
      <c r="I2034" s="176"/>
    </row>
    <row r="2035" spans="7:9" x14ac:dyDescent="0.25">
      <c r="G2035" s="176"/>
      <c r="H2035" s="177"/>
      <c r="I2035" s="176"/>
    </row>
    <row r="2036" spans="7:9" x14ac:dyDescent="0.25">
      <c r="G2036" s="176"/>
      <c r="H2036" s="177"/>
      <c r="I2036" s="176"/>
    </row>
    <row r="2037" spans="7:9" x14ac:dyDescent="0.25">
      <c r="G2037" s="176"/>
      <c r="H2037" s="177"/>
      <c r="I2037" s="176"/>
    </row>
    <row r="2038" spans="7:9" x14ac:dyDescent="0.25">
      <c r="G2038" s="176"/>
      <c r="H2038" s="177"/>
      <c r="I2038" s="176"/>
    </row>
    <row r="2039" spans="7:9" x14ac:dyDescent="0.25">
      <c r="G2039" s="176"/>
      <c r="H2039" s="177"/>
      <c r="I2039" s="176"/>
    </row>
    <row r="2040" spans="7:9" x14ac:dyDescent="0.25">
      <c r="G2040" s="176"/>
      <c r="H2040" s="177"/>
      <c r="I2040" s="176"/>
    </row>
    <row r="2041" spans="7:9" x14ac:dyDescent="0.25">
      <c r="G2041" s="176"/>
      <c r="H2041" s="177"/>
      <c r="I2041" s="176"/>
    </row>
    <row r="2042" spans="7:9" x14ac:dyDescent="0.25">
      <c r="G2042" s="176"/>
      <c r="H2042" s="177"/>
      <c r="I2042" s="176"/>
    </row>
    <row r="2043" spans="7:9" x14ac:dyDescent="0.25">
      <c r="G2043" s="176"/>
      <c r="H2043" s="177"/>
      <c r="I2043" s="176"/>
    </row>
    <row r="2044" spans="7:9" x14ac:dyDescent="0.25">
      <c r="G2044" s="176"/>
      <c r="H2044" s="177"/>
      <c r="I2044" s="176"/>
    </row>
    <row r="2045" spans="7:9" x14ac:dyDescent="0.25">
      <c r="G2045" s="176"/>
      <c r="H2045" s="177"/>
      <c r="I2045" s="176"/>
    </row>
    <row r="2046" spans="7:9" x14ac:dyDescent="0.25">
      <c r="G2046" s="176"/>
      <c r="H2046" s="177"/>
      <c r="I2046" s="176"/>
    </row>
    <row r="2047" spans="7:9" x14ac:dyDescent="0.25">
      <c r="G2047" s="176"/>
      <c r="H2047" s="177"/>
      <c r="I2047" s="176"/>
    </row>
    <row r="2048" spans="7:9" x14ac:dyDescent="0.25">
      <c r="G2048" s="176"/>
      <c r="H2048" s="177"/>
      <c r="I2048" s="176"/>
    </row>
    <row r="2049" spans="7:9" x14ac:dyDescent="0.25">
      <c r="G2049" s="176"/>
      <c r="H2049" s="177"/>
      <c r="I2049" s="176"/>
    </row>
    <row r="2050" spans="7:9" x14ac:dyDescent="0.25">
      <c r="G2050" s="176"/>
      <c r="H2050" s="177"/>
      <c r="I2050" s="176"/>
    </row>
    <row r="2051" spans="7:9" x14ac:dyDescent="0.25">
      <c r="G2051" s="176"/>
      <c r="H2051" s="177"/>
      <c r="I2051" s="176"/>
    </row>
    <row r="2052" spans="7:9" x14ac:dyDescent="0.25">
      <c r="G2052" s="176"/>
      <c r="H2052" s="177"/>
      <c r="I2052" s="176"/>
    </row>
    <row r="2053" spans="7:9" x14ac:dyDescent="0.25">
      <c r="G2053" s="176"/>
      <c r="H2053" s="177"/>
      <c r="I2053" s="176"/>
    </row>
    <row r="2054" spans="7:9" x14ac:dyDescent="0.25">
      <c r="G2054" s="176"/>
      <c r="H2054" s="177"/>
      <c r="I2054" s="176"/>
    </row>
    <row r="2055" spans="7:9" x14ac:dyDescent="0.25">
      <c r="G2055" s="176"/>
      <c r="H2055" s="177"/>
      <c r="I2055" s="176"/>
    </row>
    <row r="2056" spans="7:9" x14ac:dyDescent="0.25">
      <c r="G2056" s="176"/>
      <c r="H2056" s="177"/>
      <c r="I2056" s="176"/>
    </row>
    <row r="2057" spans="7:9" x14ac:dyDescent="0.25">
      <c r="G2057" s="176"/>
      <c r="H2057" s="177"/>
      <c r="I2057" s="176"/>
    </row>
    <row r="2058" spans="7:9" x14ac:dyDescent="0.25">
      <c r="G2058" s="176"/>
      <c r="H2058" s="177"/>
      <c r="I2058" s="176"/>
    </row>
    <row r="2059" spans="7:9" x14ac:dyDescent="0.25">
      <c r="G2059" s="176"/>
      <c r="H2059" s="177"/>
      <c r="I2059" s="176"/>
    </row>
    <row r="2060" spans="7:9" x14ac:dyDescent="0.25">
      <c r="G2060" s="176"/>
      <c r="H2060" s="177"/>
      <c r="I2060" s="176"/>
    </row>
    <row r="2061" spans="7:9" x14ac:dyDescent="0.25">
      <c r="G2061" s="176"/>
      <c r="H2061" s="177"/>
      <c r="I2061" s="176"/>
    </row>
    <row r="2062" spans="7:9" x14ac:dyDescent="0.25">
      <c r="G2062" s="176"/>
      <c r="H2062" s="177"/>
      <c r="I2062" s="176"/>
    </row>
    <row r="2063" spans="7:9" x14ac:dyDescent="0.25">
      <c r="G2063" s="176"/>
      <c r="H2063" s="177"/>
      <c r="I2063" s="176"/>
    </row>
    <row r="2064" spans="7:9" x14ac:dyDescent="0.25">
      <c r="G2064" s="176"/>
      <c r="H2064" s="177"/>
      <c r="I2064" s="176"/>
    </row>
    <row r="2065" spans="7:9" x14ac:dyDescent="0.25">
      <c r="G2065" s="176"/>
      <c r="H2065" s="177"/>
      <c r="I2065" s="176"/>
    </row>
    <row r="2066" spans="7:9" x14ac:dyDescent="0.25">
      <c r="G2066" s="176"/>
      <c r="H2066" s="177"/>
      <c r="I2066" s="176"/>
    </row>
    <row r="2067" spans="7:9" x14ac:dyDescent="0.25">
      <c r="G2067" s="176"/>
      <c r="H2067" s="177"/>
      <c r="I2067" s="176"/>
    </row>
    <row r="2068" spans="7:9" x14ac:dyDescent="0.25">
      <c r="G2068" s="176"/>
      <c r="H2068" s="177"/>
      <c r="I2068" s="176"/>
    </row>
    <row r="2069" spans="7:9" x14ac:dyDescent="0.25">
      <c r="G2069" s="176"/>
      <c r="H2069" s="177"/>
      <c r="I2069" s="176"/>
    </row>
    <row r="2070" spans="7:9" x14ac:dyDescent="0.25">
      <c r="G2070" s="176"/>
      <c r="H2070" s="177"/>
      <c r="I2070" s="176"/>
    </row>
    <row r="2071" spans="7:9" x14ac:dyDescent="0.25">
      <c r="G2071" s="176"/>
      <c r="H2071" s="177"/>
      <c r="I2071" s="176"/>
    </row>
    <row r="2072" spans="7:9" x14ac:dyDescent="0.25">
      <c r="G2072" s="176"/>
      <c r="H2072" s="177"/>
      <c r="I2072" s="176"/>
    </row>
    <row r="2073" spans="7:9" x14ac:dyDescent="0.25">
      <c r="G2073" s="176"/>
      <c r="H2073" s="177"/>
      <c r="I2073" s="176"/>
    </row>
    <row r="2074" spans="7:9" x14ac:dyDescent="0.25">
      <c r="G2074" s="176"/>
      <c r="H2074" s="177"/>
      <c r="I2074" s="176"/>
    </row>
    <row r="2075" spans="7:9" x14ac:dyDescent="0.25">
      <c r="G2075" s="176"/>
      <c r="H2075" s="177"/>
      <c r="I2075" s="176"/>
    </row>
    <row r="2076" spans="7:9" x14ac:dyDescent="0.25">
      <c r="G2076" s="176"/>
      <c r="H2076" s="177"/>
      <c r="I2076" s="176"/>
    </row>
    <row r="2077" spans="7:9" x14ac:dyDescent="0.25">
      <c r="G2077" s="176"/>
      <c r="H2077" s="177"/>
      <c r="I2077" s="176"/>
    </row>
    <row r="2078" spans="7:9" x14ac:dyDescent="0.25">
      <c r="G2078" s="176"/>
      <c r="H2078" s="177"/>
      <c r="I2078" s="176"/>
    </row>
    <row r="2079" spans="7:9" x14ac:dyDescent="0.25">
      <c r="G2079" s="176"/>
      <c r="H2079" s="177"/>
      <c r="I2079" s="176"/>
    </row>
    <row r="2080" spans="7:9" x14ac:dyDescent="0.25">
      <c r="G2080" s="176"/>
      <c r="H2080" s="177"/>
      <c r="I2080" s="176"/>
    </row>
    <row r="2081" spans="7:9" x14ac:dyDescent="0.25">
      <c r="G2081" s="176"/>
      <c r="H2081" s="177"/>
      <c r="I2081" s="176"/>
    </row>
    <row r="2082" spans="7:9" x14ac:dyDescent="0.25">
      <c r="G2082" s="176"/>
      <c r="H2082" s="177"/>
      <c r="I2082" s="176"/>
    </row>
    <row r="2083" spans="7:9" x14ac:dyDescent="0.25">
      <c r="G2083" s="176"/>
      <c r="H2083" s="177"/>
      <c r="I2083" s="176"/>
    </row>
    <row r="2084" spans="7:9" x14ac:dyDescent="0.25">
      <c r="G2084" s="176"/>
      <c r="H2084" s="177"/>
      <c r="I2084" s="176"/>
    </row>
    <row r="2085" spans="7:9" x14ac:dyDescent="0.25">
      <c r="G2085" s="176"/>
      <c r="H2085" s="177"/>
      <c r="I2085" s="176"/>
    </row>
    <row r="2086" spans="7:9" x14ac:dyDescent="0.25">
      <c r="G2086" s="176"/>
      <c r="H2086" s="177"/>
      <c r="I2086" s="176"/>
    </row>
    <row r="2087" spans="7:9" x14ac:dyDescent="0.25">
      <c r="G2087" s="176"/>
      <c r="H2087" s="177"/>
      <c r="I2087" s="176"/>
    </row>
    <row r="2088" spans="7:9" x14ac:dyDescent="0.25">
      <c r="G2088" s="176"/>
      <c r="H2088" s="177"/>
      <c r="I2088" s="176"/>
    </row>
    <row r="2089" spans="7:9" x14ac:dyDescent="0.25">
      <c r="G2089" s="176"/>
      <c r="H2089" s="177"/>
      <c r="I2089" s="176"/>
    </row>
    <row r="2090" spans="7:9" x14ac:dyDescent="0.25">
      <c r="G2090" s="176"/>
      <c r="H2090" s="177"/>
      <c r="I2090" s="176"/>
    </row>
    <row r="2091" spans="7:9" x14ac:dyDescent="0.25">
      <c r="G2091" s="176"/>
      <c r="H2091" s="177"/>
      <c r="I2091" s="176"/>
    </row>
    <row r="2092" spans="7:9" x14ac:dyDescent="0.25">
      <c r="G2092" s="176"/>
      <c r="H2092" s="177"/>
      <c r="I2092" s="176"/>
    </row>
    <row r="2093" spans="7:9" x14ac:dyDescent="0.25">
      <c r="G2093" s="176"/>
      <c r="H2093" s="177"/>
      <c r="I2093" s="176"/>
    </row>
    <row r="2094" spans="7:9" x14ac:dyDescent="0.25">
      <c r="G2094" s="176"/>
      <c r="H2094" s="177"/>
      <c r="I2094" s="176"/>
    </row>
    <row r="2095" spans="7:9" x14ac:dyDescent="0.25">
      <c r="G2095" s="176"/>
      <c r="H2095" s="177"/>
      <c r="I2095" s="176"/>
    </row>
    <row r="2096" spans="7:9" x14ac:dyDescent="0.25">
      <c r="G2096" s="176"/>
      <c r="H2096" s="177"/>
      <c r="I2096" s="176"/>
    </row>
    <row r="2097" spans="7:9" x14ac:dyDescent="0.25">
      <c r="G2097" s="176"/>
      <c r="H2097" s="177"/>
      <c r="I2097" s="176"/>
    </row>
    <row r="2098" spans="7:9" x14ac:dyDescent="0.25">
      <c r="G2098" s="176"/>
      <c r="H2098" s="177"/>
      <c r="I2098" s="176"/>
    </row>
    <row r="2099" spans="7:9" x14ac:dyDescent="0.25">
      <c r="G2099" s="176"/>
      <c r="H2099" s="177"/>
      <c r="I2099" s="176"/>
    </row>
    <row r="2100" spans="7:9" x14ac:dyDescent="0.25">
      <c r="G2100" s="176"/>
      <c r="H2100" s="177"/>
      <c r="I2100" s="176"/>
    </row>
    <row r="2101" spans="7:9" x14ac:dyDescent="0.25">
      <c r="G2101" s="176"/>
      <c r="H2101" s="177"/>
      <c r="I2101" s="176"/>
    </row>
    <row r="2102" spans="7:9" x14ac:dyDescent="0.25">
      <c r="G2102" s="176"/>
      <c r="H2102" s="177"/>
      <c r="I2102" s="176"/>
    </row>
    <row r="2103" spans="7:9" x14ac:dyDescent="0.25">
      <c r="G2103" s="176"/>
      <c r="H2103" s="177"/>
      <c r="I2103" s="176"/>
    </row>
    <row r="2104" spans="7:9" x14ac:dyDescent="0.25">
      <c r="G2104" s="176"/>
      <c r="H2104" s="177"/>
      <c r="I2104" s="176"/>
    </row>
    <row r="2105" spans="7:9" x14ac:dyDescent="0.25">
      <c r="G2105" s="176"/>
      <c r="H2105" s="177"/>
      <c r="I2105" s="176"/>
    </row>
    <row r="2106" spans="7:9" x14ac:dyDescent="0.25">
      <c r="G2106" s="176"/>
      <c r="H2106" s="177"/>
      <c r="I2106" s="176"/>
    </row>
    <row r="2107" spans="7:9" x14ac:dyDescent="0.25">
      <c r="G2107" s="176"/>
      <c r="H2107" s="177"/>
      <c r="I2107" s="176"/>
    </row>
    <row r="2108" spans="7:9" x14ac:dyDescent="0.25">
      <c r="G2108" s="176"/>
      <c r="H2108" s="177"/>
      <c r="I2108" s="176"/>
    </row>
    <row r="2109" spans="7:9" x14ac:dyDescent="0.25">
      <c r="G2109" s="176"/>
      <c r="H2109" s="177"/>
      <c r="I2109" s="176"/>
    </row>
    <row r="2110" spans="7:9" x14ac:dyDescent="0.25">
      <c r="G2110" s="176"/>
      <c r="H2110" s="177"/>
      <c r="I2110" s="176"/>
    </row>
    <row r="2111" spans="7:9" x14ac:dyDescent="0.25">
      <c r="G2111" s="176"/>
      <c r="H2111" s="177"/>
      <c r="I2111" s="176"/>
    </row>
    <row r="2112" spans="7:9" x14ac:dyDescent="0.25">
      <c r="G2112" s="176"/>
      <c r="H2112" s="177"/>
      <c r="I2112" s="176"/>
    </row>
    <row r="2113" spans="7:9" x14ac:dyDescent="0.25">
      <c r="G2113" s="176"/>
      <c r="H2113" s="177"/>
      <c r="I2113" s="176"/>
    </row>
    <row r="2114" spans="7:9" x14ac:dyDescent="0.25">
      <c r="G2114" s="176"/>
      <c r="H2114" s="177"/>
      <c r="I2114" s="176"/>
    </row>
    <row r="2115" spans="7:9" x14ac:dyDescent="0.25">
      <c r="G2115" s="176"/>
      <c r="H2115" s="177"/>
      <c r="I2115" s="176"/>
    </row>
    <row r="2116" spans="7:9" x14ac:dyDescent="0.25">
      <c r="G2116" s="176"/>
      <c r="H2116" s="177"/>
      <c r="I2116" s="176"/>
    </row>
    <row r="2117" spans="7:9" x14ac:dyDescent="0.25">
      <c r="G2117" s="176"/>
      <c r="H2117" s="177"/>
      <c r="I2117" s="176"/>
    </row>
    <row r="2118" spans="7:9" x14ac:dyDescent="0.25">
      <c r="G2118" s="176"/>
      <c r="H2118" s="177"/>
      <c r="I2118" s="176"/>
    </row>
    <row r="2119" spans="7:9" x14ac:dyDescent="0.25">
      <c r="G2119" s="176"/>
      <c r="H2119" s="177"/>
      <c r="I2119" s="176"/>
    </row>
    <row r="2120" spans="7:9" x14ac:dyDescent="0.25">
      <c r="G2120" s="176"/>
      <c r="H2120" s="177"/>
      <c r="I2120" s="176"/>
    </row>
    <row r="2121" spans="7:9" x14ac:dyDescent="0.25">
      <c r="G2121" s="176"/>
      <c r="H2121" s="177"/>
      <c r="I2121" s="176"/>
    </row>
    <row r="2122" spans="7:9" x14ac:dyDescent="0.25">
      <c r="G2122" s="176"/>
      <c r="H2122" s="177"/>
      <c r="I2122" s="176"/>
    </row>
    <row r="2123" spans="7:9" x14ac:dyDescent="0.25">
      <c r="G2123" s="176"/>
      <c r="H2123" s="177"/>
      <c r="I2123" s="176"/>
    </row>
    <row r="2124" spans="7:9" x14ac:dyDescent="0.25">
      <c r="G2124" s="176"/>
      <c r="H2124" s="177"/>
      <c r="I2124" s="176"/>
    </row>
    <row r="2125" spans="7:9" x14ac:dyDescent="0.25">
      <c r="G2125" s="176"/>
      <c r="H2125" s="177"/>
      <c r="I2125" s="176"/>
    </row>
    <row r="2126" spans="7:9" x14ac:dyDescent="0.25">
      <c r="G2126" s="176"/>
      <c r="H2126" s="177"/>
      <c r="I2126" s="176"/>
    </row>
    <row r="2127" spans="7:9" x14ac:dyDescent="0.25">
      <c r="G2127" s="176"/>
      <c r="H2127" s="177"/>
      <c r="I2127" s="176"/>
    </row>
    <row r="2128" spans="7:9" x14ac:dyDescent="0.25">
      <c r="G2128" s="176"/>
      <c r="H2128" s="177"/>
      <c r="I2128" s="176"/>
    </row>
    <row r="2129" spans="7:9" x14ac:dyDescent="0.25">
      <c r="G2129" s="176"/>
      <c r="H2129" s="177"/>
      <c r="I2129" s="176"/>
    </row>
    <row r="2130" spans="7:9" x14ac:dyDescent="0.25">
      <c r="G2130" s="176"/>
      <c r="H2130" s="177"/>
      <c r="I2130" s="176"/>
    </row>
    <row r="2131" spans="7:9" x14ac:dyDescent="0.25">
      <c r="G2131" s="176"/>
      <c r="H2131" s="177"/>
      <c r="I2131" s="176"/>
    </row>
    <row r="2132" spans="7:9" x14ac:dyDescent="0.25">
      <c r="G2132" s="176"/>
      <c r="H2132" s="177"/>
      <c r="I2132" s="176"/>
    </row>
    <row r="2133" spans="7:9" x14ac:dyDescent="0.25">
      <c r="G2133" s="176"/>
      <c r="H2133" s="177"/>
      <c r="I2133" s="176"/>
    </row>
    <row r="2134" spans="7:9" x14ac:dyDescent="0.25">
      <c r="G2134" s="176"/>
      <c r="H2134" s="177"/>
      <c r="I2134" s="176"/>
    </row>
    <row r="2135" spans="7:9" x14ac:dyDescent="0.25">
      <c r="G2135" s="176"/>
      <c r="H2135" s="177"/>
      <c r="I2135" s="176"/>
    </row>
    <row r="2136" spans="7:9" x14ac:dyDescent="0.25">
      <c r="G2136" s="176"/>
      <c r="H2136" s="177"/>
      <c r="I2136" s="176"/>
    </row>
    <row r="2137" spans="7:9" x14ac:dyDescent="0.25">
      <c r="G2137" s="176"/>
      <c r="H2137" s="177"/>
      <c r="I2137" s="176"/>
    </row>
    <row r="2138" spans="7:9" x14ac:dyDescent="0.25">
      <c r="G2138" s="176"/>
      <c r="H2138" s="177"/>
      <c r="I2138" s="176"/>
    </row>
    <row r="2139" spans="7:9" x14ac:dyDescent="0.25">
      <c r="G2139" s="176"/>
      <c r="H2139" s="177"/>
      <c r="I2139" s="176"/>
    </row>
    <row r="2140" spans="7:9" x14ac:dyDescent="0.25">
      <c r="G2140" s="176"/>
      <c r="H2140" s="177"/>
      <c r="I2140" s="176"/>
    </row>
    <row r="2141" spans="7:9" x14ac:dyDescent="0.25">
      <c r="G2141" s="176"/>
      <c r="H2141" s="177"/>
      <c r="I2141" s="176"/>
    </row>
    <row r="2142" spans="7:9" x14ac:dyDescent="0.25">
      <c r="G2142" s="176"/>
      <c r="H2142" s="177"/>
      <c r="I2142" s="176"/>
    </row>
    <row r="2143" spans="7:9" x14ac:dyDescent="0.25">
      <c r="G2143" s="176"/>
      <c r="H2143" s="177"/>
      <c r="I2143" s="176"/>
    </row>
    <row r="2144" spans="7:9" x14ac:dyDescent="0.25">
      <c r="G2144" s="176"/>
      <c r="H2144" s="177"/>
      <c r="I2144" s="176"/>
    </row>
    <row r="2145" spans="7:9" x14ac:dyDescent="0.25">
      <c r="G2145" s="176"/>
      <c r="H2145" s="177"/>
      <c r="I2145" s="176"/>
    </row>
    <row r="2146" spans="7:9" x14ac:dyDescent="0.25">
      <c r="G2146" s="176"/>
      <c r="H2146" s="177"/>
      <c r="I2146" s="176"/>
    </row>
    <row r="2147" spans="7:9" x14ac:dyDescent="0.25">
      <c r="G2147" s="176"/>
      <c r="H2147" s="177"/>
      <c r="I2147" s="176"/>
    </row>
    <row r="2148" spans="7:9" x14ac:dyDescent="0.25">
      <c r="G2148" s="176"/>
      <c r="H2148" s="177"/>
      <c r="I2148" s="176"/>
    </row>
    <row r="2149" spans="7:9" x14ac:dyDescent="0.25">
      <c r="G2149" s="176"/>
      <c r="H2149" s="177"/>
      <c r="I2149" s="176"/>
    </row>
    <row r="2150" spans="7:9" x14ac:dyDescent="0.25">
      <c r="G2150" s="176"/>
      <c r="H2150" s="177"/>
      <c r="I2150" s="176"/>
    </row>
    <row r="2151" spans="7:9" x14ac:dyDescent="0.25">
      <c r="G2151" s="176"/>
      <c r="H2151" s="177"/>
      <c r="I2151" s="176"/>
    </row>
    <row r="2152" spans="7:9" x14ac:dyDescent="0.25">
      <c r="G2152" s="176"/>
      <c r="H2152" s="177"/>
      <c r="I2152" s="176"/>
    </row>
    <row r="2153" spans="7:9" x14ac:dyDescent="0.25">
      <c r="G2153" s="176"/>
      <c r="H2153" s="177"/>
      <c r="I2153" s="176"/>
    </row>
    <row r="2154" spans="7:9" x14ac:dyDescent="0.25">
      <c r="G2154" s="176"/>
      <c r="H2154" s="177"/>
      <c r="I2154" s="176"/>
    </row>
    <row r="2155" spans="7:9" x14ac:dyDescent="0.25">
      <c r="G2155" s="176"/>
      <c r="H2155" s="177"/>
      <c r="I2155" s="176"/>
    </row>
    <row r="2156" spans="7:9" x14ac:dyDescent="0.25">
      <c r="G2156" s="176"/>
      <c r="H2156" s="177"/>
      <c r="I2156" s="176"/>
    </row>
    <row r="2157" spans="7:9" x14ac:dyDescent="0.25">
      <c r="G2157" s="176"/>
      <c r="H2157" s="177"/>
      <c r="I2157" s="176"/>
    </row>
    <row r="2158" spans="7:9" x14ac:dyDescent="0.25">
      <c r="G2158" s="176"/>
      <c r="H2158" s="177"/>
      <c r="I2158" s="176"/>
    </row>
    <row r="2159" spans="7:9" x14ac:dyDescent="0.25">
      <c r="G2159" s="176"/>
      <c r="H2159" s="177"/>
      <c r="I2159" s="176"/>
    </row>
    <row r="2160" spans="7:9" x14ac:dyDescent="0.25">
      <c r="G2160" s="176"/>
      <c r="H2160" s="177"/>
      <c r="I2160" s="176"/>
    </row>
    <row r="2161" spans="7:9" x14ac:dyDescent="0.25">
      <c r="G2161" s="176"/>
      <c r="H2161" s="177"/>
      <c r="I2161" s="176"/>
    </row>
    <row r="2162" spans="7:9" x14ac:dyDescent="0.25">
      <c r="G2162" s="176"/>
      <c r="H2162" s="177"/>
      <c r="I2162" s="176"/>
    </row>
    <row r="2163" spans="7:9" x14ac:dyDescent="0.25">
      <c r="G2163" s="176"/>
      <c r="H2163" s="177"/>
      <c r="I2163" s="176"/>
    </row>
    <row r="2164" spans="7:9" x14ac:dyDescent="0.25">
      <c r="G2164" s="176"/>
      <c r="H2164" s="177"/>
      <c r="I2164" s="176"/>
    </row>
    <row r="2165" spans="7:9" x14ac:dyDescent="0.25">
      <c r="G2165" s="176"/>
      <c r="H2165" s="177"/>
      <c r="I2165" s="176"/>
    </row>
    <row r="2166" spans="7:9" x14ac:dyDescent="0.25">
      <c r="G2166" s="176"/>
      <c r="H2166" s="177"/>
      <c r="I2166" s="176"/>
    </row>
    <row r="2167" spans="7:9" x14ac:dyDescent="0.25">
      <c r="G2167" s="176"/>
      <c r="H2167" s="177"/>
      <c r="I2167" s="176"/>
    </row>
    <row r="2168" spans="7:9" x14ac:dyDescent="0.25">
      <c r="G2168" s="176"/>
      <c r="H2168" s="177"/>
      <c r="I2168" s="176"/>
    </row>
    <row r="2169" spans="7:9" x14ac:dyDescent="0.25">
      <c r="G2169" s="176"/>
      <c r="H2169" s="177"/>
      <c r="I2169" s="176"/>
    </row>
    <row r="2170" spans="7:9" x14ac:dyDescent="0.25">
      <c r="G2170" s="176"/>
      <c r="H2170" s="177"/>
      <c r="I2170" s="176"/>
    </row>
    <row r="2171" spans="7:9" x14ac:dyDescent="0.25">
      <c r="G2171" s="176"/>
      <c r="H2171" s="177"/>
      <c r="I2171" s="176"/>
    </row>
    <row r="2172" spans="7:9" x14ac:dyDescent="0.25">
      <c r="G2172" s="176"/>
      <c r="H2172" s="177"/>
      <c r="I2172" s="176"/>
    </row>
    <row r="2173" spans="7:9" x14ac:dyDescent="0.25">
      <c r="G2173" s="176"/>
      <c r="H2173" s="177"/>
      <c r="I2173" s="176"/>
    </row>
    <row r="2174" spans="7:9" x14ac:dyDescent="0.25">
      <c r="G2174" s="176"/>
      <c r="H2174" s="177"/>
      <c r="I2174" s="176"/>
    </row>
    <row r="2175" spans="7:9" x14ac:dyDescent="0.25">
      <c r="G2175" s="176"/>
      <c r="H2175" s="177"/>
      <c r="I2175" s="176"/>
    </row>
    <row r="2176" spans="7:9" x14ac:dyDescent="0.25">
      <c r="G2176" s="176"/>
      <c r="H2176" s="177"/>
      <c r="I2176" s="176"/>
    </row>
    <row r="2177" spans="7:9" x14ac:dyDescent="0.25">
      <c r="G2177" s="176"/>
      <c r="H2177" s="177"/>
      <c r="I2177" s="176"/>
    </row>
    <row r="2178" spans="7:9" x14ac:dyDescent="0.25">
      <c r="G2178" s="176"/>
      <c r="H2178" s="177"/>
      <c r="I2178" s="176"/>
    </row>
    <row r="2179" spans="7:9" x14ac:dyDescent="0.25">
      <c r="G2179" s="176"/>
      <c r="H2179" s="177"/>
      <c r="I2179" s="176"/>
    </row>
    <row r="2180" spans="7:9" x14ac:dyDescent="0.25">
      <c r="G2180" s="176"/>
      <c r="H2180" s="177"/>
      <c r="I2180" s="176"/>
    </row>
    <row r="2181" spans="7:9" x14ac:dyDescent="0.25">
      <c r="G2181" s="176"/>
      <c r="H2181" s="177"/>
      <c r="I2181" s="176"/>
    </row>
    <row r="2182" spans="7:9" x14ac:dyDescent="0.25">
      <c r="G2182" s="176"/>
      <c r="H2182" s="177"/>
      <c r="I2182" s="176"/>
    </row>
    <row r="2183" spans="7:9" x14ac:dyDescent="0.25">
      <c r="G2183" s="176"/>
      <c r="H2183" s="177"/>
      <c r="I2183" s="176"/>
    </row>
    <row r="2184" spans="7:9" x14ac:dyDescent="0.25">
      <c r="G2184" s="176"/>
      <c r="H2184" s="177"/>
      <c r="I2184" s="176"/>
    </row>
    <row r="2185" spans="7:9" x14ac:dyDescent="0.25">
      <c r="G2185" s="176"/>
      <c r="H2185" s="177"/>
      <c r="I2185" s="176"/>
    </row>
    <row r="2186" spans="7:9" x14ac:dyDescent="0.25">
      <c r="G2186" s="176"/>
      <c r="H2186" s="177"/>
      <c r="I2186" s="176"/>
    </row>
    <row r="2187" spans="7:9" x14ac:dyDescent="0.25">
      <c r="G2187" s="176"/>
      <c r="H2187" s="177"/>
      <c r="I2187" s="176"/>
    </row>
    <row r="2188" spans="7:9" x14ac:dyDescent="0.25">
      <c r="G2188" s="176"/>
      <c r="H2188" s="177"/>
      <c r="I2188" s="176"/>
    </row>
    <row r="2189" spans="7:9" x14ac:dyDescent="0.25">
      <c r="G2189" s="176"/>
      <c r="H2189" s="177"/>
      <c r="I2189" s="176"/>
    </row>
    <row r="2190" spans="7:9" x14ac:dyDescent="0.25">
      <c r="G2190" s="176"/>
      <c r="H2190" s="177"/>
      <c r="I2190" s="176"/>
    </row>
    <row r="2191" spans="7:9" x14ac:dyDescent="0.25">
      <c r="G2191" s="176"/>
      <c r="H2191" s="177"/>
      <c r="I2191" s="176"/>
    </row>
    <row r="2192" spans="7:9" x14ac:dyDescent="0.25">
      <c r="G2192" s="176"/>
      <c r="H2192" s="177"/>
      <c r="I2192" s="176"/>
    </row>
    <row r="2193" spans="7:9" x14ac:dyDescent="0.25">
      <c r="G2193" s="176"/>
      <c r="H2193" s="177"/>
      <c r="I2193" s="176"/>
    </row>
    <row r="2194" spans="7:9" x14ac:dyDescent="0.25">
      <c r="G2194" s="176"/>
      <c r="H2194" s="177"/>
      <c r="I2194" s="176"/>
    </row>
    <row r="2195" spans="7:9" x14ac:dyDescent="0.25">
      <c r="G2195" s="176"/>
      <c r="H2195" s="177"/>
      <c r="I2195" s="176"/>
    </row>
    <row r="2196" spans="7:9" x14ac:dyDescent="0.25">
      <c r="G2196" s="176"/>
      <c r="H2196" s="177"/>
      <c r="I2196" s="176"/>
    </row>
    <row r="2197" spans="7:9" x14ac:dyDescent="0.25">
      <c r="G2197" s="176"/>
      <c r="H2197" s="177"/>
      <c r="I2197" s="176"/>
    </row>
    <row r="2198" spans="7:9" x14ac:dyDescent="0.25">
      <c r="G2198" s="176"/>
      <c r="H2198" s="177"/>
      <c r="I2198" s="176"/>
    </row>
    <row r="2199" spans="7:9" x14ac:dyDescent="0.25">
      <c r="G2199" s="176"/>
      <c r="H2199" s="177"/>
      <c r="I2199" s="176"/>
    </row>
    <row r="2200" spans="7:9" x14ac:dyDescent="0.25">
      <c r="G2200" s="176"/>
      <c r="H2200" s="177"/>
      <c r="I2200" s="176"/>
    </row>
    <row r="2201" spans="7:9" x14ac:dyDescent="0.25">
      <c r="G2201" s="176"/>
      <c r="H2201" s="177"/>
      <c r="I2201" s="176"/>
    </row>
    <row r="2202" spans="7:9" x14ac:dyDescent="0.25">
      <c r="G2202" s="176"/>
      <c r="H2202" s="177"/>
      <c r="I2202" s="176"/>
    </row>
    <row r="2203" spans="7:9" x14ac:dyDescent="0.25">
      <c r="G2203" s="176"/>
      <c r="H2203" s="177"/>
      <c r="I2203" s="176"/>
    </row>
    <row r="2204" spans="7:9" x14ac:dyDescent="0.25">
      <c r="G2204" s="176"/>
      <c r="H2204" s="177"/>
      <c r="I2204" s="176"/>
    </row>
    <row r="2205" spans="7:9" x14ac:dyDescent="0.25">
      <c r="G2205" s="176"/>
      <c r="H2205" s="177"/>
      <c r="I2205" s="176"/>
    </row>
    <row r="2206" spans="7:9" x14ac:dyDescent="0.25">
      <c r="G2206" s="176"/>
      <c r="H2206" s="177"/>
      <c r="I2206" s="176"/>
    </row>
    <row r="2207" spans="7:9" x14ac:dyDescent="0.25">
      <c r="G2207" s="176"/>
      <c r="H2207" s="177"/>
      <c r="I2207" s="176"/>
    </row>
    <row r="2208" spans="7:9" x14ac:dyDescent="0.25">
      <c r="G2208" s="176"/>
      <c r="H2208" s="177"/>
      <c r="I2208" s="176"/>
    </row>
    <row r="2209" spans="7:9" x14ac:dyDescent="0.25">
      <c r="G2209" s="176"/>
      <c r="H2209" s="177"/>
      <c r="I2209" s="176"/>
    </row>
    <row r="2210" spans="7:9" x14ac:dyDescent="0.25">
      <c r="G2210" s="176"/>
      <c r="H2210" s="177"/>
      <c r="I2210" s="176"/>
    </row>
    <row r="2211" spans="7:9" x14ac:dyDescent="0.25">
      <c r="G2211" s="176"/>
      <c r="H2211" s="177"/>
      <c r="I2211" s="176"/>
    </row>
    <row r="2212" spans="7:9" x14ac:dyDescent="0.25">
      <c r="G2212" s="176"/>
      <c r="H2212" s="177"/>
      <c r="I2212" s="176"/>
    </row>
    <row r="2213" spans="7:9" x14ac:dyDescent="0.25">
      <c r="G2213" s="176"/>
      <c r="H2213" s="177"/>
      <c r="I2213" s="176"/>
    </row>
    <row r="2214" spans="7:9" x14ac:dyDescent="0.25">
      <c r="G2214" s="176"/>
      <c r="H2214" s="177"/>
      <c r="I2214" s="176"/>
    </row>
    <row r="2215" spans="7:9" x14ac:dyDescent="0.25">
      <c r="G2215" s="176"/>
      <c r="H2215" s="177"/>
      <c r="I2215" s="176"/>
    </row>
    <row r="2216" spans="7:9" x14ac:dyDescent="0.25">
      <c r="G2216" s="176"/>
      <c r="H2216" s="177"/>
      <c r="I2216" s="176"/>
    </row>
    <row r="2217" spans="7:9" x14ac:dyDescent="0.25">
      <c r="G2217" s="176"/>
      <c r="H2217" s="177"/>
      <c r="I2217" s="176"/>
    </row>
    <row r="2218" spans="7:9" x14ac:dyDescent="0.25">
      <c r="G2218" s="176"/>
      <c r="H2218" s="177"/>
      <c r="I2218" s="176"/>
    </row>
    <row r="2219" spans="7:9" x14ac:dyDescent="0.25">
      <c r="G2219" s="176"/>
      <c r="H2219" s="177"/>
      <c r="I2219" s="176"/>
    </row>
    <row r="2220" spans="7:9" x14ac:dyDescent="0.25">
      <c r="G2220" s="176"/>
      <c r="H2220" s="177"/>
      <c r="I2220" s="176"/>
    </row>
    <row r="2221" spans="7:9" x14ac:dyDescent="0.25">
      <c r="G2221" s="176"/>
      <c r="H2221" s="177"/>
      <c r="I2221" s="176"/>
    </row>
    <row r="2222" spans="7:9" x14ac:dyDescent="0.25">
      <c r="G2222" s="176"/>
      <c r="H2222" s="177"/>
      <c r="I2222" s="176"/>
    </row>
    <row r="2223" spans="7:9" x14ac:dyDescent="0.25">
      <c r="G2223" s="176"/>
      <c r="H2223" s="177"/>
      <c r="I2223" s="176"/>
    </row>
    <row r="2224" spans="7:9" x14ac:dyDescent="0.25">
      <c r="G2224" s="176"/>
      <c r="H2224" s="177"/>
      <c r="I2224" s="176"/>
    </row>
    <row r="2225" spans="7:9" x14ac:dyDescent="0.25">
      <c r="G2225" s="176"/>
      <c r="H2225" s="177"/>
      <c r="I2225" s="176"/>
    </row>
    <row r="2226" spans="7:9" x14ac:dyDescent="0.25">
      <c r="G2226" s="176"/>
      <c r="H2226" s="177"/>
      <c r="I2226" s="176"/>
    </row>
    <row r="2227" spans="7:9" x14ac:dyDescent="0.25">
      <c r="G2227" s="176"/>
      <c r="H2227" s="177"/>
      <c r="I2227" s="176"/>
    </row>
    <row r="2228" spans="7:9" x14ac:dyDescent="0.25">
      <c r="G2228" s="176"/>
      <c r="H2228" s="177"/>
      <c r="I2228" s="176"/>
    </row>
    <row r="2229" spans="7:9" x14ac:dyDescent="0.25">
      <c r="G2229" s="176"/>
      <c r="H2229" s="177"/>
      <c r="I2229" s="176"/>
    </row>
    <row r="2230" spans="7:9" x14ac:dyDescent="0.25">
      <c r="G2230" s="176"/>
      <c r="H2230" s="177"/>
      <c r="I2230" s="176"/>
    </row>
    <row r="2231" spans="7:9" x14ac:dyDescent="0.25">
      <c r="G2231" s="176"/>
      <c r="H2231" s="177"/>
      <c r="I2231" s="176"/>
    </row>
    <row r="2232" spans="7:9" x14ac:dyDescent="0.25">
      <c r="G2232" s="176"/>
      <c r="H2232" s="177"/>
      <c r="I2232" s="176"/>
    </row>
    <row r="2233" spans="7:9" x14ac:dyDescent="0.25">
      <c r="G2233" s="176"/>
      <c r="H2233" s="177"/>
      <c r="I2233" s="176"/>
    </row>
    <row r="2234" spans="7:9" x14ac:dyDescent="0.25">
      <c r="G2234" s="176"/>
      <c r="H2234" s="177"/>
      <c r="I2234" s="176"/>
    </row>
    <row r="2235" spans="7:9" x14ac:dyDescent="0.25">
      <c r="G2235" s="176"/>
      <c r="H2235" s="177"/>
      <c r="I2235" s="176"/>
    </row>
    <row r="2236" spans="7:9" x14ac:dyDescent="0.25">
      <c r="G2236" s="176"/>
      <c r="H2236" s="177"/>
      <c r="I2236" s="176"/>
    </row>
    <row r="2237" spans="7:9" x14ac:dyDescent="0.25">
      <c r="G2237" s="176"/>
      <c r="H2237" s="177"/>
      <c r="I2237" s="176"/>
    </row>
    <row r="2238" spans="7:9" x14ac:dyDescent="0.25">
      <c r="G2238" s="176"/>
      <c r="H2238" s="177"/>
      <c r="I2238" s="176"/>
    </row>
    <row r="2239" spans="7:9" x14ac:dyDescent="0.25">
      <c r="G2239" s="176"/>
      <c r="H2239" s="177"/>
      <c r="I2239" s="176"/>
    </row>
    <row r="2240" spans="7:9" x14ac:dyDescent="0.25">
      <c r="G2240" s="176"/>
      <c r="H2240" s="177"/>
      <c r="I2240" s="176"/>
    </row>
    <row r="2241" spans="7:9" x14ac:dyDescent="0.25">
      <c r="G2241" s="176"/>
      <c r="H2241" s="177"/>
      <c r="I2241" s="176"/>
    </row>
    <row r="2242" spans="7:9" x14ac:dyDescent="0.25">
      <c r="G2242" s="176"/>
      <c r="H2242" s="177"/>
      <c r="I2242" s="176"/>
    </row>
    <row r="2243" spans="7:9" x14ac:dyDescent="0.25">
      <c r="G2243" s="176"/>
      <c r="H2243" s="177"/>
      <c r="I2243" s="176"/>
    </row>
    <row r="2244" spans="7:9" x14ac:dyDescent="0.25">
      <c r="G2244" s="176"/>
      <c r="H2244" s="177"/>
      <c r="I2244" s="176"/>
    </row>
    <row r="2245" spans="7:9" x14ac:dyDescent="0.25">
      <c r="G2245" s="176"/>
      <c r="H2245" s="177"/>
      <c r="I2245" s="176"/>
    </row>
    <row r="2246" spans="7:9" x14ac:dyDescent="0.25">
      <c r="G2246" s="176"/>
      <c r="H2246" s="177"/>
      <c r="I2246" s="176"/>
    </row>
    <row r="2247" spans="7:9" x14ac:dyDescent="0.25">
      <c r="G2247" s="176"/>
      <c r="H2247" s="177"/>
      <c r="I2247" s="176"/>
    </row>
    <row r="2248" spans="7:9" x14ac:dyDescent="0.25">
      <c r="G2248" s="176"/>
      <c r="H2248" s="177"/>
      <c r="I2248" s="176"/>
    </row>
    <row r="2249" spans="7:9" x14ac:dyDescent="0.25">
      <c r="G2249" s="176"/>
      <c r="H2249" s="177"/>
      <c r="I2249" s="176"/>
    </row>
    <row r="2250" spans="7:9" x14ac:dyDescent="0.25">
      <c r="G2250" s="176"/>
      <c r="H2250" s="177"/>
      <c r="I2250" s="176"/>
    </row>
    <row r="2251" spans="7:9" x14ac:dyDescent="0.25">
      <c r="G2251" s="176"/>
      <c r="H2251" s="177"/>
      <c r="I2251" s="176"/>
    </row>
    <row r="2252" spans="7:9" x14ac:dyDescent="0.25">
      <c r="G2252" s="176"/>
      <c r="H2252" s="177"/>
      <c r="I2252" s="176"/>
    </row>
    <row r="2253" spans="7:9" x14ac:dyDescent="0.25">
      <c r="G2253" s="176"/>
      <c r="H2253" s="177"/>
      <c r="I2253" s="176"/>
    </row>
    <row r="2254" spans="7:9" x14ac:dyDescent="0.25">
      <c r="G2254" s="176"/>
      <c r="H2254" s="177"/>
      <c r="I2254" s="176"/>
    </row>
    <row r="2255" spans="7:9" x14ac:dyDescent="0.25">
      <c r="G2255" s="176"/>
      <c r="H2255" s="177"/>
      <c r="I2255" s="176"/>
    </row>
    <row r="2256" spans="7:9" x14ac:dyDescent="0.25">
      <c r="G2256" s="176"/>
      <c r="H2256" s="177"/>
      <c r="I2256" s="176"/>
    </row>
    <row r="2257" spans="7:9" x14ac:dyDescent="0.25">
      <c r="G2257" s="176"/>
      <c r="H2257" s="177"/>
      <c r="I2257" s="176"/>
    </row>
    <row r="2258" spans="7:9" x14ac:dyDescent="0.25">
      <c r="G2258" s="176"/>
      <c r="H2258" s="177"/>
      <c r="I2258" s="176"/>
    </row>
    <row r="2259" spans="7:9" x14ac:dyDescent="0.25">
      <c r="G2259" s="176"/>
      <c r="H2259" s="177"/>
      <c r="I2259" s="176"/>
    </row>
    <row r="2260" spans="7:9" x14ac:dyDescent="0.25">
      <c r="G2260" s="176"/>
      <c r="H2260" s="177"/>
      <c r="I2260" s="176"/>
    </row>
    <row r="2261" spans="7:9" x14ac:dyDescent="0.25">
      <c r="G2261" s="176"/>
      <c r="H2261" s="177"/>
      <c r="I2261" s="176"/>
    </row>
    <row r="2262" spans="7:9" x14ac:dyDescent="0.25">
      <c r="G2262" s="176"/>
      <c r="H2262" s="177"/>
      <c r="I2262" s="176"/>
    </row>
    <row r="2263" spans="7:9" x14ac:dyDescent="0.25">
      <c r="G2263" s="176"/>
      <c r="H2263" s="177"/>
      <c r="I2263" s="176"/>
    </row>
    <row r="2264" spans="7:9" x14ac:dyDescent="0.25">
      <c r="G2264" s="176"/>
      <c r="H2264" s="177"/>
      <c r="I2264" s="176"/>
    </row>
    <row r="2265" spans="7:9" x14ac:dyDescent="0.25">
      <c r="G2265" s="176"/>
      <c r="H2265" s="177"/>
      <c r="I2265" s="176"/>
    </row>
    <row r="2266" spans="7:9" x14ac:dyDescent="0.25">
      <c r="G2266" s="176"/>
      <c r="H2266" s="177"/>
      <c r="I2266" s="176"/>
    </row>
    <row r="2267" spans="7:9" x14ac:dyDescent="0.25">
      <c r="G2267" s="176"/>
      <c r="H2267" s="177"/>
      <c r="I2267" s="176"/>
    </row>
    <row r="2268" spans="7:9" x14ac:dyDescent="0.25">
      <c r="G2268" s="176"/>
      <c r="H2268" s="177"/>
      <c r="I2268" s="176"/>
    </row>
    <row r="2269" spans="7:9" x14ac:dyDescent="0.25">
      <c r="G2269" s="176"/>
      <c r="H2269" s="177"/>
      <c r="I2269" s="176"/>
    </row>
    <row r="2270" spans="7:9" x14ac:dyDescent="0.25">
      <c r="G2270" s="176"/>
      <c r="H2270" s="177"/>
      <c r="I2270" s="176"/>
    </row>
    <row r="2271" spans="7:9" x14ac:dyDescent="0.25">
      <c r="G2271" s="176"/>
      <c r="H2271" s="177"/>
      <c r="I2271" s="176"/>
    </row>
    <row r="2272" spans="7:9" x14ac:dyDescent="0.25">
      <c r="G2272" s="176"/>
      <c r="H2272" s="177"/>
      <c r="I2272" s="176"/>
    </row>
    <row r="2273" spans="7:9" x14ac:dyDescent="0.25">
      <c r="G2273" s="176"/>
      <c r="H2273" s="177"/>
      <c r="I2273" s="176"/>
    </row>
    <row r="2274" spans="7:9" x14ac:dyDescent="0.25">
      <c r="G2274" s="176"/>
      <c r="H2274" s="177"/>
      <c r="I2274" s="176"/>
    </row>
    <row r="2275" spans="7:9" x14ac:dyDescent="0.25">
      <c r="G2275" s="176"/>
      <c r="H2275" s="177"/>
      <c r="I2275" s="176"/>
    </row>
    <row r="2276" spans="7:9" x14ac:dyDescent="0.25">
      <c r="G2276" s="176"/>
      <c r="H2276" s="177"/>
      <c r="I2276" s="176"/>
    </row>
    <row r="2277" spans="7:9" x14ac:dyDescent="0.25">
      <c r="G2277" s="176"/>
      <c r="H2277" s="177"/>
      <c r="I2277" s="176"/>
    </row>
    <row r="2278" spans="7:9" x14ac:dyDescent="0.25">
      <c r="G2278" s="176"/>
      <c r="H2278" s="177"/>
      <c r="I2278" s="176"/>
    </row>
    <row r="2279" spans="7:9" x14ac:dyDescent="0.25">
      <c r="G2279" s="176"/>
      <c r="H2279" s="177"/>
      <c r="I2279" s="176"/>
    </row>
    <row r="2280" spans="7:9" x14ac:dyDescent="0.25">
      <c r="G2280" s="176"/>
      <c r="H2280" s="177"/>
      <c r="I2280" s="176"/>
    </row>
    <row r="2281" spans="7:9" x14ac:dyDescent="0.25">
      <c r="G2281" s="176"/>
      <c r="H2281" s="177"/>
      <c r="I2281" s="176"/>
    </row>
    <row r="2282" spans="7:9" x14ac:dyDescent="0.25">
      <c r="G2282" s="176"/>
      <c r="H2282" s="177"/>
      <c r="I2282" s="176"/>
    </row>
    <row r="2283" spans="7:9" x14ac:dyDescent="0.25">
      <c r="G2283" s="176"/>
      <c r="H2283" s="177"/>
      <c r="I2283" s="176"/>
    </row>
    <row r="2284" spans="7:9" x14ac:dyDescent="0.25">
      <c r="G2284" s="176"/>
      <c r="H2284" s="177"/>
      <c r="I2284" s="176"/>
    </row>
    <row r="2285" spans="7:9" x14ac:dyDescent="0.25">
      <c r="G2285" s="176"/>
      <c r="H2285" s="177"/>
      <c r="I2285" s="176"/>
    </row>
    <row r="2286" spans="7:9" x14ac:dyDescent="0.25">
      <c r="G2286" s="176"/>
      <c r="H2286" s="177"/>
      <c r="I2286" s="176"/>
    </row>
    <row r="2287" spans="7:9" x14ac:dyDescent="0.25">
      <c r="G2287" s="176"/>
      <c r="H2287" s="177"/>
      <c r="I2287" s="176"/>
    </row>
    <row r="2288" spans="7:9" x14ac:dyDescent="0.25">
      <c r="G2288" s="176"/>
      <c r="H2288" s="177"/>
      <c r="I2288" s="176"/>
    </row>
    <row r="2289" spans="7:9" x14ac:dyDescent="0.25">
      <c r="G2289" s="176"/>
      <c r="H2289" s="177"/>
      <c r="I2289" s="176"/>
    </row>
    <row r="2290" spans="7:9" x14ac:dyDescent="0.25">
      <c r="G2290" s="176"/>
      <c r="H2290" s="177"/>
      <c r="I2290" s="176"/>
    </row>
    <row r="2291" spans="7:9" x14ac:dyDescent="0.25">
      <c r="G2291" s="176"/>
      <c r="H2291" s="177"/>
      <c r="I2291" s="176"/>
    </row>
    <row r="2292" spans="7:9" x14ac:dyDescent="0.25">
      <c r="G2292" s="176"/>
      <c r="H2292" s="177"/>
      <c r="I2292" s="176"/>
    </row>
    <row r="2293" spans="7:9" x14ac:dyDescent="0.25">
      <c r="G2293" s="176"/>
      <c r="H2293" s="177"/>
      <c r="I2293" s="176"/>
    </row>
    <row r="2294" spans="7:9" x14ac:dyDescent="0.25">
      <c r="G2294" s="176"/>
      <c r="H2294" s="177"/>
      <c r="I2294" s="176"/>
    </row>
    <row r="2295" spans="7:9" x14ac:dyDescent="0.25">
      <c r="G2295" s="176"/>
      <c r="H2295" s="177"/>
      <c r="I2295" s="176"/>
    </row>
    <row r="2296" spans="7:9" x14ac:dyDescent="0.25">
      <c r="G2296" s="176"/>
      <c r="H2296" s="177"/>
      <c r="I2296" s="176"/>
    </row>
    <row r="2297" spans="7:9" x14ac:dyDescent="0.25">
      <c r="G2297" s="176"/>
      <c r="H2297" s="177"/>
      <c r="I2297" s="176"/>
    </row>
    <row r="2298" spans="7:9" x14ac:dyDescent="0.25">
      <c r="G2298" s="176"/>
      <c r="H2298" s="177"/>
      <c r="I2298" s="176"/>
    </row>
    <row r="2299" spans="7:9" x14ac:dyDescent="0.25">
      <c r="G2299" s="176"/>
      <c r="H2299" s="177"/>
      <c r="I2299" s="176"/>
    </row>
    <row r="2300" spans="7:9" x14ac:dyDescent="0.25">
      <c r="G2300" s="176"/>
      <c r="H2300" s="177"/>
      <c r="I2300" s="176"/>
    </row>
    <row r="2301" spans="7:9" x14ac:dyDescent="0.25">
      <c r="G2301" s="176"/>
      <c r="H2301" s="177"/>
      <c r="I2301" s="176"/>
    </row>
    <row r="2302" spans="7:9" x14ac:dyDescent="0.25">
      <c r="G2302" s="176"/>
      <c r="H2302" s="177"/>
      <c r="I2302" s="176"/>
    </row>
    <row r="2303" spans="7:9" x14ac:dyDescent="0.25">
      <c r="G2303" s="176"/>
      <c r="H2303" s="177"/>
      <c r="I2303" s="176"/>
    </row>
    <row r="2304" spans="7:9" x14ac:dyDescent="0.25">
      <c r="G2304" s="176"/>
      <c r="H2304" s="177"/>
      <c r="I2304" s="176"/>
    </row>
    <row r="2305" spans="7:9" x14ac:dyDescent="0.25">
      <c r="G2305" s="176"/>
      <c r="H2305" s="177"/>
      <c r="I2305" s="176"/>
    </row>
    <row r="2306" spans="7:9" x14ac:dyDescent="0.25">
      <c r="G2306" s="176"/>
      <c r="H2306" s="177"/>
      <c r="I2306" s="176"/>
    </row>
    <row r="2307" spans="7:9" x14ac:dyDescent="0.25">
      <c r="G2307" s="176"/>
      <c r="H2307" s="177"/>
      <c r="I2307" s="176"/>
    </row>
    <row r="2308" spans="7:9" x14ac:dyDescent="0.25">
      <c r="G2308" s="176"/>
      <c r="H2308" s="177"/>
      <c r="I2308" s="176"/>
    </row>
    <row r="2309" spans="7:9" x14ac:dyDescent="0.25">
      <c r="G2309" s="176"/>
      <c r="H2309" s="177"/>
      <c r="I2309" s="176"/>
    </row>
    <row r="2310" spans="7:9" x14ac:dyDescent="0.25">
      <c r="G2310" s="176"/>
      <c r="H2310" s="177"/>
      <c r="I2310" s="176"/>
    </row>
    <row r="2311" spans="7:9" x14ac:dyDescent="0.25">
      <c r="G2311" s="176"/>
      <c r="H2311" s="177"/>
      <c r="I2311" s="176"/>
    </row>
    <row r="2312" spans="7:9" x14ac:dyDescent="0.25">
      <c r="G2312" s="176"/>
      <c r="H2312" s="177"/>
      <c r="I2312" s="176"/>
    </row>
    <row r="2313" spans="7:9" x14ac:dyDescent="0.25">
      <c r="G2313" s="176"/>
      <c r="H2313" s="177"/>
      <c r="I2313" s="176"/>
    </row>
    <row r="2314" spans="7:9" x14ac:dyDescent="0.25">
      <c r="G2314" s="176"/>
      <c r="H2314" s="177"/>
      <c r="I2314" s="176"/>
    </row>
    <row r="2315" spans="7:9" x14ac:dyDescent="0.25">
      <c r="G2315" s="176"/>
      <c r="H2315" s="177"/>
      <c r="I2315" s="176"/>
    </row>
    <row r="2316" spans="7:9" x14ac:dyDescent="0.25">
      <c r="G2316" s="176"/>
      <c r="H2316" s="177"/>
      <c r="I2316" s="176"/>
    </row>
    <row r="2317" spans="7:9" x14ac:dyDescent="0.25">
      <c r="G2317" s="176"/>
      <c r="H2317" s="177"/>
      <c r="I2317" s="176"/>
    </row>
    <row r="2318" spans="7:9" x14ac:dyDescent="0.25">
      <c r="G2318" s="176"/>
      <c r="H2318" s="177"/>
      <c r="I2318" s="176"/>
    </row>
    <row r="2319" spans="7:9" x14ac:dyDescent="0.25">
      <c r="G2319" s="176"/>
      <c r="H2319" s="177"/>
      <c r="I2319" s="176"/>
    </row>
    <row r="2320" spans="7:9" x14ac:dyDescent="0.25">
      <c r="G2320" s="176"/>
      <c r="H2320" s="177"/>
      <c r="I2320" s="176"/>
    </row>
    <row r="2321" spans="7:9" x14ac:dyDescent="0.25">
      <c r="G2321" s="176"/>
      <c r="H2321" s="177"/>
      <c r="I2321" s="176"/>
    </row>
    <row r="2322" spans="7:9" x14ac:dyDescent="0.25">
      <c r="G2322" s="176"/>
      <c r="H2322" s="177"/>
      <c r="I2322" s="176"/>
    </row>
    <row r="2323" spans="7:9" x14ac:dyDescent="0.25">
      <c r="G2323" s="176"/>
      <c r="H2323" s="177"/>
      <c r="I2323" s="176"/>
    </row>
    <row r="2324" spans="7:9" x14ac:dyDescent="0.25">
      <c r="G2324" s="176"/>
      <c r="H2324" s="177"/>
      <c r="I2324" s="176"/>
    </row>
    <row r="2325" spans="7:9" x14ac:dyDescent="0.25">
      <c r="G2325" s="176"/>
      <c r="H2325" s="177"/>
      <c r="I2325" s="176"/>
    </row>
    <row r="2326" spans="7:9" x14ac:dyDescent="0.25">
      <c r="G2326" s="176"/>
      <c r="H2326" s="177"/>
      <c r="I2326" s="176"/>
    </row>
    <row r="2327" spans="7:9" x14ac:dyDescent="0.25">
      <c r="G2327" s="176"/>
      <c r="H2327" s="177"/>
      <c r="I2327" s="176"/>
    </row>
    <row r="2328" spans="7:9" x14ac:dyDescent="0.25">
      <c r="G2328" s="176"/>
      <c r="H2328" s="177"/>
      <c r="I2328" s="176"/>
    </row>
    <row r="2329" spans="7:9" x14ac:dyDescent="0.25">
      <c r="G2329" s="176"/>
      <c r="H2329" s="177"/>
      <c r="I2329" s="176"/>
    </row>
    <row r="2330" spans="7:9" x14ac:dyDescent="0.25">
      <c r="G2330" s="176"/>
      <c r="H2330" s="177"/>
      <c r="I2330" s="176"/>
    </row>
    <row r="2331" spans="7:9" x14ac:dyDescent="0.25">
      <c r="G2331" s="176"/>
      <c r="H2331" s="177"/>
      <c r="I2331" s="176"/>
    </row>
    <row r="2332" spans="7:9" x14ac:dyDescent="0.25">
      <c r="G2332" s="176"/>
      <c r="H2332" s="177"/>
      <c r="I2332" s="176"/>
    </row>
    <row r="2333" spans="7:9" x14ac:dyDescent="0.25">
      <c r="G2333" s="176"/>
      <c r="H2333" s="177"/>
      <c r="I2333" s="176"/>
    </row>
    <row r="2334" spans="7:9" x14ac:dyDescent="0.25">
      <c r="G2334" s="176"/>
      <c r="H2334" s="177"/>
      <c r="I2334" s="176"/>
    </row>
    <row r="2335" spans="7:9" x14ac:dyDescent="0.25">
      <c r="G2335" s="176"/>
      <c r="H2335" s="177"/>
      <c r="I2335" s="176"/>
    </row>
    <row r="2336" spans="7:9" x14ac:dyDescent="0.25">
      <c r="G2336" s="176"/>
      <c r="H2336" s="177"/>
      <c r="I2336" s="176"/>
    </row>
    <row r="2337" spans="7:9" x14ac:dyDescent="0.25">
      <c r="G2337" s="176"/>
      <c r="H2337" s="177"/>
      <c r="I2337" s="176"/>
    </row>
    <row r="2338" spans="7:9" x14ac:dyDescent="0.25">
      <c r="G2338" s="176"/>
      <c r="H2338" s="177"/>
      <c r="I2338" s="176"/>
    </row>
    <row r="2339" spans="7:9" x14ac:dyDescent="0.25">
      <c r="G2339" s="176"/>
      <c r="H2339" s="177"/>
      <c r="I2339" s="176"/>
    </row>
    <row r="2340" spans="7:9" x14ac:dyDescent="0.25">
      <c r="G2340" s="176"/>
      <c r="H2340" s="177"/>
      <c r="I2340" s="176"/>
    </row>
    <row r="2341" spans="7:9" x14ac:dyDescent="0.25">
      <c r="G2341" s="176"/>
      <c r="H2341" s="177"/>
      <c r="I2341" s="176"/>
    </row>
    <row r="2342" spans="7:9" x14ac:dyDescent="0.25">
      <c r="G2342" s="176"/>
      <c r="H2342" s="177"/>
      <c r="I2342" s="176"/>
    </row>
    <row r="2343" spans="7:9" x14ac:dyDescent="0.25">
      <c r="G2343" s="176"/>
      <c r="H2343" s="177"/>
      <c r="I2343" s="176"/>
    </row>
    <row r="2344" spans="7:9" x14ac:dyDescent="0.25">
      <c r="G2344" s="176"/>
      <c r="H2344" s="177"/>
      <c r="I2344" s="176"/>
    </row>
    <row r="2345" spans="7:9" x14ac:dyDescent="0.25">
      <c r="G2345" s="176"/>
      <c r="H2345" s="177"/>
      <c r="I2345" s="176"/>
    </row>
    <row r="2346" spans="7:9" x14ac:dyDescent="0.25">
      <c r="G2346" s="176"/>
      <c r="H2346" s="177"/>
      <c r="I2346" s="176"/>
    </row>
    <row r="2347" spans="7:9" x14ac:dyDescent="0.25">
      <c r="G2347" s="176"/>
      <c r="H2347" s="177"/>
      <c r="I2347" s="176"/>
    </row>
    <row r="2348" spans="7:9" x14ac:dyDescent="0.25">
      <c r="G2348" s="176"/>
      <c r="H2348" s="177"/>
      <c r="I2348" s="176"/>
    </row>
    <row r="2349" spans="7:9" x14ac:dyDescent="0.25">
      <c r="G2349" s="176"/>
      <c r="H2349" s="177"/>
      <c r="I2349" s="176"/>
    </row>
    <row r="2350" spans="7:9" x14ac:dyDescent="0.25">
      <c r="G2350" s="176"/>
      <c r="H2350" s="177"/>
      <c r="I2350" s="176"/>
    </row>
    <row r="2351" spans="7:9" x14ac:dyDescent="0.25">
      <c r="G2351" s="176"/>
      <c r="H2351" s="177"/>
      <c r="I2351" s="176"/>
    </row>
    <row r="2352" spans="7:9" x14ac:dyDescent="0.25">
      <c r="G2352" s="176"/>
      <c r="H2352" s="177"/>
      <c r="I2352" s="176"/>
    </row>
    <row r="2353" spans="7:9" x14ac:dyDescent="0.25">
      <c r="G2353" s="176"/>
      <c r="H2353" s="177"/>
      <c r="I2353" s="176"/>
    </row>
    <row r="2354" spans="7:9" x14ac:dyDescent="0.25">
      <c r="G2354" s="176"/>
      <c r="H2354" s="177"/>
      <c r="I2354" s="176"/>
    </row>
    <row r="2355" spans="7:9" x14ac:dyDescent="0.25">
      <c r="G2355" s="176"/>
      <c r="H2355" s="177"/>
      <c r="I2355" s="176"/>
    </row>
    <row r="2356" spans="7:9" x14ac:dyDescent="0.25">
      <c r="G2356" s="176"/>
      <c r="H2356" s="177"/>
      <c r="I2356" s="176"/>
    </row>
    <row r="2357" spans="7:9" x14ac:dyDescent="0.25">
      <c r="G2357" s="176"/>
      <c r="H2357" s="177"/>
      <c r="I2357" s="176"/>
    </row>
    <row r="2358" spans="7:9" x14ac:dyDescent="0.25">
      <c r="G2358" s="176"/>
      <c r="H2358" s="177"/>
      <c r="I2358" s="176"/>
    </row>
    <row r="2359" spans="7:9" x14ac:dyDescent="0.25">
      <c r="G2359" s="176"/>
      <c r="H2359" s="177"/>
      <c r="I2359" s="176"/>
    </row>
    <row r="2360" spans="7:9" x14ac:dyDescent="0.25">
      <c r="G2360" s="176"/>
      <c r="H2360" s="177"/>
      <c r="I2360" s="176"/>
    </row>
    <row r="2361" spans="7:9" x14ac:dyDescent="0.25">
      <c r="G2361" s="176"/>
      <c r="H2361" s="177"/>
      <c r="I2361" s="176"/>
    </row>
    <row r="2362" spans="7:9" x14ac:dyDescent="0.25">
      <c r="G2362" s="176"/>
      <c r="H2362" s="177"/>
      <c r="I2362" s="176"/>
    </row>
    <row r="2363" spans="7:9" x14ac:dyDescent="0.25">
      <c r="G2363" s="176"/>
      <c r="H2363" s="177"/>
      <c r="I2363" s="176"/>
    </row>
    <row r="2364" spans="7:9" x14ac:dyDescent="0.25">
      <c r="G2364" s="176"/>
      <c r="H2364" s="177"/>
      <c r="I2364" s="176"/>
    </row>
    <row r="2365" spans="7:9" x14ac:dyDescent="0.25">
      <c r="G2365" s="176"/>
      <c r="H2365" s="177"/>
      <c r="I2365" s="176"/>
    </row>
    <row r="2366" spans="7:9" x14ac:dyDescent="0.25">
      <c r="G2366" s="176"/>
      <c r="H2366" s="177"/>
      <c r="I2366" s="176"/>
    </row>
    <row r="2367" spans="7:9" x14ac:dyDescent="0.25">
      <c r="G2367" s="176"/>
      <c r="H2367" s="177"/>
      <c r="I2367" s="176"/>
    </row>
    <row r="2368" spans="7:9" x14ac:dyDescent="0.25">
      <c r="G2368" s="176"/>
      <c r="H2368" s="177"/>
      <c r="I2368" s="176"/>
    </row>
    <row r="2369" spans="7:9" x14ac:dyDescent="0.25">
      <c r="G2369" s="176"/>
      <c r="H2369" s="177"/>
      <c r="I2369" s="176"/>
    </row>
    <row r="2370" spans="7:9" x14ac:dyDescent="0.25">
      <c r="G2370" s="176"/>
      <c r="H2370" s="177"/>
      <c r="I2370" s="176"/>
    </row>
    <row r="2371" spans="7:9" x14ac:dyDescent="0.25">
      <c r="G2371" s="176"/>
      <c r="H2371" s="177"/>
      <c r="I2371" s="176"/>
    </row>
    <row r="2372" spans="7:9" x14ac:dyDescent="0.25">
      <c r="G2372" s="176"/>
      <c r="H2372" s="177"/>
      <c r="I2372" s="176"/>
    </row>
    <row r="2373" spans="7:9" x14ac:dyDescent="0.25">
      <c r="G2373" s="176"/>
      <c r="H2373" s="177"/>
      <c r="I2373" s="176"/>
    </row>
    <row r="2374" spans="7:9" x14ac:dyDescent="0.25">
      <c r="G2374" s="176"/>
      <c r="H2374" s="177"/>
      <c r="I2374" s="176"/>
    </row>
    <row r="2375" spans="7:9" x14ac:dyDescent="0.25">
      <c r="G2375" s="176"/>
      <c r="H2375" s="177"/>
      <c r="I2375" s="176"/>
    </row>
    <row r="2376" spans="7:9" x14ac:dyDescent="0.25">
      <c r="G2376" s="176"/>
      <c r="H2376" s="177"/>
      <c r="I2376" s="176"/>
    </row>
    <row r="2377" spans="7:9" x14ac:dyDescent="0.25">
      <c r="G2377" s="176"/>
      <c r="H2377" s="177"/>
      <c r="I2377" s="176"/>
    </row>
    <row r="2378" spans="7:9" x14ac:dyDescent="0.25">
      <c r="G2378" s="176"/>
      <c r="H2378" s="177"/>
      <c r="I2378" s="176"/>
    </row>
    <row r="2379" spans="7:9" x14ac:dyDescent="0.25">
      <c r="G2379" s="176"/>
      <c r="H2379" s="177"/>
      <c r="I2379" s="176"/>
    </row>
    <row r="2380" spans="7:9" x14ac:dyDescent="0.25">
      <c r="G2380" s="176"/>
      <c r="H2380" s="177"/>
      <c r="I2380" s="176"/>
    </row>
    <row r="2381" spans="7:9" x14ac:dyDescent="0.25">
      <c r="G2381" s="176"/>
      <c r="H2381" s="177"/>
      <c r="I2381" s="176"/>
    </row>
    <row r="2382" spans="7:9" x14ac:dyDescent="0.25">
      <c r="G2382" s="176"/>
      <c r="H2382" s="177"/>
      <c r="I2382" s="176"/>
    </row>
    <row r="2383" spans="7:9" x14ac:dyDescent="0.25">
      <c r="G2383" s="176"/>
      <c r="H2383" s="177"/>
      <c r="I2383" s="176"/>
    </row>
    <row r="2384" spans="7:9" x14ac:dyDescent="0.25">
      <c r="G2384" s="176"/>
      <c r="H2384" s="177"/>
      <c r="I2384" s="176"/>
    </row>
    <row r="2385" spans="7:9" x14ac:dyDescent="0.25">
      <c r="G2385" s="176"/>
      <c r="H2385" s="177"/>
      <c r="I2385" s="176"/>
    </row>
    <row r="2386" spans="7:9" x14ac:dyDescent="0.25">
      <c r="G2386" s="176"/>
      <c r="H2386" s="177"/>
      <c r="I2386" s="176"/>
    </row>
    <row r="2387" spans="7:9" x14ac:dyDescent="0.25">
      <c r="G2387" s="176"/>
      <c r="H2387" s="177"/>
      <c r="I2387" s="176"/>
    </row>
    <row r="2388" spans="7:9" x14ac:dyDescent="0.25">
      <c r="G2388" s="176"/>
      <c r="H2388" s="177"/>
      <c r="I2388" s="176"/>
    </row>
    <row r="2389" spans="7:9" x14ac:dyDescent="0.25">
      <c r="G2389" s="176"/>
      <c r="H2389" s="177"/>
      <c r="I2389" s="176"/>
    </row>
    <row r="2390" spans="7:9" x14ac:dyDescent="0.25">
      <c r="G2390" s="176"/>
      <c r="H2390" s="177"/>
      <c r="I2390" s="176"/>
    </row>
    <row r="2391" spans="7:9" x14ac:dyDescent="0.25">
      <c r="G2391" s="176"/>
      <c r="H2391" s="177"/>
      <c r="I2391" s="176"/>
    </row>
    <row r="2392" spans="7:9" x14ac:dyDescent="0.25">
      <c r="G2392" s="176"/>
      <c r="H2392" s="177"/>
      <c r="I2392" s="176"/>
    </row>
    <row r="2393" spans="7:9" x14ac:dyDescent="0.25">
      <c r="G2393" s="176"/>
      <c r="H2393" s="177"/>
      <c r="I2393" s="176"/>
    </row>
    <row r="2394" spans="7:9" x14ac:dyDescent="0.25">
      <c r="G2394" s="176"/>
      <c r="H2394" s="177"/>
      <c r="I2394" s="176"/>
    </row>
    <row r="2395" spans="7:9" x14ac:dyDescent="0.25">
      <c r="G2395" s="176"/>
      <c r="H2395" s="177"/>
      <c r="I2395" s="176"/>
    </row>
    <row r="2396" spans="7:9" x14ac:dyDescent="0.25">
      <c r="G2396" s="176"/>
      <c r="H2396" s="177"/>
      <c r="I2396" s="176"/>
    </row>
    <row r="2397" spans="7:9" x14ac:dyDescent="0.25">
      <c r="G2397" s="176"/>
      <c r="H2397" s="177"/>
      <c r="I2397" s="176"/>
    </row>
    <row r="2398" spans="7:9" x14ac:dyDescent="0.25">
      <c r="G2398" s="176"/>
      <c r="H2398" s="177"/>
      <c r="I2398" s="176"/>
    </row>
    <row r="2399" spans="7:9" x14ac:dyDescent="0.25">
      <c r="G2399" s="176"/>
      <c r="H2399" s="177"/>
      <c r="I2399" s="176"/>
    </row>
    <row r="2400" spans="7:9" x14ac:dyDescent="0.25">
      <c r="G2400" s="176"/>
      <c r="H2400" s="177"/>
      <c r="I2400" s="176"/>
    </row>
    <row r="2401" spans="7:9" x14ac:dyDescent="0.25">
      <c r="G2401" s="176"/>
      <c r="H2401" s="177"/>
      <c r="I2401" s="176"/>
    </row>
    <row r="2402" spans="7:9" x14ac:dyDescent="0.25">
      <c r="G2402" s="176"/>
      <c r="H2402" s="177"/>
      <c r="I2402" s="176"/>
    </row>
    <row r="2403" spans="7:9" x14ac:dyDescent="0.25">
      <c r="G2403" s="176"/>
      <c r="H2403" s="177"/>
      <c r="I2403" s="176"/>
    </row>
    <row r="2404" spans="7:9" x14ac:dyDescent="0.25">
      <c r="G2404" s="176"/>
      <c r="H2404" s="177"/>
      <c r="I2404" s="176"/>
    </row>
    <row r="2405" spans="7:9" x14ac:dyDescent="0.25">
      <c r="G2405" s="176"/>
      <c r="H2405" s="177"/>
      <c r="I2405" s="176"/>
    </row>
    <row r="2406" spans="7:9" x14ac:dyDescent="0.25">
      <c r="G2406" s="176"/>
      <c r="H2406" s="177"/>
      <c r="I2406" s="176"/>
    </row>
    <row r="2407" spans="7:9" x14ac:dyDescent="0.25">
      <c r="G2407" s="176"/>
      <c r="H2407" s="177"/>
      <c r="I2407" s="176"/>
    </row>
    <row r="2408" spans="7:9" x14ac:dyDescent="0.25">
      <c r="G2408" s="176"/>
      <c r="H2408" s="177"/>
      <c r="I2408" s="176"/>
    </row>
    <row r="2409" spans="7:9" x14ac:dyDescent="0.25">
      <c r="G2409" s="176"/>
      <c r="H2409" s="177"/>
      <c r="I2409" s="176"/>
    </row>
    <row r="2410" spans="7:9" x14ac:dyDescent="0.25">
      <c r="G2410" s="176"/>
      <c r="H2410" s="177"/>
      <c r="I2410" s="176"/>
    </row>
    <row r="2411" spans="7:9" x14ac:dyDescent="0.25">
      <c r="G2411" s="176"/>
      <c r="H2411" s="177"/>
      <c r="I2411" s="176"/>
    </row>
    <row r="2412" spans="7:9" x14ac:dyDescent="0.25">
      <c r="G2412" s="176"/>
      <c r="H2412" s="177"/>
      <c r="I2412" s="176"/>
    </row>
    <row r="2413" spans="7:9" x14ac:dyDescent="0.25">
      <c r="G2413" s="176"/>
      <c r="H2413" s="177"/>
      <c r="I2413" s="176"/>
    </row>
    <row r="2414" spans="7:9" x14ac:dyDescent="0.25">
      <c r="G2414" s="176"/>
      <c r="H2414" s="177"/>
      <c r="I2414" s="176"/>
    </row>
    <row r="2415" spans="7:9" x14ac:dyDescent="0.25">
      <c r="G2415" s="176"/>
      <c r="H2415" s="177"/>
      <c r="I2415" s="176"/>
    </row>
    <row r="2416" spans="7:9" x14ac:dyDescent="0.25">
      <c r="G2416" s="176"/>
      <c r="H2416" s="177"/>
      <c r="I2416" s="176"/>
    </row>
    <row r="2417" spans="7:9" x14ac:dyDescent="0.25">
      <c r="G2417" s="176"/>
      <c r="H2417" s="177"/>
      <c r="I2417" s="176"/>
    </row>
    <row r="2418" spans="7:9" x14ac:dyDescent="0.25">
      <c r="G2418" s="176"/>
      <c r="H2418" s="177"/>
      <c r="I2418" s="176"/>
    </row>
    <row r="2419" spans="7:9" x14ac:dyDescent="0.25">
      <c r="G2419" s="176"/>
      <c r="H2419" s="177"/>
      <c r="I2419" s="176"/>
    </row>
    <row r="2420" spans="7:9" x14ac:dyDescent="0.25">
      <c r="G2420" s="176"/>
      <c r="H2420" s="177"/>
      <c r="I2420" s="176"/>
    </row>
    <row r="2421" spans="7:9" x14ac:dyDescent="0.25">
      <c r="G2421" s="176"/>
      <c r="H2421" s="177"/>
      <c r="I2421" s="176"/>
    </row>
    <row r="2422" spans="7:9" x14ac:dyDescent="0.25">
      <c r="G2422" s="176"/>
      <c r="H2422" s="177"/>
      <c r="I2422" s="176"/>
    </row>
    <row r="2423" spans="7:9" x14ac:dyDescent="0.25">
      <c r="G2423" s="176"/>
      <c r="H2423" s="177"/>
      <c r="I2423" s="176"/>
    </row>
    <row r="2424" spans="7:9" x14ac:dyDescent="0.25">
      <c r="G2424" s="176"/>
      <c r="H2424" s="177"/>
      <c r="I2424" s="176"/>
    </row>
    <row r="2425" spans="7:9" x14ac:dyDescent="0.25">
      <c r="G2425" s="176"/>
      <c r="H2425" s="177"/>
      <c r="I2425" s="176"/>
    </row>
    <row r="2426" spans="7:9" x14ac:dyDescent="0.25">
      <c r="G2426" s="176"/>
      <c r="H2426" s="177"/>
      <c r="I2426" s="176"/>
    </row>
    <row r="2427" spans="7:9" x14ac:dyDescent="0.25">
      <c r="G2427" s="176"/>
      <c r="H2427" s="177"/>
      <c r="I2427" s="176"/>
    </row>
    <row r="2428" spans="7:9" x14ac:dyDescent="0.25">
      <c r="G2428" s="176"/>
      <c r="H2428" s="177"/>
      <c r="I2428" s="176"/>
    </row>
    <row r="2429" spans="7:9" x14ac:dyDescent="0.25">
      <c r="G2429" s="176"/>
      <c r="H2429" s="177"/>
      <c r="I2429" s="176"/>
    </row>
    <row r="2430" spans="7:9" x14ac:dyDescent="0.25">
      <c r="G2430" s="176"/>
      <c r="H2430" s="177"/>
      <c r="I2430" s="176"/>
    </row>
    <row r="2431" spans="7:9" x14ac:dyDescent="0.25">
      <c r="G2431" s="176"/>
      <c r="H2431" s="177"/>
      <c r="I2431" s="176"/>
    </row>
    <row r="2432" spans="7:9" x14ac:dyDescent="0.25">
      <c r="G2432" s="176"/>
      <c r="H2432" s="177"/>
      <c r="I2432" s="176"/>
    </row>
    <row r="2433" spans="7:9" x14ac:dyDescent="0.25">
      <c r="G2433" s="176"/>
      <c r="H2433" s="177"/>
      <c r="I2433" s="176"/>
    </row>
    <row r="2434" spans="7:9" x14ac:dyDescent="0.25">
      <c r="G2434" s="176"/>
      <c r="H2434" s="177"/>
      <c r="I2434" s="176"/>
    </row>
    <row r="2435" spans="7:9" x14ac:dyDescent="0.25">
      <c r="G2435" s="176"/>
      <c r="H2435" s="177"/>
      <c r="I2435" s="176"/>
    </row>
    <row r="2436" spans="7:9" x14ac:dyDescent="0.25">
      <c r="G2436" s="176"/>
      <c r="H2436" s="177"/>
      <c r="I2436" s="176"/>
    </row>
    <row r="2437" spans="7:9" x14ac:dyDescent="0.25">
      <c r="G2437" s="176"/>
      <c r="H2437" s="177"/>
      <c r="I2437" s="176"/>
    </row>
    <row r="2438" spans="7:9" x14ac:dyDescent="0.25">
      <c r="G2438" s="176"/>
      <c r="H2438" s="177"/>
      <c r="I2438" s="176"/>
    </row>
    <row r="2439" spans="7:9" x14ac:dyDescent="0.25">
      <c r="G2439" s="176"/>
      <c r="H2439" s="177"/>
      <c r="I2439" s="176"/>
    </row>
    <row r="2440" spans="7:9" x14ac:dyDescent="0.25">
      <c r="G2440" s="176"/>
      <c r="H2440" s="177"/>
      <c r="I2440" s="176"/>
    </row>
    <row r="2441" spans="7:9" x14ac:dyDescent="0.25">
      <c r="G2441" s="176"/>
      <c r="H2441" s="177"/>
      <c r="I2441" s="176"/>
    </row>
    <row r="2442" spans="7:9" x14ac:dyDescent="0.25">
      <c r="G2442" s="176"/>
      <c r="H2442" s="177"/>
      <c r="I2442" s="176"/>
    </row>
    <row r="2443" spans="7:9" x14ac:dyDescent="0.25">
      <c r="G2443" s="176"/>
      <c r="H2443" s="177"/>
      <c r="I2443" s="176"/>
    </row>
    <row r="2444" spans="7:9" x14ac:dyDescent="0.25">
      <c r="G2444" s="176"/>
      <c r="H2444" s="177"/>
      <c r="I2444" s="176"/>
    </row>
    <row r="2445" spans="7:9" x14ac:dyDescent="0.25">
      <c r="G2445" s="176"/>
      <c r="H2445" s="177"/>
      <c r="I2445" s="176"/>
    </row>
    <row r="2446" spans="7:9" x14ac:dyDescent="0.25">
      <c r="G2446" s="176"/>
      <c r="H2446" s="177"/>
      <c r="I2446" s="176"/>
    </row>
    <row r="2447" spans="7:9" x14ac:dyDescent="0.25">
      <c r="G2447" s="176"/>
      <c r="H2447" s="177"/>
      <c r="I2447" s="176"/>
    </row>
    <row r="2448" spans="7:9" x14ac:dyDescent="0.25">
      <c r="G2448" s="176"/>
      <c r="H2448" s="177"/>
      <c r="I2448" s="176"/>
    </row>
    <row r="2449" spans="7:9" x14ac:dyDescent="0.25">
      <c r="G2449" s="176"/>
      <c r="H2449" s="177"/>
      <c r="I2449" s="176"/>
    </row>
    <row r="2450" spans="7:9" x14ac:dyDescent="0.25">
      <c r="G2450" s="176"/>
      <c r="H2450" s="177"/>
      <c r="I2450" s="176"/>
    </row>
    <row r="2451" spans="7:9" x14ac:dyDescent="0.25">
      <c r="G2451" s="176"/>
      <c r="H2451" s="177"/>
      <c r="I2451" s="176"/>
    </row>
    <row r="2452" spans="7:9" x14ac:dyDescent="0.25">
      <c r="G2452" s="176"/>
      <c r="H2452" s="177"/>
      <c r="I2452" s="176"/>
    </row>
    <row r="2453" spans="7:9" x14ac:dyDescent="0.25">
      <c r="G2453" s="176"/>
      <c r="H2453" s="177"/>
      <c r="I2453" s="176"/>
    </row>
    <row r="2454" spans="7:9" x14ac:dyDescent="0.25">
      <c r="G2454" s="176"/>
      <c r="H2454" s="177"/>
      <c r="I2454" s="176"/>
    </row>
    <row r="2455" spans="7:9" x14ac:dyDescent="0.25">
      <c r="G2455" s="176"/>
      <c r="H2455" s="177"/>
      <c r="I2455" s="176"/>
    </row>
    <row r="2456" spans="7:9" x14ac:dyDescent="0.25">
      <c r="G2456" s="176"/>
      <c r="H2456" s="177"/>
      <c r="I2456" s="176"/>
    </row>
    <row r="2457" spans="7:9" x14ac:dyDescent="0.25">
      <c r="G2457" s="176"/>
      <c r="H2457" s="177"/>
      <c r="I2457" s="176"/>
    </row>
    <row r="2458" spans="7:9" x14ac:dyDescent="0.25">
      <c r="G2458" s="176"/>
      <c r="H2458" s="177"/>
      <c r="I2458" s="176"/>
    </row>
    <row r="2459" spans="7:9" x14ac:dyDescent="0.25">
      <c r="G2459" s="176"/>
      <c r="H2459" s="177"/>
      <c r="I2459" s="176"/>
    </row>
    <row r="2460" spans="7:9" x14ac:dyDescent="0.25">
      <c r="G2460" s="176"/>
      <c r="H2460" s="177"/>
      <c r="I2460" s="176"/>
    </row>
    <row r="2461" spans="7:9" x14ac:dyDescent="0.25">
      <c r="G2461" s="176"/>
      <c r="H2461" s="177"/>
      <c r="I2461" s="176"/>
    </row>
    <row r="2462" spans="7:9" x14ac:dyDescent="0.25">
      <c r="G2462" s="176"/>
      <c r="H2462" s="177"/>
      <c r="I2462" s="176"/>
    </row>
    <row r="2463" spans="7:9" x14ac:dyDescent="0.25">
      <c r="G2463" s="176"/>
      <c r="H2463" s="177"/>
      <c r="I2463" s="176"/>
    </row>
    <row r="2464" spans="7:9" x14ac:dyDescent="0.25">
      <c r="G2464" s="176"/>
      <c r="H2464" s="177"/>
      <c r="I2464" s="176"/>
    </row>
    <row r="2465" spans="7:9" x14ac:dyDescent="0.25">
      <c r="G2465" s="176"/>
      <c r="H2465" s="177"/>
      <c r="I2465" s="176"/>
    </row>
    <row r="2466" spans="7:9" x14ac:dyDescent="0.25">
      <c r="G2466" s="176"/>
      <c r="H2466" s="177"/>
      <c r="I2466" s="176"/>
    </row>
    <row r="2467" spans="7:9" x14ac:dyDescent="0.25">
      <c r="G2467" s="176"/>
      <c r="H2467" s="177"/>
      <c r="I2467" s="176"/>
    </row>
    <row r="2468" spans="7:9" x14ac:dyDescent="0.25">
      <c r="G2468" s="176"/>
      <c r="H2468" s="177"/>
      <c r="I2468" s="176"/>
    </row>
    <row r="2469" spans="7:9" x14ac:dyDescent="0.25">
      <c r="G2469" s="176"/>
      <c r="H2469" s="177"/>
      <c r="I2469" s="176"/>
    </row>
    <row r="2470" spans="7:9" x14ac:dyDescent="0.25">
      <c r="G2470" s="176"/>
      <c r="H2470" s="177"/>
      <c r="I2470" s="176"/>
    </row>
    <row r="2471" spans="7:9" x14ac:dyDescent="0.25">
      <c r="G2471" s="176"/>
      <c r="H2471" s="177"/>
      <c r="I2471" s="176"/>
    </row>
    <row r="2472" spans="7:9" x14ac:dyDescent="0.25">
      <c r="G2472" s="176"/>
      <c r="H2472" s="177"/>
      <c r="I2472" s="176"/>
    </row>
    <row r="2473" spans="7:9" x14ac:dyDescent="0.25">
      <c r="G2473" s="176"/>
      <c r="H2473" s="177"/>
      <c r="I2473" s="176"/>
    </row>
    <row r="2474" spans="7:9" x14ac:dyDescent="0.25">
      <c r="G2474" s="176"/>
      <c r="H2474" s="177"/>
      <c r="I2474" s="176"/>
    </row>
    <row r="2475" spans="7:9" x14ac:dyDescent="0.25">
      <c r="G2475" s="176"/>
      <c r="H2475" s="177"/>
      <c r="I2475" s="176"/>
    </row>
    <row r="2476" spans="7:9" x14ac:dyDescent="0.25">
      <c r="G2476" s="176"/>
      <c r="H2476" s="177"/>
      <c r="I2476" s="176"/>
    </row>
    <row r="2477" spans="7:9" x14ac:dyDescent="0.25">
      <c r="G2477" s="176"/>
      <c r="H2477" s="177"/>
      <c r="I2477" s="176"/>
    </row>
    <row r="2478" spans="7:9" x14ac:dyDescent="0.25">
      <c r="G2478" s="176"/>
      <c r="H2478" s="177"/>
      <c r="I2478" s="176"/>
    </row>
    <row r="2479" spans="7:9" x14ac:dyDescent="0.25">
      <c r="G2479" s="176"/>
      <c r="H2479" s="177"/>
      <c r="I2479" s="176"/>
    </row>
    <row r="2480" spans="7:9" x14ac:dyDescent="0.25">
      <c r="G2480" s="176"/>
      <c r="H2480" s="177"/>
      <c r="I2480" s="176"/>
    </row>
    <row r="2481" spans="7:9" x14ac:dyDescent="0.25">
      <c r="G2481" s="176"/>
      <c r="H2481" s="177"/>
      <c r="I2481" s="176"/>
    </row>
    <row r="2482" spans="7:9" x14ac:dyDescent="0.25">
      <c r="G2482" s="176"/>
      <c r="H2482" s="177"/>
      <c r="I2482" s="176"/>
    </row>
    <row r="2483" spans="7:9" x14ac:dyDescent="0.25">
      <c r="G2483" s="176"/>
      <c r="H2483" s="177"/>
      <c r="I2483" s="176"/>
    </row>
    <row r="2484" spans="7:9" x14ac:dyDescent="0.25">
      <c r="G2484" s="176"/>
      <c r="H2484" s="177"/>
      <c r="I2484" s="176"/>
    </row>
    <row r="2485" spans="7:9" x14ac:dyDescent="0.25">
      <c r="G2485" s="176"/>
      <c r="H2485" s="177"/>
      <c r="I2485" s="176"/>
    </row>
    <row r="2486" spans="7:9" x14ac:dyDescent="0.25">
      <c r="G2486" s="176"/>
      <c r="H2486" s="177"/>
      <c r="I2486" s="176"/>
    </row>
    <row r="2487" spans="7:9" x14ac:dyDescent="0.25">
      <c r="G2487" s="176"/>
      <c r="H2487" s="177"/>
      <c r="I2487" s="176"/>
    </row>
    <row r="2488" spans="7:9" x14ac:dyDescent="0.25">
      <c r="G2488" s="176"/>
      <c r="H2488" s="177"/>
      <c r="I2488" s="176"/>
    </row>
    <row r="2489" spans="7:9" x14ac:dyDescent="0.25">
      <c r="G2489" s="176"/>
      <c r="H2489" s="177"/>
      <c r="I2489" s="176"/>
    </row>
    <row r="2490" spans="7:9" x14ac:dyDescent="0.25">
      <c r="G2490" s="176"/>
      <c r="H2490" s="177"/>
      <c r="I2490" s="176"/>
    </row>
    <row r="2491" spans="7:9" x14ac:dyDescent="0.25">
      <c r="G2491" s="176"/>
      <c r="H2491" s="177"/>
      <c r="I2491" s="176"/>
    </row>
    <row r="2492" spans="7:9" x14ac:dyDescent="0.25">
      <c r="G2492" s="176"/>
      <c r="H2492" s="177"/>
      <c r="I2492" s="176"/>
    </row>
    <row r="2493" spans="7:9" x14ac:dyDescent="0.25">
      <c r="G2493" s="176"/>
      <c r="H2493" s="177"/>
      <c r="I2493" s="176"/>
    </row>
    <row r="2494" spans="7:9" x14ac:dyDescent="0.25">
      <c r="G2494" s="176"/>
      <c r="H2494" s="177"/>
      <c r="I2494" s="176"/>
    </row>
    <row r="2495" spans="7:9" x14ac:dyDescent="0.25">
      <c r="G2495" s="176"/>
      <c r="H2495" s="177"/>
      <c r="I2495" s="176"/>
    </row>
    <row r="2496" spans="7:9" x14ac:dyDescent="0.25">
      <c r="G2496" s="176"/>
      <c r="H2496" s="177"/>
      <c r="I2496" s="176"/>
    </row>
    <row r="2497" spans="7:9" x14ac:dyDescent="0.25">
      <c r="G2497" s="176"/>
      <c r="H2497" s="177"/>
      <c r="I2497" s="176"/>
    </row>
    <row r="2498" spans="7:9" x14ac:dyDescent="0.25">
      <c r="G2498" s="176"/>
      <c r="H2498" s="177"/>
      <c r="I2498" s="176"/>
    </row>
    <row r="2499" spans="7:9" x14ac:dyDescent="0.25">
      <c r="G2499" s="176"/>
      <c r="H2499" s="177"/>
      <c r="I2499" s="176"/>
    </row>
    <row r="2500" spans="7:9" x14ac:dyDescent="0.25">
      <c r="G2500" s="176"/>
      <c r="H2500" s="177"/>
      <c r="I2500" s="176"/>
    </row>
    <row r="2501" spans="7:9" x14ac:dyDescent="0.25">
      <c r="G2501" s="176"/>
      <c r="H2501" s="177"/>
      <c r="I2501" s="176"/>
    </row>
    <row r="2502" spans="7:9" x14ac:dyDescent="0.25">
      <c r="G2502" s="176"/>
      <c r="H2502" s="177"/>
      <c r="I2502" s="176"/>
    </row>
    <row r="2503" spans="7:9" x14ac:dyDescent="0.25">
      <c r="G2503" s="176"/>
      <c r="H2503" s="177"/>
      <c r="I2503" s="176"/>
    </row>
    <row r="2504" spans="7:9" x14ac:dyDescent="0.25">
      <c r="G2504" s="176"/>
      <c r="H2504" s="177"/>
      <c r="I2504" s="176"/>
    </row>
    <row r="2505" spans="7:9" x14ac:dyDescent="0.25">
      <c r="G2505" s="176"/>
      <c r="H2505" s="177"/>
      <c r="I2505" s="176"/>
    </row>
    <row r="2506" spans="7:9" x14ac:dyDescent="0.25">
      <c r="G2506" s="176"/>
      <c r="H2506" s="177"/>
      <c r="I2506" s="176"/>
    </row>
    <row r="2507" spans="7:9" x14ac:dyDescent="0.25">
      <c r="G2507" s="176"/>
      <c r="H2507" s="177"/>
      <c r="I2507" s="176"/>
    </row>
    <row r="2508" spans="7:9" x14ac:dyDescent="0.25">
      <c r="G2508" s="176"/>
      <c r="H2508" s="177"/>
      <c r="I2508" s="176"/>
    </row>
    <row r="2509" spans="7:9" x14ac:dyDescent="0.25">
      <c r="G2509" s="176"/>
      <c r="H2509" s="177"/>
      <c r="I2509" s="176"/>
    </row>
    <row r="2510" spans="7:9" x14ac:dyDescent="0.25">
      <c r="G2510" s="176"/>
      <c r="H2510" s="177"/>
      <c r="I2510" s="176"/>
    </row>
    <row r="2511" spans="7:9" x14ac:dyDescent="0.25">
      <c r="G2511" s="176"/>
      <c r="H2511" s="177"/>
      <c r="I2511" s="176"/>
    </row>
    <row r="2512" spans="7:9" x14ac:dyDescent="0.25">
      <c r="G2512" s="176"/>
      <c r="H2512" s="177"/>
      <c r="I2512" s="176"/>
    </row>
    <row r="2513" spans="7:9" x14ac:dyDescent="0.25">
      <c r="G2513" s="176"/>
      <c r="H2513" s="177"/>
      <c r="I2513" s="176"/>
    </row>
    <row r="2514" spans="7:9" x14ac:dyDescent="0.25">
      <c r="G2514" s="176"/>
      <c r="H2514" s="177"/>
      <c r="I2514" s="176"/>
    </row>
    <row r="2515" spans="7:9" x14ac:dyDescent="0.25">
      <c r="G2515" s="176"/>
      <c r="H2515" s="177"/>
      <c r="I2515" s="176"/>
    </row>
    <row r="2516" spans="7:9" x14ac:dyDescent="0.25">
      <c r="G2516" s="176"/>
      <c r="H2516" s="177"/>
      <c r="I2516" s="176"/>
    </row>
    <row r="2517" spans="7:9" x14ac:dyDescent="0.25">
      <c r="G2517" s="176"/>
      <c r="H2517" s="177"/>
      <c r="I2517" s="176"/>
    </row>
    <row r="2518" spans="7:9" x14ac:dyDescent="0.25">
      <c r="G2518" s="176"/>
      <c r="H2518" s="177"/>
      <c r="I2518" s="176"/>
    </row>
    <row r="2519" spans="7:9" x14ac:dyDescent="0.25">
      <c r="G2519" s="176"/>
      <c r="H2519" s="177"/>
      <c r="I2519" s="176"/>
    </row>
    <row r="2520" spans="7:9" x14ac:dyDescent="0.25">
      <c r="G2520" s="176"/>
      <c r="H2520" s="177"/>
      <c r="I2520" s="176"/>
    </row>
    <row r="2521" spans="7:9" x14ac:dyDescent="0.25">
      <c r="G2521" s="176"/>
      <c r="H2521" s="177"/>
      <c r="I2521" s="176"/>
    </row>
    <row r="2522" spans="7:9" x14ac:dyDescent="0.25">
      <c r="G2522" s="176"/>
      <c r="H2522" s="177"/>
      <c r="I2522" s="176"/>
    </row>
    <row r="2523" spans="7:9" x14ac:dyDescent="0.25">
      <c r="G2523" s="176"/>
      <c r="H2523" s="177"/>
      <c r="I2523" s="176"/>
    </row>
    <row r="2524" spans="7:9" x14ac:dyDescent="0.25">
      <c r="G2524" s="176"/>
      <c r="H2524" s="177"/>
      <c r="I2524" s="176"/>
    </row>
    <row r="2525" spans="7:9" x14ac:dyDescent="0.25">
      <c r="G2525" s="176"/>
      <c r="H2525" s="177"/>
      <c r="I2525" s="176"/>
    </row>
    <row r="2526" spans="7:9" x14ac:dyDescent="0.25">
      <c r="G2526" s="176"/>
      <c r="H2526" s="177"/>
      <c r="I2526" s="176"/>
    </row>
    <row r="2527" spans="7:9" x14ac:dyDescent="0.25">
      <c r="G2527" s="176"/>
      <c r="H2527" s="177"/>
      <c r="I2527" s="176"/>
    </row>
    <row r="2528" spans="7:9" x14ac:dyDescent="0.25">
      <c r="G2528" s="176"/>
      <c r="H2528" s="177"/>
      <c r="I2528" s="176"/>
    </row>
    <row r="2529" spans="7:9" x14ac:dyDescent="0.25">
      <c r="G2529" s="176"/>
      <c r="H2529" s="177"/>
      <c r="I2529" s="176"/>
    </row>
    <row r="2530" spans="7:9" x14ac:dyDescent="0.25">
      <c r="G2530" s="176"/>
      <c r="H2530" s="177"/>
      <c r="I2530" s="176"/>
    </row>
    <row r="2531" spans="7:9" x14ac:dyDescent="0.25">
      <c r="G2531" s="176"/>
      <c r="H2531" s="177"/>
      <c r="I2531" s="176"/>
    </row>
    <row r="2532" spans="7:9" x14ac:dyDescent="0.25">
      <c r="G2532" s="176"/>
      <c r="H2532" s="177"/>
      <c r="I2532" s="176"/>
    </row>
    <row r="2533" spans="7:9" x14ac:dyDescent="0.25">
      <c r="G2533" s="176"/>
      <c r="H2533" s="177"/>
      <c r="I2533" s="176"/>
    </row>
    <row r="2534" spans="7:9" x14ac:dyDescent="0.25">
      <c r="G2534" s="176"/>
      <c r="H2534" s="177"/>
      <c r="I2534" s="176"/>
    </row>
    <row r="2535" spans="7:9" x14ac:dyDescent="0.25">
      <c r="G2535" s="176"/>
      <c r="H2535" s="177"/>
      <c r="I2535" s="176"/>
    </row>
    <row r="2536" spans="7:9" x14ac:dyDescent="0.25">
      <c r="G2536" s="176"/>
      <c r="H2536" s="177"/>
      <c r="I2536" s="176"/>
    </row>
    <row r="2537" spans="7:9" x14ac:dyDescent="0.25">
      <c r="G2537" s="176"/>
      <c r="H2537" s="177"/>
      <c r="I2537" s="176"/>
    </row>
    <row r="2538" spans="7:9" x14ac:dyDescent="0.25">
      <c r="G2538" s="176"/>
      <c r="H2538" s="177"/>
      <c r="I2538" s="176"/>
    </row>
    <row r="2539" spans="7:9" x14ac:dyDescent="0.25">
      <c r="G2539" s="176"/>
      <c r="H2539" s="177"/>
      <c r="I2539" s="176"/>
    </row>
    <row r="2540" spans="7:9" x14ac:dyDescent="0.25">
      <c r="G2540" s="176"/>
      <c r="H2540" s="177"/>
      <c r="I2540" s="176"/>
    </row>
    <row r="2541" spans="7:9" x14ac:dyDescent="0.25">
      <c r="G2541" s="176"/>
      <c r="H2541" s="177"/>
      <c r="I2541" s="176"/>
    </row>
    <row r="2542" spans="7:9" x14ac:dyDescent="0.25">
      <c r="G2542" s="176"/>
      <c r="H2542" s="177"/>
      <c r="I2542" s="176"/>
    </row>
    <row r="2543" spans="7:9" x14ac:dyDescent="0.25">
      <c r="G2543" s="176"/>
      <c r="H2543" s="177"/>
      <c r="I2543" s="176"/>
    </row>
    <row r="2544" spans="7:9" x14ac:dyDescent="0.25">
      <c r="G2544" s="176"/>
      <c r="H2544" s="177"/>
      <c r="I2544" s="176"/>
    </row>
    <row r="2545" spans="7:9" x14ac:dyDescent="0.25">
      <c r="G2545" s="176"/>
      <c r="H2545" s="177"/>
      <c r="I2545" s="176"/>
    </row>
    <row r="2546" spans="7:9" x14ac:dyDescent="0.25">
      <c r="G2546" s="176"/>
      <c r="H2546" s="177"/>
      <c r="I2546" s="176"/>
    </row>
    <row r="2547" spans="7:9" x14ac:dyDescent="0.25">
      <c r="G2547" s="176"/>
      <c r="H2547" s="177"/>
      <c r="I2547" s="176"/>
    </row>
    <row r="2548" spans="7:9" x14ac:dyDescent="0.25">
      <c r="G2548" s="176"/>
      <c r="H2548" s="177"/>
      <c r="I2548" s="176"/>
    </row>
    <row r="2549" spans="7:9" x14ac:dyDescent="0.25">
      <c r="G2549" s="176"/>
      <c r="H2549" s="177"/>
      <c r="I2549" s="176"/>
    </row>
    <row r="2550" spans="7:9" x14ac:dyDescent="0.25">
      <c r="G2550" s="176"/>
      <c r="H2550" s="177"/>
      <c r="I2550" s="176"/>
    </row>
    <row r="2551" spans="7:9" x14ac:dyDescent="0.25">
      <c r="G2551" s="176"/>
      <c r="H2551" s="177"/>
      <c r="I2551" s="176"/>
    </row>
    <row r="2552" spans="7:9" x14ac:dyDescent="0.25">
      <c r="G2552" s="176"/>
      <c r="H2552" s="177"/>
      <c r="I2552" s="176"/>
    </row>
    <row r="2553" spans="7:9" x14ac:dyDescent="0.25">
      <c r="G2553" s="176"/>
      <c r="H2553" s="177"/>
      <c r="I2553" s="176"/>
    </row>
    <row r="2554" spans="7:9" x14ac:dyDescent="0.25">
      <c r="G2554" s="176"/>
      <c r="H2554" s="177"/>
      <c r="I2554" s="176"/>
    </row>
    <row r="2555" spans="7:9" x14ac:dyDescent="0.25">
      <c r="G2555" s="176"/>
      <c r="H2555" s="177"/>
      <c r="I2555" s="176"/>
    </row>
    <row r="2556" spans="7:9" x14ac:dyDescent="0.25">
      <c r="G2556" s="176"/>
      <c r="H2556" s="177"/>
      <c r="I2556" s="176"/>
    </row>
    <row r="2557" spans="7:9" x14ac:dyDescent="0.25">
      <c r="G2557" s="176"/>
      <c r="H2557" s="177"/>
      <c r="I2557" s="176"/>
    </row>
    <row r="2558" spans="7:9" x14ac:dyDescent="0.25">
      <c r="G2558" s="176"/>
      <c r="H2558" s="177"/>
      <c r="I2558" s="176"/>
    </row>
    <row r="2559" spans="7:9" x14ac:dyDescent="0.25">
      <c r="G2559" s="176"/>
      <c r="H2559" s="177"/>
      <c r="I2559" s="176"/>
    </row>
    <row r="2560" spans="7:9" x14ac:dyDescent="0.25">
      <c r="G2560" s="176"/>
      <c r="H2560" s="177"/>
      <c r="I2560" s="176"/>
    </row>
    <row r="2561" spans="7:9" x14ac:dyDescent="0.25">
      <c r="G2561" s="176"/>
      <c r="H2561" s="177"/>
      <c r="I2561" s="176"/>
    </row>
    <row r="2562" spans="7:9" x14ac:dyDescent="0.25">
      <c r="G2562" s="176"/>
      <c r="H2562" s="177"/>
      <c r="I2562" s="176"/>
    </row>
    <row r="2563" spans="7:9" x14ac:dyDescent="0.25">
      <c r="G2563" s="176"/>
      <c r="H2563" s="177"/>
      <c r="I2563" s="176"/>
    </row>
    <row r="2564" spans="7:9" x14ac:dyDescent="0.25">
      <c r="G2564" s="176"/>
      <c r="H2564" s="177"/>
      <c r="I2564" s="176"/>
    </row>
    <row r="2565" spans="7:9" x14ac:dyDescent="0.25">
      <c r="G2565" s="176"/>
      <c r="H2565" s="177"/>
      <c r="I2565" s="176"/>
    </row>
    <row r="2566" spans="7:9" x14ac:dyDescent="0.25">
      <c r="G2566" s="176"/>
      <c r="H2566" s="177"/>
      <c r="I2566" s="176"/>
    </row>
    <row r="2567" spans="7:9" x14ac:dyDescent="0.25">
      <c r="G2567" s="176"/>
      <c r="H2567" s="177"/>
      <c r="I2567" s="176"/>
    </row>
    <row r="2568" spans="7:9" x14ac:dyDescent="0.25">
      <c r="G2568" s="176"/>
      <c r="H2568" s="177"/>
      <c r="I2568" s="176"/>
    </row>
    <row r="2569" spans="7:9" x14ac:dyDescent="0.25">
      <c r="G2569" s="176"/>
      <c r="H2569" s="177"/>
      <c r="I2569" s="176"/>
    </row>
    <row r="2570" spans="7:9" x14ac:dyDescent="0.25">
      <c r="G2570" s="176"/>
      <c r="H2570" s="177"/>
      <c r="I2570" s="176"/>
    </row>
    <row r="2571" spans="7:9" x14ac:dyDescent="0.25">
      <c r="G2571" s="176"/>
      <c r="H2571" s="177"/>
      <c r="I2571" s="176"/>
    </row>
    <row r="2572" spans="7:9" x14ac:dyDescent="0.25">
      <c r="G2572" s="176"/>
      <c r="H2572" s="177"/>
      <c r="I2572" s="176"/>
    </row>
    <row r="2573" spans="7:9" x14ac:dyDescent="0.25">
      <c r="G2573" s="176"/>
      <c r="H2573" s="177"/>
      <c r="I2573" s="176"/>
    </row>
    <row r="2574" spans="7:9" x14ac:dyDescent="0.25">
      <c r="G2574" s="176"/>
      <c r="H2574" s="177"/>
      <c r="I2574" s="176"/>
    </row>
    <row r="2575" spans="7:9" x14ac:dyDescent="0.25">
      <c r="G2575" s="176"/>
      <c r="H2575" s="177"/>
      <c r="I2575" s="176"/>
    </row>
    <row r="2576" spans="7:9" x14ac:dyDescent="0.25">
      <c r="G2576" s="176"/>
      <c r="H2576" s="177"/>
      <c r="I2576" s="176"/>
    </row>
    <row r="2577" spans="7:9" x14ac:dyDescent="0.25">
      <c r="G2577" s="176"/>
      <c r="H2577" s="177"/>
      <c r="I2577" s="176"/>
    </row>
    <row r="2578" spans="7:9" x14ac:dyDescent="0.25">
      <c r="G2578" s="176"/>
      <c r="H2578" s="177"/>
      <c r="I2578" s="176"/>
    </row>
    <row r="2579" spans="7:9" x14ac:dyDescent="0.25">
      <c r="G2579" s="176"/>
      <c r="H2579" s="177"/>
      <c r="I2579" s="176"/>
    </row>
    <row r="2580" spans="7:9" x14ac:dyDescent="0.25">
      <c r="G2580" s="176"/>
      <c r="H2580" s="177"/>
      <c r="I2580" s="176"/>
    </row>
    <row r="2581" spans="7:9" x14ac:dyDescent="0.25">
      <c r="G2581" s="176"/>
      <c r="H2581" s="177"/>
      <c r="I2581" s="176"/>
    </row>
    <row r="2582" spans="7:9" x14ac:dyDescent="0.25">
      <c r="G2582" s="176"/>
      <c r="H2582" s="177"/>
      <c r="I2582" s="176"/>
    </row>
    <row r="2583" spans="7:9" x14ac:dyDescent="0.25">
      <c r="G2583" s="176"/>
      <c r="H2583" s="177"/>
      <c r="I2583" s="176"/>
    </row>
    <row r="2584" spans="7:9" x14ac:dyDescent="0.25">
      <c r="G2584" s="176"/>
      <c r="H2584" s="177"/>
      <c r="I2584" s="176"/>
    </row>
    <row r="2585" spans="7:9" x14ac:dyDescent="0.25">
      <c r="G2585" s="176"/>
      <c r="H2585" s="177"/>
      <c r="I2585" s="176"/>
    </row>
    <row r="2586" spans="7:9" x14ac:dyDescent="0.25">
      <c r="G2586" s="176"/>
      <c r="H2586" s="177"/>
      <c r="I2586" s="176"/>
    </row>
    <row r="2587" spans="7:9" x14ac:dyDescent="0.25">
      <c r="G2587" s="176"/>
      <c r="H2587" s="177"/>
      <c r="I2587" s="176"/>
    </row>
    <row r="2588" spans="7:9" x14ac:dyDescent="0.25">
      <c r="G2588" s="176"/>
      <c r="H2588" s="177"/>
      <c r="I2588" s="176"/>
    </row>
    <row r="2589" spans="7:9" x14ac:dyDescent="0.25">
      <c r="G2589" s="176"/>
      <c r="H2589" s="177"/>
      <c r="I2589" s="176"/>
    </row>
    <row r="2590" spans="7:9" x14ac:dyDescent="0.25">
      <c r="G2590" s="176"/>
      <c r="H2590" s="177"/>
      <c r="I2590" s="176"/>
    </row>
    <row r="2591" spans="7:9" x14ac:dyDescent="0.25">
      <c r="G2591" s="176"/>
      <c r="H2591" s="177"/>
      <c r="I2591" s="176"/>
    </row>
    <row r="2592" spans="7:9" x14ac:dyDescent="0.25">
      <c r="G2592" s="176"/>
      <c r="H2592" s="177"/>
      <c r="I2592" s="176"/>
    </row>
    <row r="2593" spans="7:9" x14ac:dyDescent="0.25">
      <c r="G2593" s="176"/>
      <c r="H2593" s="177"/>
      <c r="I2593" s="176"/>
    </row>
    <row r="2594" spans="7:9" x14ac:dyDescent="0.25">
      <c r="G2594" s="176"/>
      <c r="H2594" s="177"/>
      <c r="I2594" s="176"/>
    </row>
    <row r="2595" spans="7:9" x14ac:dyDescent="0.25">
      <c r="G2595" s="176"/>
      <c r="H2595" s="177"/>
      <c r="I2595" s="176"/>
    </row>
    <row r="2596" spans="7:9" x14ac:dyDescent="0.25">
      <c r="G2596" s="176"/>
      <c r="H2596" s="177"/>
      <c r="I2596" s="176"/>
    </row>
    <row r="2597" spans="7:9" x14ac:dyDescent="0.25">
      <c r="G2597" s="176"/>
      <c r="H2597" s="177"/>
      <c r="I2597" s="176"/>
    </row>
    <row r="2598" spans="7:9" x14ac:dyDescent="0.25">
      <c r="G2598" s="176"/>
      <c r="H2598" s="177"/>
      <c r="I2598" s="176"/>
    </row>
    <row r="2599" spans="7:9" x14ac:dyDescent="0.25">
      <c r="G2599" s="176"/>
      <c r="H2599" s="177"/>
      <c r="I2599" s="176"/>
    </row>
    <row r="2600" spans="7:9" x14ac:dyDescent="0.25">
      <c r="G2600" s="176"/>
      <c r="H2600" s="177"/>
      <c r="I2600" s="176"/>
    </row>
    <row r="2601" spans="7:9" x14ac:dyDescent="0.25">
      <c r="G2601" s="176"/>
      <c r="H2601" s="177"/>
      <c r="I2601" s="176"/>
    </row>
    <row r="2602" spans="7:9" x14ac:dyDescent="0.25">
      <c r="G2602" s="176"/>
      <c r="H2602" s="177"/>
      <c r="I2602" s="176"/>
    </row>
    <row r="2603" spans="7:9" x14ac:dyDescent="0.25">
      <c r="G2603" s="176"/>
      <c r="H2603" s="177"/>
      <c r="I2603" s="176"/>
    </row>
    <row r="2604" spans="7:9" x14ac:dyDescent="0.25">
      <c r="G2604" s="176"/>
      <c r="H2604" s="177"/>
      <c r="I2604" s="176"/>
    </row>
    <row r="2605" spans="7:9" x14ac:dyDescent="0.25">
      <c r="G2605" s="176"/>
      <c r="H2605" s="177"/>
      <c r="I2605" s="176"/>
    </row>
    <row r="2606" spans="7:9" x14ac:dyDescent="0.25">
      <c r="G2606" s="176"/>
      <c r="H2606" s="177"/>
      <c r="I2606" s="176"/>
    </row>
    <row r="2607" spans="7:9" x14ac:dyDescent="0.25">
      <c r="G2607" s="176"/>
      <c r="H2607" s="177"/>
      <c r="I2607" s="176"/>
    </row>
    <row r="2608" spans="7:9" x14ac:dyDescent="0.25">
      <c r="G2608" s="176"/>
      <c r="H2608" s="177"/>
      <c r="I2608" s="176"/>
    </row>
    <row r="2609" spans="7:9" x14ac:dyDescent="0.25">
      <c r="G2609" s="176"/>
      <c r="H2609" s="177"/>
      <c r="I2609" s="176"/>
    </row>
    <row r="2610" spans="7:9" x14ac:dyDescent="0.25">
      <c r="G2610" s="176"/>
      <c r="H2610" s="177"/>
      <c r="I2610" s="176"/>
    </row>
    <row r="2611" spans="7:9" x14ac:dyDescent="0.25">
      <c r="G2611" s="176"/>
      <c r="H2611" s="177"/>
      <c r="I2611" s="176"/>
    </row>
    <row r="2612" spans="7:9" x14ac:dyDescent="0.25">
      <c r="G2612" s="176"/>
      <c r="H2612" s="177"/>
      <c r="I2612" s="176"/>
    </row>
    <row r="2613" spans="7:9" x14ac:dyDescent="0.25">
      <c r="G2613" s="176"/>
      <c r="H2613" s="177"/>
      <c r="I2613" s="176"/>
    </row>
    <row r="2614" spans="7:9" x14ac:dyDescent="0.25">
      <c r="G2614" s="176"/>
      <c r="H2614" s="177"/>
      <c r="I2614" s="176"/>
    </row>
    <row r="2615" spans="7:9" x14ac:dyDescent="0.25">
      <c r="G2615" s="176"/>
      <c r="H2615" s="177"/>
      <c r="I2615" s="176"/>
    </row>
    <row r="2616" spans="7:9" x14ac:dyDescent="0.25">
      <c r="G2616" s="176"/>
      <c r="H2616" s="177"/>
      <c r="I2616" s="176"/>
    </row>
    <row r="2617" spans="7:9" x14ac:dyDescent="0.25">
      <c r="G2617" s="176"/>
      <c r="H2617" s="177"/>
      <c r="I2617" s="176"/>
    </row>
    <row r="2618" spans="7:9" x14ac:dyDescent="0.25">
      <c r="G2618" s="176"/>
      <c r="H2618" s="177"/>
      <c r="I2618" s="176"/>
    </row>
    <row r="2619" spans="7:9" x14ac:dyDescent="0.25">
      <c r="G2619" s="176"/>
      <c r="H2619" s="177"/>
      <c r="I2619" s="176"/>
    </row>
    <row r="2620" spans="7:9" x14ac:dyDescent="0.25">
      <c r="G2620" s="176"/>
      <c r="H2620" s="177"/>
      <c r="I2620" s="176"/>
    </row>
    <row r="2621" spans="7:9" x14ac:dyDescent="0.25">
      <c r="G2621" s="176"/>
      <c r="H2621" s="177"/>
      <c r="I2621" s="176"/>
    </row>
    <row r="2622" spans="7:9" x14ac:dyDescent="0.25">
      <c r="G2622" s="176"/>
      <c r="H2622" s="177"/>
      <c r="I2622" s="176"/>
    </row>
    <row r="2623" spans="7:9" x14ac:dyDescent="0.25">
      <c r="G2623" s="176"/>
      <c r="H2623" s="177"/>
      <c r="I2623" s="176"/>
    </row>
    <row r="2624" spans="7:9" x14ac:dyDescent="0.25">
      <c r="G2624" s="176"/>
      <c r="H2624" s="177"/>
      <c r="I2624" s="176"/>
    </row>
    <row r="2625" spans="7:9" x14ac:dyDescent="0.25">
      <c r="G2625" s="176"/>
      <c r="H2625" s="177"/>
      <c r="I2625" s="176"/>
    </row>
    <row r="2626" spans="7:9" x14ac:dyDescent="0.25">
      <c r="G2626" s="176"/>
      <c r="H2626" s="177"/>
      <c r="I2626" s="176"/>
    </row>
    <row r="2627" spans="7:9" x14ac:dyDescent="0.25">
      <c r="G2627" s="176"/>
      <c r="H2627" s="177"/>
      <c r="I2627" s="176"/>
    </row>
    <row r="2628" spans="7:9" x14ac:dyDescent="0.25">
      <c r="G2628" s="176"/>
      <c r="H2628" s="177"/>
      <c r="I2628" s="176"/>
    </row>
    <row r="2629" spans="7:9" x14ac:dyDescent="0.25">
      <c r="G2629" s="176"/>
      <c r="H2629" s="177"/>
      <c r="I2629" s="176"/>
    </row>
    <row r="2630" spans="7:9" x14ac:dyDescent="0.25">
      <c r="G2630" s="176"/>
      <c r="H2630" s="177"/>
      <c r="I2630" s="176"/>
    </row>
    <row r="2631" spans="7:9" x14ac:dyDescent="0.25">
      <c r="G2631" s="176"/>
      <c r="H2631" s="177"/>
      <c r="I2631" s="176"/>
    </row>
    <row r="2632" spans="7:9" x14ac:dyDescent="0.25">
      <c r="G2632" s="176"/>
      <c r="H2632" s="177"/>
      <c r="I2632" s="176"/>
    </row>
    <row r="2633" spans="7:9" x14ac:dyDescent="0.25">
      <c r="G2633" s="176"/>
      <c r="H2633" s="177"/>
      <c r="I2633" s="176"/>
    </row>
    <row r="2634" spans="7:9" x14ac:dyDescent="0.25">
      <c r="G2634" s="176"/>
      <c r="H2634" s="177"/>
      <c r="I2634" s="176"/>
    </row>
    <row r="2635" spans="7:9" x14ac:dyDescent="0.25">
      <c r="G2635" s="176"/>
      <c r="H2635" s="177"/>
      <c r="I2635" s="176"/>
    </row>
    <row r="2636" spans="7:9" x14ac:dyDescent="0.25">
      <c r="G2636" s="176"/>
      <c r="H2636" s="177"/>
      <c r="I2636" s="176"/>
    </row>
    <row r="2637" spans="7:9" x14ac:dyDescent="0.25">
      <c r="G2637" s="176"/>
      <c r="H2637" s="177"/>
      <c r="I2637" s="176"/>
    </row>
    <row r="2638" spans="7:9" x14ac:dyDescent="0.25">
      <c r="G2638" s="176"/>
      <c r="H2638" s="177"/>
      <c r="I2638" s="176"/>
    </row>
    <row r="2639" spans="7:9" x14ac:dyDescent="0.25">
      <c r="G2639" s="176"/>
      <c r="H2639" s="177"/>
      <c r="I2639" s="176"/>
    </row>
    <row r="2640" spans="7:9" x14ac:dyDescent="0.25">
      <c r="G2640" s="176"/>
      <c r="H2640" s="177"/>
      <c r="I2640" s="176"/>
    </row>
    <row r="2641" spans="7:9" x14ac:dyDescent="0.25">
      <c r="G2641" s="176"/>
      <c r="H2641" s="177"/>
      <c r="I2641" s="176"/>
    </row>
    <row r="2642" spans="7:9" x14ac:dyDescent="0.25">
      <c r="G2642" s="176"/>
      <c r="H2642" s="177"/>
      <c r="I2642" s="176"/>
    </row>
    <row r="2643" spans="7:9" x14ac:dyDescent="0.25">
      <c r="G2643" s="176"/>
      <c r="H2643" s="177"/>
      <c r="I2643" s="176"/>
    </row>
    <row r="2644" spans="7:9" x14ac:dyDescent="0.25">
      <c r="G2644" s="176"/>
      <c r="H2644" s="177"/>
      <c r="I2644" s="176"/>
    </row>
    <row r="2645" spans="7:9" x14ac:dyDescent="0.25">
      <c r="G2645" s="176"/>
      <c r="H2645" s="177"/>
      <c r="I2645" s="176"/>
    </row>
    <row r="2646" spans="7:9" x14ac:dyDescent="0.25">
      <c r="G2646" s="176"/>
      <c r="H2646" s="177"/>
      <c r="I2646" s="176"/>
    </row>
    <row r="2647" spans="7:9" x14ac:dyDescent="0.25">
      <c r="G2647" s="176"/>
      <c r="H2647" s="177"/>
      <c r="I2647" s="176"/>
    </row>
    <row r="2648" spans="7:9" x14ac:dyDescent="0.25">
      <c r="G2648" s="176"/>
      <c r="H2648" s="177"/>
      <c r="I2648" s="176"/>
    </row>
    <row r="2649" spans="7:9" x14ac:dyDescent="0.25">
      <c r="G2649" s="176"/>
      <c r="H2649" s="177"/>
      <c r="I2649" s="176"/>
    </row>
    <row r="2650" spans="7:9" x14ac:dyDescent="0.25">
      <c r="G2650" s="176"/>
      <c r="H2650" s="177"/>
      <c r="I2650" s="176"/>
    </row>
    <row r="2651" spans="7:9" x14ac:dyDescent="0.25">
      <c r="G2651" s="176"/>
      <c r="H2651" s="177"/>
      <c r="I2651" s="176"/>
    </row>
    <row r="2652" spans="7:9" x14ac:dyDescent="0.25">
      <c r="G2652" s="176"/>
      <c r="H2652" s="177"/>
      <c r="I2652" s="176"/>
    </row>
    <row r="2653" spans="7:9" x14ac:dyDescent="0.25">
      <c r="G2653" s="176"/>
      <c r="H2653" s="177"/>
      <c r="I2653" s="176"/>
    </row>
    <row r="2654" spans="7:9" x14ac:dyDescent="0.25">
      <c r="G2654" s="176"/>
      <c r="H2654" s="177"/>
      <c r="I2654" s="176"/>
    </row>
    <row r="2655" spans="7:9" x14ac:dyDescent="0.25">
      <c r="G2655" s="176"/>
      <c r="H2655" s="177"/>
      <c r="I2655" s="176"/>
    </row>
    <row r="2656" spans="7:9" x14ac:dyDescent="0.25">
      <c r="G2656" s="176"/>
      <c r="H2656" s="177"/>
      <c r="I2656" s="176"/>
    </row>
    <row r="2657" spans="7:9" x14ac:dyDescent="0.25">
      <c r="G2657" s="176"/>
      <c r="H2657" s="177"/>
      <c r="I2657" s="176"/>
    </row>
    <row r="2658" spans="7:9" x14ac:dyDescent="0.25">
      <c r="G2658" s="176"/>
      <c r="H2658" s="177"/>
      <c r="I2658" s="176"/>
    </row>
    <row r="2659" spans="7:9" x14ac:dyDescent="0.25">
      <c r="G2659" s="176"/>
      <c r="H2659" s="177"/>
      <c r="I2659" s="176"/>
    </row>
    <row r="2660" spans="7:9" x14ac:dyDescent="0.25">
      <c r="G2660" s="176"/>
      <c r="H2660" s="177"/>
      <c r="I2660" s="176"/>
    </row>
    <row r="2661" spans="7:9" x14ac:dyDescent="0.25">
      <c r="G2661" s="176"/>
      <c r="H2661" s="177"/>
      <c r="I2661" s="176"/>
    </row>
    <row r="2662" spans="7:9" x14ac:dyDescent="0.25">
      <c r="G2662" s="176"/>
      <c r="H2662" s="177"/>
      <c r="I2662" s="176"/>
    </row>
    <row r="2663" spans="7:9" x14ac:dyDescent="0.25">
      <c r="G2663" s="176"/>
      <c r="H2663" s="177"/>
      <c r="I2663" s="176"/>
    </row>
    <row r="2664" spans="7:9" x14ac:dyDescent="0.25">
      <c r="G2664" s="176"/>
      <c r="H2664" s="177"/>
      <c r="I2664" s="176"/>
    </row>
    <row r="2665" spans="7:9" x14ac:dyDescent="0.25">
      <c r="G2665" s="176"/>
      <c r="H2665" s="177"/>
      <c r="I2665" s="176"/>
    </row>
    <row r="2666" spans="7:9" x14ac:dyDescent="0.25">
      <c r="G2666" s="176"/>
      <c r="H2666" s="177"/>
      <c r="I2666" s="176"/>
    </row>
    <row r="2667" spans="7:9" x14ac:dyDescent="0.25">
      <c r="G2667" s="176"/>
      <c r="H2667" s="177"/>
      <c r="I2667" s="176"/>
    </row>
    <row r="2668" spans="7:9" x14ac:dyDescent="0.25">
      <c r="G2668" s="176"/>
      <c r="H2668" s="177"/>
      <c r="I2668" s="176"/>
    </row>
    <row r="2669" spans="7:9" x14ac:dyDescent="0.25">
      <c r="G2669" s="176"/>
      <c r="H2669" s="177"/>
      <c r="I2669" s="176"/>
    </row>
    <row r="2670" spans="7:9" x14ac:dyDescent="0.25">
      <c r="G2670" s="176"/>
      <c r="H2670" s="177"/>
      <c r="I2670" s="176"/>
    </row>
    <row r="2671" spans="7:9" x14ac:dyDescent="0.25">
      <c r="G2671" s="176"/>
      <c r="H2671" s="177"/>
      <c r="I2671" s="176"/>
    </row>
    <row r="2672" spans="7:9" x14ac:dyDescent="0.25">
      <c r="G2672" s="176"/>
      <c r="H2672" s="177"/>
      <c r="I2672" s="176"/>
    </row>
    <row r="2673" spans="7:9" x14ac:dyDescent="0.25">
      <c r="G2673" s="176"/>
      <c r="H2673" s="177"/>
      <c r="I2673" s="176"/>
    </row>
    <row r="2674" spans="7:9" x14ac:dyDescent="0.25">
      <c r="G2674" s="176"/>
      <c r="H2674" s="177"/>
      <c r="I2674" s="176"/>
    </row>
    <row r="2675" spans="7:9" x14ac:dyDescent="0.25">
      <c r="G2675" s="176"/>
      <c r="H2675" s="177"/>
      <c r="I2675" s="176"/>
    </row>
    <row r="2676" spans="7:9" x14ac:dyDescent="0.25">
      <c r="G2676" s="176"/>
      <c r="H2676" s="177"/>
      <c r="I2676" s="176"/>
    </row>
    <row r="2677" spans="7:9" x14ac:dyDescent="0.25">
      <c r="G2677" s="176"/>
      <c r="H2677" s="177"/>
      <c r="I2677" s="176"/>
    </row>
    <row r="2678" spans="7:9" x14ac:dyDescent="0.25">
      <c r="G2678" s="176"/>
      <c r="H2678" s="177"/>
      <c r="I2678" s="176"/>
    </row>
    <row r="2679" spans="7:9" x14ac:dyDescent="0.25">
      <c r="G2679" s="176"/>
      <c r="H2679" s="177"/>
      <c r="I2679" s="176"/>
    </row>
    <row r="2680" spans="7:9" x14ac:dyDescent="0.25">
      <c r="G2680" s="176"/>
      <c r="H2680" s="177"/>
      <c r="I2680" s="176"/>
    </row>
    <row r="2681" spans="7:9" x14ac:dyDescent="0.25">
      <c r="G2681" s="176"/>
      <c r="H2681" s="177"/>
      <c r="I2681" s="176"/>
    </row>
    <row r="2682" spans="7:9" x14ac:dyDescent="0.25">
      <c r="G2682" s="176"/>
      <c r="H2682" s="177"/>
      <c r="I2682" s="176"/>
    </row>
    <row r="2683" spans="7:9" x14ac:dyDescent="0.25">
      <c r="G2683" s="176"/>
      <c r="H2683" s="177"/>
      <c r="I2683" s="176"/>
    </row>
    <row r="2684" spans="7:9" x14ac:dyDescent="0.25">
      <c r="G2684" s="176"/>
      <c r="H2684" s="177"/>
      <c r="I2684" s="176"/>
    </row>
    <row r="2685" spans="7:9" x14ac:dyDescent="0.25">
      <c r="G2685" s="176"/>
      <c r="H2685" s="177"/>
      <c r="I2685" s="176"/>
    </row>
    <row r="2686" spans="7:9" x14ac:dyDescent="0.25">
      <c r="G2686" s="176"/>
      <c r="H2686" s="177"/>
      <c r="I2686" s="176"/>
    </row>
    <row r="2687" spans="7:9" x14ac:dyDescent="0.25">
      <c r="G2687" s="176"/>
      <c r="H2687" s="177"/>
      <c r="I2687" s="176"/>
    </row>
    <row r="2688" spans="7:9" x14ac:dyDescent="0.25">
      <c r="G2688" s="176"/>
      <c r="H2688" s="177"/>
      <c r="I2688" s="176"/>
    </row>
    <row r="2689" spans="7:9" x14ac:dyDescent="0.25">
      <c r="G2689" s="176"/>
      <c r="H2689" s="177"/>
      <c r="I2689" s="176"/>
    </row>
    <row r="2690" spans="7:9" x14ac:dyDescent="0.25">
      <c r="G2690" s="176"/>
      <c r="H2690" s="177"/>
      <c r="I2690" s="176"/>
    </row>
    <row r="2691" spans="7:9" x14ac:dyDescent="0.25">
      <c r="G2691" s="176"/>
      <c r="H2691" s="177"/>
      <c r="I2691" s="176"/>
    </row>
    <row r="2692" spans="7:9" x14ac:dyDescent="0.25">
      <c r="G2692" s="176"/>
      <c r="H2692" s="177"/>
      <c r="I2692" s="176"/>
    </row>
    <row r="2693" spans="7:9" x14ac:dyDescent="0.25">
      <c r="G2693" s="176"/>
      <c r="H2693" s="177"/>
      <c r="I2693" s="176"/>
    </row>
    <row r="2694" spans="7:9" x14ac:dyDescent="0.25">
      <c r="G2694" s="176"/>
      <c r="H2694" s="177"/>
      <c r="I2694" s="176"/>
    </row>
    <row r="2695" spans="7:9" x14ac:dyDescent="0.25">
      <c r="G2695" s="176"/>
      <c r="H2695" s="177"/>
      <c r="I2695" s="176"/>
    </row>
    <row r="2696" spans="7:9" x14ac:dyDescent="0.25">
      <c r="G2696" s="176"/>
      <c r="H2696" s="177"/>
      <c r="I2696" s="176"/>
    </row>
    <row r="2697" spans="7:9" x14ac:dyDescent="0.25">
      <c r="G2697" s="176"/>
      <c r="H2697" s="177"/>
      <c r="I2697" s="176"/>
    </row>
    <row r="2698" spans="7:9" x14ac:dyDescent="0.25">
      <c r="G2698" s="176"/>
      <c r="H2698" s="177"/>
      <c r="I2698" s="176"/>
    </row>
    <row r="2699" spans="7:9" x14ac:dyDescent="0.25">
      <c r="G2699" s="176"/>
      <c r="H2699" s="177"/>
      <c r="I2699" s="176"/>
    </row>
    <row r="2700" spans="7:9" x14ac:dyDescent="0.25">
      <c r="G2700" s="176"/>
      <c r="H2700" s="177"/>
      <c r="I2700" s="176"/>
    </row>
    <row r="2701" spans="7:9" x14ac:dyDescent="0.25">
      <c r="G2701" s="176"/>
      <c r="H2701" s="177"/>
      <c r="I2701" s="176"/>
    </row>
    <row r="2702" spans="7:9" x14ac:dyDescent="0.25">
      <c r="G2702" s="176"/>
      <c r="H2702" s="177"/>
      <c r="I2702" s="176"/>
    </row>
    <row r="2703" spans="7:9" x14ac:dyDescent="0.25">
      <c r="G2703" s="176"/>
      <c r="H2703" s="177"/>
      <c r="I2703" s="176"/>
    </row>
    <row r="2704" spans="7:9" x14ac:dyDescent="0.25">
      <c r="G2704" s="176"/>
      <c r="H2704" s="177"/>
      <c r="I2704" s="176"/>
    </row>
    <row r="2705" spans="7:9" x14ac:dyDescent="0.25">
      <c r="G2705" s="176"/>
      <c r="H2705" s="177"/>
      <c r="I2705" s="176"/>
    </row>
    <row r="2706" spans="7:9" x14ac:dyDescent="0.25">
      <c r="G2706" s="176"/>
      <c r="H2706" s="177"/>
      <c r="I2706" s="176"/>
    </row>
    <row r="2707" spans="7:9" x14ac:dyDescent="0.25">
      <c r="G2707" s="176"/>
      <c r="H2707" s="177"/>
      <c r="I2707" s="176"/>
    </row>
    <row r="2708" spans="7:9" x14ac:dyDescent="0.25">
      <c r="G2708" s="176"/>
      <c r="H2708" s="177"/>
      <c r="I2708" s="176"/>
    </row>
    <row r="2709" spans="7:9" x14ac:dyDescent="0.25">
      <c r="G2709" s="176"/>
      <c r="H2709" s="177"/>
      <c r="I2709" s="176"/>
    </row>
    <row r="2710" spans="7:9" x14ac:dyDescent="0.25">
      <c r="G2710" s="176"/>
      <c r="H2710" s="177"/>
      <c r="I2710" s="176"/>
    </row>
    <row r="2711" spans="7:9" x14ac:dyDescent="0.25">
      <c r="G2711" s="176"/>
      <c r="H2711" s="177"/>
      <c r="I2711" s="176"/>
    </row>
    <row r="2712" spans="7:9" x14ac:dyDescent="0.25">
      <c r="G2712" s="176"/>
      <c r="H2712" s="177"/>
      <c r="I2712" s="176"/>
    </row>
    <row r="2713" spans="7:9" x14ac:dyDescent="0.25">
      <c r="G2713" s="176"/>
      <c r="H2713" s="177"/>
      <c r="I2713" s="176"/>
    </row>
    <row r="2714" spans="7:9" x14ac:dyDescent="0.25">
      <c r="G2714" s="176"/>
      <c r="H2714" s="177"/>
      <c r="I2714" s="176"/>
    </row>
    <row r="2715" spans="7:9" x14ac:dyDescent="0.25">
      <c r="G2715" s="176"/>
      <c r="H2715" s="177"/>
      <c r="I2715" s="176"/>
    </row>
    <row r="2716" spans="7:9" x14ac:dyDescent="0.25">
      <c r="G2716" s="176"/>
      <c r="H2716" s="177"/>
      <c r="I2716" s="176"/>
    </row>
    <row r="2717" spans="7:9" x14ac:dyDescent="0.25">
      <c r="G2717" s="176"/>
      <c r="H2717" s="177"/>
      <c r="I2717" s="176"/>
    </row>
    <row r="2718" spans="7:9" x14ac:dyDescent="0.25">
      <c r="G2718" s="176"/>
      <c r="H2718" s="177"/>
      <c r="I2718" s="176"/>
    </row>
    <row r="2719" spans="7:9" x14ac:dyDescent="0.25">
      <c r="G2719" s="176"/>
      <c r="H2719" s="177"/>
      <c r="I2719" s="176"/>
    </row>
    <row r="2720" spans="7:9" x14ac:dyDescent="0.25">
      <c r="G2720" s="176"/>
      <c r="H2720" s="177"/>
      <c r="I2720" s="176"/>
    </row>
    <row r="2721" spans="7:9" x14ac:dyDescent="0.25">
      <c r="G2721" s="176"/>
      <c r="H2721" s="177"/>
      <c r="I2721" s="176"/>
    </row>
    <row r="2722" spans="7:9" x14ac:dyDescent="0.25">
      <c r="G2722" s="176"/>
      <c r="H2722" s="177"/>
      <c r="I2722" s="176"/>
    </row>
    <row r="2723" spans="7:9" x14ac:dyDescent="0.25">
      <c r="G2723" s="176"/>
      <c r="H2723" s="177"/>
      <c r="I2723" s="176"/>
    </row>
    <row r="2724" spans="7:9" x14ac:dyDescent="0.25">
      <c r="G2724" s="176"/>
      <c r="H2724" s="177"/>
      <c r="I2724" s="176"/>
    </row>
    <row r="2725" spans="7:9" x14ac:dyDescent="0.25">
      <c r="G2725" s="176"/>
      <c r="H2725" s="177"/>
      <c r="I2725" s="176"/>
    </row>
    <row r="2726" spans="7:9" x14ac:dyDescent="0.25">
      <c r="G2726" s="176"/>
      <c r="H2726" s="177"/>
      <c r="I2726" s="176"/>
    </row>
    <row r="2727" spans="7:9" x14ac:dyDescent="0.25">
      <c r="G2727" s="176"/>
      <c r="H2727" s="177"/>
      <c r="I2727" s="176"/>
    </row>
    <row r="2728" spans="7:9" x14ac:dyDescent="0.25">
      <c r="G2728" s="176"/>
      <c r="H2728" s="177"/>
      <c r="I2728" s="176"/>
    </row>
    <row r="2729" spans="7:9" x14ac:dyDescent="0.25">
      <c r="G2729" s="176"/>
      <c r="H2729" s="177"/>
      <c r="I2729" s="176"/>
    </row>
    <row r="2730" spans="7:9" x14ac:dyDescent="0.25">
      <c r="G2730" s="176"/>
      <c r="H2730" s="177"/>
      <c r="I2730" s="176"/>
    </row>
    <row r="2731" spans="7:9" x14ac:dyDescent="0.25">
      <c r="G2731" s="176"/>
      <c r="H2731" s="177"/>
      <c r="I2731" s="176"/>
    </row>
    <row r="2732" spans="7:9" x14ac:dyDescent="0.25">
      <c r="G2732" s="176"/>
      <c r="H2732" s="177"/>
      <c r="I2732" s="176"/>
    </row>
    <row r="2733" spans="7:9" x14ac:dyDescent="0.25">
      <c r="G2733" s="176"/>
      <c r="H2733" s="177"/>
      <c r="I2733" s="176"/>
    </row>
    <row r="2734" spans="7:9" x14ac:dyDescent="0.25">
      <c r="G2734" s="176"/>
      <c r="H2734" s="177"/>
      <c r="I2734" s="176"/>
    </row>
    <row r="2735" spans="7:9" x14ac:dyDescent="0.25">
      <c r="G2735" s="176"/>
      <c r="H2735" s="177"/>
      <c r="I2735" s="176"/>
    </row>
    <row r="2736" spans="7:9" x14ac:dyDescent="0.25">
      <c r="G2736" s="176"/>
      <c r="H2736" s="177"/>
      <c r="I2736" s="176"/>
    </row>
    <row r="2737" spans="7:9" x14ac:dyDescent="0.25">
      <c r="G2737" s="176"/>
      <c r="H2737" s="177"/>
      <c r="I2737" s="176"/>
    </row>
    <row r="2738" spans="7:9" x14ac:dyDescent="0.25">
      <c r="G2738" s="176"/>
      <c r="H2738" s="177"/>
      <c r="I2738" s="176"/>
    </row>
    <row r="2739" spans="7:9" x14ac:dyDescent="0.25">
      <c r="G2739" s="176"/>
      <c r="H2739" s="177"/>
      <c r="I2739" s="176"/>
    </row>
    <row r="2740" spans="7:9" x14ac:dyDescent="0.25">
      <c r="G2740" s="176"/>
      <c r="H2740" s="177"/>
      <c r="I2740" s="176"/>
    </row>
    <row r="2741" spans="7:9" x14ac:dyDescent="0.25">
      <c r="G2741" s="176"/>
      <c r="H2741" s="177"/>
      <c r="I2741" s="176"/>
    </row>
    <row r="2742" spans="7:9" x14ac:dyDescent="0.25">
      <c r="G2742" s="176"/>
      <c r="H2742" s="177"/>
      <c r="I2742" s="176"/>
    </row>
    <row r="2743" spans="7:9" x14ac:dyDescent="0.25">
      <c r="G2743" s="176"/>
      <c r="H2743" s="177"/>
      <c r="I2743" s="176"/>
    </row>
    <row r="2744" spans="7:9" x14ac:dyDescent="0.25">
      <c r="G2744" s="176"/>
      <c r="H2744" s="177"/>
      <c r="I2744" s="176"/>
    </row>
    <row r="2745" spans="7:9" x14ac:dyDescent="0.25">
      <c r="G2745" s="176"/>
      <c r="H2745" s="177"/>
      <c r="I2745" s="176"/>
    </row>
    <row r="2746" spans="7:9" x14ac:dyDescent="0.25">
      <c r="G2746" s="176"/>
      <c r="H2746" s="177"/>
      <c r="I2746" s="176"/>
    </row>
    <row r="2747" spans="7:9" x14ac:dyDescent="0.25">
      <c r="G2747" s="176"/>
      <c r="H2747" s="177"/>
      <c r="I2747" s="176"/>
    </row>
    <row r="2748" spans="7:9" x14ac:dyDescent="0.25">
      <c r="G2748" s="176"/>
      <c r="H2748" s="177"/>
      <c r="I2748" s="176"/>
    </row>
    <row r="2749" spans="7:9" x14ac:dyDescent="0.25">
      <c r="G2749" s="176"/>
      <c r="H2749" s="177"/>
      <c r="I2749" s="176"/>
    </row>
    <row r="2750" spans="7:9" x14ac:dyDescent="0.25">
      <c r="G2750" s="176"/>
      <c r="H2750" s="177"/>
      <c r="I2750" s="176"/>
    </row>
    <row r="2751" spans="7:9" x14ac:dyDescent="0.25">
      <c r="G2751" s="176"/>
      <c r="H2751" s="177"/>
      <c r="I2751" s="176"/>
    </row>
    <row r="2752" spans="7:9" x14ac:dyDescent="0.25">
      <c r="G2752" s="176"/>
      <c r="H2752" s="177"/>
      <c r="I2752" s="176"/>
    </row>
    <row r="2753" spans="7:9" x14ac:dyDescent="0.25">
      <c r="G2753" s="176"/>
      <c r="H2753" s="177"/>
      <c r="I2753" s="176"/>
    </row>
    <row r="2754" spans="7:9" x14ac:dyDescent="0.25">
      <c r="G2754" s="176"/>
      <c r="H2754" s="177"/>
      <c r="I2754" s="176"/>
    </row>
    <row r="2755" spans="7:9" x14ac:dyDescent="0.25">
      <c r="G2755" s="176"/>
      <c r="H2755" s="177"/>
      <c r="I2755" s="176"/>
    </row>
    <row r="2756" spans="7:9" x14ac:dyDescent="0.25">
      <c r="G2756" s="176"/>
      <c r="H2756" s="177"/>
      <c r="I2756" s="176"/>
    </row>
    <row r="2757" spans="7:9" x14ac:dyDescent="0.25">
      <c r="G2757" s="176"/>
      <c r="H2757" s="177"/>
      <c r="I2757" s="176"/>
    </row>
    <row r="2758" spans="7:9" x14ac:dyDescent="0.25">
      <c r="G2758" s="176"/>
      <c r="H2758" s="177"/>
      <c r="I2758" s="176"/>
    </row>
    <row r="2759" spans="7:9" x14ac:dyDescent="0.25">
      <c r="G2759" s="176"/>
      <c r="H2759" s="177"/>
      <c r="I2759" s="176"/>
    </row>
    <row r="2760" spans="7:9" x14ac:dyDescent="0.25">
      <c r="G2760" s="176"/>
      <c r="H2760" s="177"/>
      <c r="I2760" s="176"/>
    </row>
    <row r="2761" spans="7:9" x14ac:dyDescent="0.25">
      <c r="G2761" s="176"/>
      <c r="H2761" s="177"/>
      <c r="I2761" s="176"/>
    </row>
    <row r="2762" spans="7:9" x14ac:dyDescent="0.25">
      <c r="G2762" s="176"/>
      <c r="H2762" s="177"/>
      <c r="I2762" s="176"/>
    </row>
    <row r="2763" spans="7:9" x14ac:dyDescent="0.25">
      <c r="G2763" s="176"/>
      <c r="H2763" s="177"/>
      <c r="I2763" s="176"/>
    </row>
    <row r="2764" spans="7:9" x14ac:dyDescent="0.25">
      <c r="G2764" s="176"/>
      <c r="H2764" s="177"/>
      <c r="I2764" s="176"/>
    </row>
    <row r="2765" spans="7:9" x14ac:dyDescent="0.25">
      <c r="G2765" s="176"/>
      <c r="H2765" s="177"/>
      <c r="I2765" s="176"/>
    </row>
    <row r="2766" spans="7:9" x14ac:dyDescent="0.25">
      <c r="G2766" s="176"/>
      <c r="H2766" s="177"/>
      <c r="I2766" s="176"/>
    </row>
    <row r="2767" spans="7:9" x14ac:dyDescent="0.25">
      <c r="G2767" s="176"/>
      <c r="H2767" s="177"/>
      <c r="I2767" s="176"/>
    </row>
    <row r="2768" spans="7:9" x14ac:dyDescent="0.25">
      <c r="G2768" s="176"/>
      <c r="H2768" s="177"/>
      <c r="I2768" s="176"/>
    </row>
    <row r="2769" spans="7:9" x14ac:dyDescent="0.25">
      <c r="G2769" s="176"/>
      <c r="H2769" s="177"/>
      <c r="I2769" s="176"/>
    </row>
    <row r="2770" spans="7:9" x14ac:dyDescent="0.25">
      <c r="G2770" s="176"/>
      <c r="H2770" s="177"/>
      <c r="I2770" s="176"/>
    </row>
    <row r="2771" spans="7:9" x14ac:dyDescent="0.25">
      <c r="G2771" s="176"/>
      <c r="H2771" s="177"/>
      <c r="I2771" s="176"/>
    </row>
    <row r="2772" spans="7:9" x14ac:dyDescent="0.25">
      <c r="G2772" s="176"/>
      <c r="H2772" s="177"/>
      <c r="I2772" s="176"/>
    </row>
    <row r="2773" spans="7:9" x14ac:dyDescent="0.25">
      <c r="G2773" s="176"/>
      <c r="H2773" s="177"/>
      <c r="I2773" s="176"/>
    </row>
    <row r="2774" spans="7:9" x14ac:dyDescent="0.25">
      <c r="G2774" s="176"/>
      <c r="H2774" s="177"/>
      <c r="I2774" s="176"/>
    </row>
    <row r="2775" spans="7:9" x14ac:dyDescent="0.25">
      <c r="G2775" s="176"/>
      <c r="H2775" s="177"/>
      <c r="I2775" s="176"/>
    </row>
    <row r="2776" spans="7:9" x14ac:dyDescent="0.25">
      <c r="G2776" s="176"/>
      <c r="H2776" s="177"/>
      <c r="I2776" s="176"/>
    </row>
    <row r="2777" spans="7:9" x14ac:dyDescent="0.25">
      <c r="G2777" s="176"/>
      <c r="H2777" s="177"/>
      <c r="I2777" s="176"/>
    </row>
    <row r="2778" spans="7:9" x14ac:dyDescent="0.25">
      <c r="G2778" s="176"/>
      <c r="H2778" s="177"/>
      <c r="I2778" s="176"/>
    </row>
    <row r="2779" spans="7:9" x14ac:dyDescent="0.25">
      <c r="G2779" s="176"/>
      <c r="H2779" s="177"/>
      <c r="I2779" s="176"/>
    </row>
    <row r="2780" spans="7:9" x14ac:dyDescent="0.25">
      <c r="G2780" s="176"/>
      <c r="H2780" s="177"/>
      <c r="I2780" s="176"/>
    </row>
    <row r="2781" spans="7:9" x14ac:dyDescent="0.25">
      <c r="G2781" s="176"/>
      <c r="H2781" s="177"/>
      <c r="I2781" s="176"/>
    </row>
    <row r="2782" spans="7:9" x14ac:dyDescent="0.25">
      <c r="G2782" s="176"/>
      <c r="H2782" s="177"/>
      <c r="I2782" s="176"/>
    </row>
    <row r="2783" spans="7:9" x14ac:dyDescent="0.25">
      <c r="G2783" s="176"/>
      <c r="H2783" s="177"/>
      <c r="I2783" s="176"/>
    </row>
    <row r="2784" spans="7:9" x14ac:dyDescent="0.25">
      <c r="G2784" s="176"/>
      <c r="H2784" s="177"/>
      <c r="I2784" s="176"/>
    </row>
    <row r="2785" spans="7:9" x14ac:dyDescent="0.25">
      <c r="G2785" s="176"/>
      <c r="H2785" s="177"/>
      <c r="I2785" s="176"/>
    </row>
    <row r="2786" spans="7:9" x14ac:dyDescent="0.25">
      <c r="G2786" s="176"/>
      <c r="H2786" s="177"/>
      <c r="I2786" s="176"/>
    </row>
    <row r="2787" spans="7:9" x14ac:dyDescent="0.25">
      <c r="G2787" s="176"/>
      <c r="H2787" s="177"/>
      <c r="I2787" s="176"/>
    </row>
    <row r="2788" spans="7:9" x14ac:dyDescent="0.25">
      <c r="G2788" s="176"/>
      <c r="H2788" s="177"/>
      <c r="I2788" s="176"/>
    </row>
    <row r="2789" spans="7:9" x14ac:dyDescent="0.25">
      <c r="G2789" s="176"/>
      <c r="H2789" s="177"/>
      <c r="I2789" s="176"/>
    </row>
    <row r="2790" spans="7:9" x14ac:dyDescent="0.25">
      <c r="G2790" s="176"/>
      <c r="H2790" s="177"/>
      <c r="I2790" s="176"/>
    </row>
    <row r="2791" spans="7:9" x14ac:dyDescent="0.25">
      <c r="G2791" s="176"/>
      <c r="H2791" s="177"/>
      <c r="I2791" s="176"/>
    </row>
    <row r="2792" spans="7:9" x14ac:dyDescent="0.25">
      <c r="G2792" s="176"/>
      <c r="H2792" s="177"/>
      <c r="I2792" s="176"/>
    </row>
    <row r="2793" spans="7:9" x14ac:dyDescent="0.25">
      <c r="G2793" s="176"/>
      <c r="H2793" s="177"/>
      <c r="I2793" s="176"/>
    </row>
    <row r="2794" spans="7:9" x14ac:dyDescent="0.25">
      <c r="G2794" s="176"/>
      <c r="H2794" s="177"/>
      <c r="I2794" s="176"/>
    </row>
    <row r="2795" spans="7:9" x14ac:dyDescent="0.25">
      <c r="G2795" s="176"/>
      <c r="H2795" s="177"/>
      <c r="I2795" s="176"/>
    </row>
    <row r="2796" spans="7:9" x14ac:dyDescent="0.25">
      <c r="G2796" s="176"/>
      <c r="H2796" s="177"/>
      <c r="I2796" s="176"/>
    </row>
    <row r="2797" spans="7:9" x14ac:dyDescent="0.25">
      <c r="G2797" s="176"/>
      <c r="H2797" s="177"/>
      <c r="I2797" s="176"/>
    </row>
    <row r="2798" spans="7:9" x14ac:dyDescent="0.25">
      <c r="G2798" s="176"/>
      <c r="H2798" s="177"/>
      <c r="I2798" s="176"/>
    </row>
    <row r="2799" spans="7:9" x14ac:dyDescent="0.25">
      <c r="G2799" s="176"/>
      <c r="H2799" s="177"/>
      <c r="I2799" s="176"/>
    </row>
    <row r="2800" spans="7:9" x14ac:dyDescent="0.25">
      <c r="G2800" s="176"/>
      <c r="H2800" s="177"/>
      <c r="I2800" s="176"/>
    </row>
    <row r="2801" spans="7:9" x14ac:dyDescent="0.25">
      <c r="G2801" s="176"/>
      <c r="H2801" s="177"/>
      <c r="I2801" s="176"/>
    </row>
    <row r="2802" spans="7:9" x14ac:dyDescent="0.25">
      <c r="G2802" s="176"/>
      <c r="H2802" s="177"/>
      <c r="I2802" s="176"/>
    </row>
    <row r="2803" spans="7:9" x14ac:dyDescent="0.25">
      <c r="G2803" s="176"/>
      <c r="H2803" s="177"/>
      <c r="I2803" s="176"/>
    </row>
    <row r="2804" spans="7:9" x14ac:dyDescent="0.25">
      <c r="G2804" s="176"/>
      <c r="H2804" s="177"/>
      <c r="I2804" s="176"/>
    </row>
    <row r="2805" spans="7:9" x14ac:dyDescent="0.25">
      <c r="G2805" s="176"/>
      <c r="H2805" s="177"/>
      <c r="I2805" s="176"/>
    </row>
    <row r="2806" spans="7:9" x14ac:dyDescent="0.25">
      <c r="G2806" s="176"/>
      <c r="H2806" s="177"/>
      <c r="I2806" s="176"/>
    </row>
    <row r="2807" spans="7:9" x14ac:dyDescent="0.25">
      <c r="G2807" s="176"/>
      <c r="H2807" s="177"/>
      <c r="I2807" s="176"/>
    </row>
    <row r="2808" spans="7:9" x14ac:dyDescent="0.25">
      <c r="G2808" s="176"/>
      <c r="H2808" s="177"/>
      <c r="I2808" s="176"/>
    </row>
    <row r="2809" spans="7:9" x14ac:dyDescent="0.25">
      <c r="G2809" s="176"/>
      <c r="H2809" s="177"/>
      <c r="I2809" s="176"/>
    </row>
    <row r="2810" spans="7:9" x14ac:dyDescent="0.25">
      <c r="G2810" s="176"/>
      <c r="H2810" s="177"/>
      <c r="I2810" s="176"/>
    </row>
    <row r="2811" spans="7:9" x14ac:dyDescent="0.25">
      <c r="G2811" s="176"/>
      <c r="H2811" s="177"/>
      <c r="I2811" s="176"/>
    </row>
    <row r="2812" spans="7:9" x14ac:dyDescent="0.25">
      <c r="G2812" s="176"/>
      <c r="H2812" s="177"/>
      <c r="I2812" s="176"/>
    </row>
    <row r="2813" spans="7:9" x14ac:dyDescent="0.25">
      <c r="G2813" s="176"/>
      <c r="H2813" s="177"/>
      <c r="I2813" s="176"/>
    </row>
    <row r="2814" spans="7:9" x14ac:dyDescent="0.25">
      <c r="G2814" s="176"/>
      <c r="H2814" s="177"/>
      <c r="I2814" s="176"/>
    </row>
    <row r="2815" spans="7:9" x14ac:dyDescent="0.25">
      <c r="G2815" s="176"/>
      <c r="H2815" s="177"/>
      <c r="I2815" s="176"/>
    </row>
    <row r="2816" spans="7:9" x14ac:dyDescent="0.25">
      <c r="G2816" s="176"/>
      <c r="H2816" s="177"/>
      <c r="I2816" s="176"/>
    </row>
    <row r="2817" spans="7:9" x14ac:dyDescent="0.25">
      <c r="G2817" s="176"/>
      <c r="H2817" s="177"/>
      <c r="I2817" s="176"/>
    </row>
    <row r="2818" spans="7:9" x14ac:dyDescent="0.25">
      <c r="G2818" s="176"/>
      <c r="H2818" s="177"/>
      <c r="I2818" s="176"/>
    </row>
    <row r="2819" spans="7:9" x14ac:dyDescent="0.25">
      <c r="G2819" s="176"/>
      <c r="H2819" s="177"/>
      <c r="I2819" s="176"/>
    </row>
    <row r="2820" spans="7:9" x14ac:dyDescent="0.25">
      <c r="G2820" s="176"/>
      <c r="H2820" s="177"/>
      <c r="I2820" s="176"/>
    </row>
    <row r="2821" spans="7:9" x14ac:dyDescent="0.25">
      <c r="G2821" s="176"/>
      <c r="H2821" s="177"/>
      <c r="I2821" s="176"/>
    </row>
    <row r="2822" spans="7:9" x14ac:dyDescent="0.25">
      <c r="G2822" s="176"/>
      <c r="H2822" s="177"/>
      <c r="I2822" s="176"/>
    </row>
    <row r="2823" spans="7:9" x14ac:dyDescent="0.25">
      <c r="G2823" s="176"/>
      <c r="H2823" s="177"/>
      <c r="I2823" s="176"/>
    </row>
    <row r="2824" spans="7:9" x14ac:dyDescent="0.25">
      <c r="G2824" s="176"/>
      <c r="H2824" s="177"/>
      <c r="I2824" s="176"/>
    </row>
    <row r="2825" spans="7:9" x14ac:dyDescent="0.25">
      <c r="G2825" s="176"/>
      <c r="H2825" s="177"/>
      <c r="I2825" s="176"/>
    </row>
    <row r="2826" spans="7:9" x14ac:dyDescent="0.25">
      <c r="G2826" s="176"/>
      <c r="H2826" s="177"/>
      <c r="I2826" s="176"/>
    </row>
    <row r="2827" spans="7:9" x14ac:dyDescent="0.25">
      <c r="G2827" s="176"/>
      <c r="H2827" s="177"/>
      <c r="I2827" s="176"/>
    </row>
    <row r="2828" spans="7:9" x14ac:dyDescent="0.25">
      <c r="G2828" s="176"/>
      <c r="H2828" s="177"/>
      <c r="I2828" s="176"/>
    </row>
    <row r="2829" spans="7:9" x14ac:dyDescent="0.25">
      <c r="G2829" s="176"/>
      <c r="H2829" s="177"/>
      <c r="I2829" s="176"/>
    </row>
    <row r="2830" spans="7:9" x14ac:dyDescent="0.25">
      <c r="G2830" s="176"/>
      <c r="H2830" s="177"/>
      <c r="I2830" s="176"/>
    </row>
    <row r="2831" spans="7:9" x14ac:dyDescent="0.25">
      <c r="G2831" s="176"/>
      <c r="H2831" s="177"/>
      <c r="I2831" s="176"/>
    </row>
    <row r="2832" spans="7:9" x14ac:dyDescent="0.25">
      <c r="G2832" s="176"/>
      <c r="H2832" s="177"/>
      <c r="I2832" s="176"/>
    </row>
    <row r="2833" spans="7:9" x14ac:dyDescent="0.25">
      <c r="G2833" s="176"/>
      <c r="H2833" s="177"/>
      <c r="I2833" s="176"/>
    </row>
    <row r="2834" spans="7:9" x14ac:dyDescent="0.25">
      <c r="G2834" s="176"/>
      <c r="H2834" s="177"/>
      <c r="I2834" s="176"/>
    </row>
    <row r="2835" spans="7:9" x14ac:dyDescent="0.25">
      <c r="G2835" s="176"/>
      <c r="H2835" s="177"/>
      <c r="I2835" s="176"/>
    </row>
    <row r="2836" spans="7:9" x14ac:dyDescent="0.25">
      <c r="G2836" s="176"/>
      <c r="H2836" s="177"/>
      <c r="I2836" s="176"/>
    </row>
    <row r="2837" spans="7:9" x14ac:dyDescent="0.25">
      <c r="G2837" s="176"/>
      <c r="H2837" s="177"/>
      <c r="I2837" s="176"/>
    </row>
    <row r="2838" spans="7:9" x14ac:dyDescent="0.25">
      <c r="G2838" s="176"/>
      <c r="H2838" s="177"/>
      <c r="I2838" s="176"/>
    </row>
    <row r="2839" spans="7:9" x14ac:dyDescent="0.25">
      <c r="G2839" s="176"/>
      <c r="H2839" s="177"/>
      <c r="I2839" s="176"/>
    </row>
    <row r="2840" spans="7:9" x14ac:dyDescent="0.25">
      <c r="G2840" s="176"/>
      <c r="H2840" s="177"/>
      <c r="I2840" s="176"/>
    </row>
    <row r="2841" spans="7:9" x14ac:dyDescent="0.25">
      <c r="G2841" s="176"/>
      <c r="H2841" s="177"/>
      <c r="I2841" s="176"/>
    </row>
    <row r="2842" spans="7:9" x14ac:dyDescent="0.25">
      <c r="G2842" s="176"/>
      <c r="H2842" s="177"/>
      <c r="I2842" s="176"/>
    </row>
    <row r="2843" spans="7:9" x14ac:dyDescent="0.25">
      <c r="G2843" s="176"/>
      <c r="H2843" s="177"/>
      <c r="I2843" s="176"/>
    </row>
    <row r="2844" spans="7:9" x14ac:dyDescent="0.25">
      <c r="G2844" s="176"/>
      <c r="H2844" s="177"/>
      <c r="I2844" s="176"/>
    </row>
    <row r="2845" spans="7:9" x14ac:dyDescent="0.25">
      <c r="G2845" s="176"/>
      <c r="H2845" s="177"/>
      <c r="I2845" s="176"/>
    </row>
    <row r="2846" spans="7:9" x14ac:dyDescent="0.25">
      <c r="G2846" s="176"/>
      <c r="H2846" s="177"/>
      <c r="I2846" s="176"/>
    </row>
    <row r="2847" spans="7:9" x14ac:dyDescent="0.25">
      <c r="G2847" s="176"/>
      <c r="H2847" s="177"/>
      <c r="I2847" s="176"/>
    </row>
    <row r="2848" spans="7:9" x14ac:dyDescent="0.25">
      <c r="G2848" s="176"/>
      <c r="H2848" s="177"/>
      <c r="I2848" s="176"/>
    </row>
    <row r="2849" spans="7:9" x14ac:dyDescent="0.25">
      <c r="G2849" s="176"/>
      <c r="H2849" s="177"/>
      <c r="I2849" s="176"/>
    </row>
    <row r="2850" spans="7:9" x14ac:dyDescent="0.25">
      <c r="G2850" s="176"/>
      <c r="H2850" s="177"/>
      <c r="I2850" s="176"/>
    </row>
    <row r="2851" spans="7:9" x14ac:dyDescent="0.25">
      <c r="G2851" s="176"/>
      <c r="H2851" s="177"/>
      <c r="I2851" s="176"/>
    </row>
    <row r="2852" spans="7:9" x14ac:dyDescent="0.25">
      <c r="G2852" s="176"/>
      <c r="H2852" s="177"/>
      <c r="I2852" s="176"/>
    </row>
    <row r="2853" spans="7:9" x14ac:dyDescent="0.25">
      <c r="G2853" s="176"/>
      <c r="H2853" s="177"/>
      <c r="I2853" s="176"/>
    </row>
    <row r="2854" spans="7:9" x14ac:dyDescent="0.25">
      <c r="G2854" s="176"/>
      <c r="H2854" s="177"/>
      <c r="I2854" s="176"/>
    </row>
    <row r="2855" spans="7:9" x14ac:dyDescent="0.25">
      <c r="G2855" s="176"/>
      <c r="H2855" s="177"/>
      <c r="I2855" s="176"/>
    </row>
    <row r="2856" spans="7:9" x14ac:dyDescent="0.25">
      <c r="G2856" s="176"/>
      <c r="H2856" s="177"/>
      <c r="I2856" s="176"/>
    </row>
    <row r="2857" spans="7:9" x14ac:dyDescent="0.25">
      <c r="G2857" s="176"/>
      <c r="H2857" s="177"/>
      <c r="I2857" s="176"/>
    </row>
    <row r="2858" spans="7:9" x14ac:dyDescent="0.25">
      <c r="G2858" s="176"/>
      <c r="H2858" s="177"/>
      <c r="I2858" s="176"/>
    </row>
    <row r="2859" spans="7:9" x14ac:dyDescent="0.25">
      <c r="G2859" s="176"/>
      <c r="H2859" s="177"/>
      <c r="I2859" s="176"/>
    </row>
    <row r="2860" spans="7:9" x14ac:dyDescent="0.25">
      <c r="G2860" s="176"/>
      <c r="H2860" s="177"/>
      <c r="I2860" s="176"/>
    </row>
    <row r="2861" spans="7:9" x14ac:dyDescent="0.25">
      <c r="G2861" s="176"/>
      <c r="H2861" s="177"/>
      <c r="I2861" s="176"/>
    </row>
    <row r="2862" spans="7:9" x14ac:dyDescent="0.25">
      <c r="G2862" s="176"/>
      <c r="H2862" s="177"/>
      <c r="I2862" s="176"/>
    </row>
    <row r="2863" spans="7:9" x14ac:dyDescent="0.25">
      <c r="G2863" s="176"/>
      <c r="H2863" s="177"/>
      <c r="I2863" s="176"/>
    </row>
    <row r="2864" spans="7:9" x14ac:dyDescent="0.25">
      <c r="G2864" s="176"/>
      <c r="H2864" s="177"/>
      <c r="I2864" s="176"/>
    </row>
    <row r="2865" spans="7:9" x14ac:dyDescent="0.25">
      <c r="G2865" s="176"/>
      <c r="H2865" s="177"/>
      <c r="I2865" s="176"/>
    </row>
    <row r="2866" spans="7:9" x14ac:dyDescent="0.25">
      <c r="G2866" s="176"/>
      <c r="H2866" s="177"/>
      <c r="I2866" s="176"/>
    </row>
    <row r="2867" spans="7:9" x14ac:dyDescent="0.25">
      <c r="G2867" s="176"/>
      <c r="H2867" s="177"/>
      <c r="I2867" s="176"/>
    </row>
    <row r="2868" spans="7:9" x14ac:dyDescent="0.25">
      <c r="G2868" s="176"/>
      <c r="H2868" s="177"/>
      <c r="I2868" s="176"/>
    </row>
    <row r="2869" spans="7:9" x14ac:dyDescent="0.25">
      <c r="G2869" s="176"/>
      <c r="H2869" s="177"/>
      <c r="I2869" s="176"/>
    </row>
    <row r="2870" spans="7:9" x14ac:dyDescent="0.25">
      <c r="G2870" s="176"/>
      <c r="H2870" s="177"/>
      <c r="I2870" s="176"/>
    </row>
    <row r="2871" spans="7:9" x14ac:dyDescent="0.25">
      <c r="G2871" s="176"/>
      <c r="H2871" s="177"/>
      <c r="I2871" s="176"/>
    </row>
    <row r="2872" spans="7:9" x14ac:dyDescent="0.25">
      <c r="G2872" s="176"/>
      <c r="H2872" s="177"/>
      <c r="I2872" s="176"/>
    </row>
    <row r="2873" spans="7:9" x14ac:dyDescent="0.25">
      <c r="G2873" s="176"/>
      <c r="H2873" s="177"/>
      <c r="I2873" s="176"/>
    </row>
    <row r="2874" spans="7:9" x14ac:dyDescent="0.25">
      <c r="G2874" s="176"/>
      <c r="H2874" s="177"/>
      <c r="I2874" s="176"/>
    </row>
    <row r="2875" spans="7:9" x14ac:dyDescent="0.25">
      <c r="G2875" s="176"/>
      <c r="H2875" s="177"/>
      <c r="I2875" s="176"/>
    </row>
    <row r="2876" spans="7:9" x14ac:dyDescent="0.25">
      <c r="G2876" s="176"/>
      <c r="H2876" s="177"/>
      <c r="I2876" s="176"/>
    </row>
    <row r="2877" spans="7:9" x14ac:dyDescent="0.25">
      <c r="G2877" s="176"/>
      <c r="H2877" s="177"/>
      <c r="I2877" s="176"/>
    </row>
    <row r="2878" spans="7:9" x14ac:dyDescent="0.25">
      <c r="G2878" s="176"/>
      <c r="H2878" s="177"/>
      <c r="I2878" s="176"/>
    </row>
    <row r="2879" spans="7:9" x14ac:dyDescent="0.25">
      <c r="G2879" s="176"/>
      <c r="H2879" s="177"/>
      <c r="I2879" s="176"/>
    </row>
    <row r="2880" spans="7:9" x14ac:dyDescent="0.25">
      <c r="G2880" s="176"/>
      <c r="H2880" s="177"/>
      <c r="I2880" s="176"/>
    </row>
    <row r="2881" spans="7:9" x14ac:dyDescent="0.25">
      <c r="G2881" s="176"/>
      <c r="H2881" s="177"/>
      <c r="I2881" s="176"/>
    </row>
    <row r="2882" spans="7:9" x14ac:dyDescent="0.25">
      <c r="G2882" s="176"/>
      <c r="H2882" s="177"/>
      <c r="I2882" s="176"/>
    </row>
    <row r="2883" spans="7:9" x14ac:dyDescent="0.25">
      <c r="G2883" s="176"/>
      <c r="H2883" s="177"/>
      <c r="I2883" s="176"/>
    </row>
    <row r="2884" spans="7:9" x14ac:dyDescent="0.25">
      <c r="G2884" s="176"/>
      <c r="H2884" s="177"/>
      <c r="I2884" s="176"/>
    </row>
    <row r="2885" spans="7:9" x14ac:dyDescent="0.25">
      <c r="G2885" s="176"/>
      <c r="H2885" s="177"/>
      <c r="I2885" s="176"/>
    </row>
    <row r="2886" spans="7:9" x14ac:dyDescent="0.25">
      <c r="G2886" s="176"/>
      <c r="H2886" s="177"/>
      <c r="I2886" s="176"/>
    </row>
    <row r="2887" spans="7:9" x14ac:dyDescent="0.25">
      <c r="G2887" s="176"/>
      <c r="H2887" s="177"/>
      <c r="I2887" s="176"/>
    </row>
    <row r="2888" spans="7:9" x14ac:dyDescent="0.25">
      <c r="G2888" s="176"/>
      <c r="H2888" s="177"/>
      <c r="I2888" s="176"/>
    </row>
    <row r="2889" spans="7:9" x14ac:dyDescent="0.25">
      <c r="G2889" s="176"/>
      <c r="H2889" s="177"/>
      <c r="I2889" s="176"/>
    </row>
    <row r="2890" spans="7:9" x14ac:dyDescent="0.25">
      <c r="G2890" s="176"/>
      <c r="H2890" s="177"/>
      <c r="I2890" s="176"/>
    </row>
    <row r="2891" spans="7:9" x14ac:dyDescent="0.25">
      <c r="G2891" s="176"/>
      <c r="H2891" s="177"/>
      <c r="I2891" s="176"/>
    </row>
    <row r="2892" spans="7:9" x14ac:dyDescent="0.25">
      <c r="G2892" s="176"/>
      <c r="H2892" s="177"/>
      <c r="I2892" s="176"/>
    </row>
    <row r="2893" spans="7:9" x14ac:dyDescent="0.25">
      <c r="G2893" s="176"/>
      <c r="H2893" s="177"/>
      <c r="I2893" s="176"/>
    </row>
    <row r="2894" spans="7:9" x14ac:dyDescent="0.25">
      <c r="G2894" s="176"/>
      <c r="H2894" s="177"/>
      <c r="I2894" s="176"/>
    </row>
    <row r="2895" spans="7:9" x14ac:dyDescent="0.25">
      <c r="G2895" s="176"/>
      <c r="H2895" s="177"/>
      <c r="I2895" s="176"/>
    </row>
    <row r="2896" spans="7:9" x14ac:dyDescent="0.25">
      <c r="G2896" s="176"/>
      <c r="H2896" s="177"/>
      <c r="I2896" s="176"/>
    </row>
    <row r="2897" spans="7:9" x14ac:dyDescent="0.25">
      <c r="G2897" s="176"/>
      <c r="H2897" s="177"/>
      <c r="I2897" s="176"/>
    </row>
    <row r="2898" spans="7:9" x14ac:dyDescent="0.25">
      <c r="G2898" s="176"/>
      <c r="H2898" s="177"/>
      <c r="I2898" s="176"/>
    </row>
    <row r="2899" spans="7:9" x14ac:dyDescent="0.25">
      <c r="G2899" s="176"/>
      <c r="H2899" s="177"/>
      <c r="I2899" s="176"/>
    </row>
    <row r="2900" spans="7:9" x14ac:dyDescent="0.25">
      <c r="G2900" s="176"/>
      <c r="H2900" s="177"/>
      <c r="I2900" s="176"/>
    </row>
    <row r="2901" spans="7:9" x14ac:dyDescent="0.25">
      <c r="G2901" s="176"/>
      <c r="H2901" s="177"/>
      <c r="I2901" s="176"/>
    </row>
    <row r="2902" spans="7:9" x14ac:dyDescent="0.25">
      <c r="G2902" s="176"/>
      <c r="H2902" s="177"/>
      <c r="I2902" s="176"/>
    </row>
    <row r="2903" spans="7:9" x14ac:dyDescent="0.25">
      <c r="G2903" s="176"/>
      <c r="H2903" s="177"/>
      <c r="I2903" s="176"/>
    </row>
    <row r="2904" spans="7:9" x14ac:dyDescent="0.25">
      <c r="G2904" s="176"/>
      <c r="H2904" s="177"/>
      <c r="I2904" s="176"/>
    </row>
    <row r="2905" spans="7:9" x14ac:dyDescent="0.25">
      <c r="G2905" s="176"/>
      <c r="H2905" s="177"/>
      <c r="I2905" s="176"/>
    </row>
    <row r="2906" spans="7:9" x14ac:dyDescent="0.25">
      <c r="G2906" s="176"/>
      <c r="H2906" s="177"/>
      <c r="I2906" s="176"/>
    </row>
    <row r="2907" spans="7:9" x14ac:dyDescent="0.25">
      <c r="G2907" s="176"/>
      <c r="H2907" s="177"/>
      <c r="I2907" s="176"/>
    </row>
    <row r="2908" spans="7:9" x14ac:dyDescent="0.25">
      <c r="G2908" s="176"/>
      <c r="H2908" s="177"/>
      <c r="I2908" s="176"/>
    </row>
    <row r="2909" spans="7:9" x14ac:dyDescent="0.25">
      <c r="G2909" s="176"/>
      <c r="H2909" s="177"/>
      <c r="I2909" s="176"/>
    </row>
    <row r="2910" spans="7:9" x14ac:dyDescent="0.25">
      <c r="G2910" s="176"/>
      <c r="H2910" s="177"/>
      <c r="I2910" s="176"/>
    </row>
    <row r="2911" spans="7:9" x14ac:dyDescent="0.25">
      <c r="G2911" s="176"/>
      <c r="H2911" s="177"/>
      <c r="I2911" s="176"/>
    </row>
    <row r="2912" spans="7:9" x14ac:dyDescent="0.25">
      <c r="G2912" s="176"/>
      <c r="H2912" s="177"/>
      <c r="I2912" s="176"/>
    </row>
    <row r="2913" spans="7:9" x14ac:dyDescent="0.25">
      <c r="G2913" s="176"/>
      <c r="H2913" s="177"/>
      <c r="I2913" s="176"/>
    </row>
    <row r="2914" spans="7:9" x14ac:dyDescent="0.25">
      <c r="G2914" s="176"/>
      <c r="H2914" s="177"/>
      <c r="I2914" s="176"/>
    </row>
    <row r="2915" spans="7:9" x14ac:dyDescent="0.25">
      <c r="G2915" s="176"/>
      <c r="H2915" s="177"/>
      <c r="I2915" s="176"/>
    </row>
    <row r="2916" spans="7:9" x14ac:dyDescent="0.25">
      <c r="G2916" s="176"/>
      <c r="H2916" s="177"/>
      <c r="I2916" s="176"/>
    </row>
    <row r="2917" spans="7:9" x14ac:dyDescent="0.25">
      <c r="G2917" s="176"/>
      <c r="H2917" s="177"/>
      <c r="I2917" s="176"/>
    </row>
    <row r="2918" spans="7:9" x14ac:dyDescent="0.25">
      <c r="G2918" s="176"/>
      <c r="H2918" s="177"/>
      <c r="I2918" s="176"/>
    </row>
    <row r="2919" spans="7:9" x14ac:dyDescent="0.25">
      <c r="G2919" s="176"/>
      <c r="H2919" s="177"/>
      <c r="I2919" s="176"/>
    </row>
    <row r="2920" spans="7:9" x14ac:dyDescent="0.25">
      <c r="G2920" s="176"/>
      <c r="H2920" s="177"/>
      <c r="I2920" s="176"/>
    </row>
    <row r="2921" spans="7:9" x14ac:dyDescent="0.25">
      <c r="G2921" s="176"/>
      <c r="H2921" s="177"/>
      <c r="I2921" s="176"/>
    </row>
    <row r="2922" spans="7:9" x14ac:dyDescent="0.25">
      <c r="G2922" s="176"/>
      <c r="H2922" s="177"/>
      <c r="I2922" s="176"/>
    </row>
    <row r="2923" spans="7:9" x14ac:dyDescent="0.25">
      <c r="G2923" s="176"/>
      <c r="H2923" s="177"/>
      <c r="I2923" s="176"/>
    </row>
    <row r="2924" spans="7:9" x14ac:dyDescent="0.25">
      <c r="G2924" s="176"/>
      <c r="H2924" s="177"/>
      <c r="I2924" s="176"/>
    </row>
    <row r="2925" spans="7:9" x14ac:dyDescent="0.25">
      <c r="G2925" s="176"/>
      <c r="H2925" s="177"/>
      <c r="I2925" s="176"/>
    </row>
    <row r="2926" spans="7:9" x14ac:dyDescent="0.25">
      <c r="G2926" s="176"/>
      <c r="H2926" s="177"/>
      <c r="I2926" s="176"/>
    </row>
    <row r="2927" spans="7:9" x14ac:dyDescent="0.25">
      <c r="G2927" s="176"/>
      <c r="H2927" s="177"/>
      <c r="I2927" s="176"/>
    </row>
    <row r="2928" spans="7:9" x14ac:dyDescent="0.25">
      <c r="G2928" s="176"/>
      <c r="H2928" s="177"/>
      <c r="I2928" s="176"/>
    </row>
    <row r="2929" spans="7:9" x14ac:dyDescent="0.25">
      <c r="G2929" s="176"/>
      <c r="H2929" s="177"/>
      <c r="I2929" s="176"/>
    </row>
    <row r="2930" spans="7:9" x14ac:dyDescent="0.25">
      <c r="G2930" s="176"/>
      <c r="H2930" s="177"/>
      <c r="I2930" s="176"/>
    </row>
    <row r="2931" spans="7:9" x14ac:dyDescent="0.25">
      <c r="G2931" s="176"/>
      <c r="H2931" s="177"/>
      <c r="I2931" s="176"/>
    </row>
    <row r="2932" spans="7:9" x14ac:dyDescent="0.25">
      <c r="G2932" s="176"/>
      <c r="H2932" s="177"/>
      <c r="I2932" s="176"/>
    </row>
    <row r="2933" spans="7:9" x14ac:dyDescent="0.25">
      <c r="G2933" s="176"/>
      <c r="H2933" s="177"/>
      <c r="I2933" s="176"/>
    </row>
    <row r="2934" spans="7:9" x14ac:dyDescent="0.25">
      <c r="G2934" s="176"/>
      <c r="H2934" s="177"/>
      <c r="I2934" s="176"/>
    </row>
    <row r="2935" spans="7:9" x14ac:dyDescent="0.25">
      <c r="G2935" s="176"/>
      <c r="H2935" s="177"/>
      <c r="I2935" s="176"/>
    </row>
    <row r="2936" spans="7:9" x14ac:dyDescent="0.25">
      <c r="G2936" s="176"/>
      <c r="H2936" s="177"/>
      <c r="I2936" s="176"/>
    </row>
    <row r="2937" spans="7:9" x14ac:dyDescent="0.25">
      <c r="G2937" s="176"/>
      <c r="H2937" s="177"/>
      <c r="I2937" s="176"/>
    </row>
    <row r="2938" spans="7:9" x14ac:dyDescent="0.25">
      <c r="G2938" s="176"/>
      <c r="H2938" s="177"/>
      <c r="I2938" s="176"/>
    </row>
    <row r="2939" spans="7:9" x14ac:dyDescent="0.25">
      <c r="G2939" s="176"/>
      <c r="H2939" s="177"/>
      <c r="I2939" s="176"/>
    </row>
    <row r="2940" spans="7:9" x14ac:dyDescent="0.25">
      <c r="G2940" s="176"/>
      <c r="H2940" s="177"/>
      <c r="I2940" s="176"/>
    </row>
    <row r="2941" spans="7:9" x14ac:dyDescent="0.25">
      <c r="G2941" s="176"/>
      <c r="H2941" s="177"/>
      <c r="I2941" s="176"/>
    </row>
    <row r="2942" spans="7:9" x14ac:dyDescent="0.25">
      <c r="G2942" s="176"/>
      <c r="H2942" s="177"/>
      <c r="I2942" s="176"/>
    </row>
    <row r="2943" spans="7:9" x14ac:dyDescent="0.25">
      <c r="G2943" s="176"/>
      <c r="H2943" s="177"/>
      <c r="I2943" s="176"/>
    </row>
    <row r="2944" spans="7:9" x14ac:dyDescent="0.25">
      <c r="G2944" s="176"/>
      <c r="H2944" s="177"/>
      <c r="I2944" s="176"/>
    </row>
    <row r="2945" spans="7:9" x14ac:dyDescent="0.25">
      <c r="G2945" s="176"/>
      <c r="H2945" s="177"/>
      <c r="I2945" s="176"/>
    </row>
    <row r="2946" spans="7:9" x14ac:dyDescent="0.25">
      <c r="G2946" s="176"/>
      <c r="H2946" s="177"/>
      <c r="I2946" s="176"/>
    </row>
    <row r="2947" spans="7:9" x14ac:dyDescent="0.25">
      <c r="G2947" s="176"/>
      <c r="H2947" s="177"/>
      <c r="I2947" s="176"/>
    </row>
    <row r="2948" spans="7:9" x14ac:dyDescent="0.25">
      <c r="G2948" s="176"/>
      <c r="H2948" s="177"/>
      <c r="I2948" s="176"/>
    </row>
    <row r="2949" spans="7:9" x14ac:dyDescent="0.25">
      <c r="G2949" s="176"/>
      <c r="H2949" s="177"/>
      <c r="I2949" s="176"/>
    </row>
    <row r="2950" spans="7:9" x14ac:dyDescent="0.25">
      <c r="G2950" s="176"/>
      <c r="H2950" s="177"/>
      <c r="I2950" s="176"/>
    </row>
    <row r="2951" spans="7:9" x14ac:dyDescent="0.25">
      <c r="G2951" s="176"/>
      <c r="H2951" s="177"/>
      <c r="I2951" s="176"/>
    </row>
    <row r="2952" spans="7:9" x14ac:dyDescent="0.25">
      <c r="G2952" s="176"/>
      <c r="H2952" s="177"/>
      <c r="I2952" s="176"/>
    </row>
    <row r="2953" spans="7:9" x14ac:dyDescent="0.25">
      <c r="G2953" s="176"/>
      <c r="H2953" s="177"/>
      <c r="I2953" s="176"/>
    </row>
    <row r="2954" spans="7:9" x14ac:dyDescent="0.25">
      <c r="G2954" s="176"/>
      <c r="H2954" s="177"/>
      <c r="I2954" s="176"/>
    </row>
    <row r="2955" spans="7:9" x14ac:dyDescent="0.25">
      <c r="G2955" s="176"/>
      <c r="H2955" s="177"/>
      <c r="I2955" s="176"/>
    </row>
    <row r="2956" spans="7:9" x14ac:dyDescent="0.25">
      <c r="G2956" s="176"/>
      <c r="H2956" s="177"/>
      <c r="I2956" s="176"/>
    </row>
    <row r="2957" spans="7:9" x14ac:dyDescent="0.25">
      <c r="G2957" s="176"/>
      <c r="H2957" s="177"/>
      <c r="I2957" s="176"/>
    </row>
    <row r="2958" spans="7:9" x14ac:dyDescent="0.25">
      <c r="G2958" s="176"/>
      <c r="H2958" s="177"/>
      <c r="I2958" s="176"/>
    </row>
    <row r="2959" spans="7:9" x14ac:dyDescent="0.25">
      <c r="G2959" s="176"/>
      <c r="H2959" s="177"/>
      <c r="I2959" s="176"/>
    </row>
    <row r="2960" spans="7:9" x14ac:dyDescent="0.25">
      <c r="G2960" s="176"/>
      <c r="H2960" s="177"/>
      <c r="I2960" s="176"/>
    </row>
    <row r="2961" spans="7:9" x14ac:dyDescent="0.25">
      <c r="G2961" s="176"/>
      <c r="H2961" s="177"/>
      <c r="I2961" s="176"/>
    </row>
    <row r="2962" spans="7:9" x14ac:dyDescent="0.25">
      <c r="G2962" s="176"/>
      <c r="H2962" s="177"/>
      <c r="I2962" s="176"/>
    </row>
    <row r="2963" spans="7:9" x14ac:dyDescent="0.25">
      <c r="G2963" s="176"/>
      <c r="H2963" s="177"/>
      <c r="I2963" s="176"/>
    </row>
    <row r="2964" spans="7:9" x14ac:dyDescent="0.25">
      <c r="G2964" s="176"/>
      <c r="H2964" s="177"/>
      <c r="I2964" s="176"/>
    </row>
    <row r="2965" spans="7:9" x14ac:dyDescent="0.25">
      <c r="G2965" s="176"/>
      <c r="H2965" s="177"/>
      <c r="I2965" s="176"/>
    </row>
    <row r="2966" spans="7:9" x14ac:dyDescent="0.25">
      <c r="G2966" s="176"/>
      <c r="H2966" s="177"/>
      <c r="I2966" s="176"/>
    </row>
    <row r="2967" spans="7:9" x14ac:dyDescent="0.25">
      <c r="G2967" s="176"/>
      <c r="H2967" s="177"/>
      <c r="I2967" s="176"/>
    </row>
    <row r="2968" spans="7:9" x14ac:dyDescent="0.25">
      <c r="G2968" s="176"/>
      <c r="H2968" s="177"/>
      <c r="I2968" s="176"/>
    </row>
    <row r="2969" spans="7:9" x14ac:dyDescent="0.25">
      <c r="G2969" s="176"/>
      <c r="H2969" s="177"/>
      <c r="I2969" s="176"/>
    </row>
    <row r="2970" spans="7:9" x14ac:dyDescent="0.25">
      <c r="G2970" s="176"/>
      <c r="H2970" s="177"/>
      <c r="I2970" s="176"/>
    </row>
    <row r="2971" spans="7:9" x14ac:dyDescent="0.25">
      <c r="G2971" s="176"/>
      <c r="H2971" s="177"/>
      <c r="I2971" s="176"/>
    </row>
    <row r="2972" spans="7:9" x14ac:dyDescent="0.25">
      <c r="G2972" s="176"/>
      <c r="H2972" s="177"/>
      <c r="I2972" s="176"/>
    </row>
    <row r="2973" spans="7:9" x14ac:dyDescent="0.25">
      <c r="G2973" s="176"/>
      <c r="H2973" s="177"/>
      <c r="I2973" s="176"/>
    </row>
    <row r="2974" spans="7:9" x14ac:dyDescent="0.25">
      <c r="G2974" s="176"/>
      <c r="H2974" s="177"/>
      <c r="I2974" s="176"/>
    </row>
    <row r="2975" spans="7:9" x14ac:dyDescent="0.25">
      <c r="G2975" s="176"/>
      <c r="H2975" s="177"/>
      <c r="I2975" s="176"/>
    </row>
    <row r="2976" spans="7:9" x14ac:dyDescent="0.25">
      <c r="G2976" s="176"/>
      <c r="H2976" s="177"/>
      <c r="I2976" s="176"/>
    </row>
    <row r="2977" spans="7:9" x14ac:dyDescent="0.25">
      <c r="G2977" s="176"/>
      <c r="H2977" s="177"/>
      <c r="I2977" s="176"/>
    </row>
    <row r="2978" spans="7:9" x14ac:dyDescent="0.25">
      <c r="G2978" s="176"/>
      <c r="H2978" s="177"/>
      <c r="I2978" s="176"/>
    </row>
    <row r="2979" spans="7:9" x14ac:dyDescent="0.25">
      <c r="G2979" s="176"/>
      <c r="H2979" s="177"/>
      <c r="I2979" s="176"/>
    </row>
    <row r="2980" spans="7:9" x14ac:dyDescent="0.25">
      <c r="G2980" s="176"/>
      <c r="H2980" s="177"/>
      <c r="I2980" s="176"/>
    </row>
    <row r="2981" spans="7:9" x14ac:dyDescent="0.25">
      <c r="G2981" s="176"/>
      <c r="H2981" s="177"/>
      <c r="I2981" s="176"/>
    </row>
    <row r="2982" spans="7:9" x14ac:dyDescent="0.25">
      <c r="G2982" s="176"/>
      <c r="H2982" s="177"/>
      <c r="I2982" s="176"/>
    </row>
    <row r="2983" spans="7:9" x14ac:dyDescent="0.25">
      <c r="G2983" s="176"/>
      <c r="H2983" s="177"/>
      <c r="I2983" s="176"/>
    </row>
    <row r="2984" spans="7:9" x14ac:dyDescent="0.25">
      <c r="G2984" s="176"/>
      <c r="H2984" s="177"/>
      <c r="I2984" s="176"/>
    </row>
    <row r="2985" spans="7:9" x14ac:dyDescent="0.25">
      <c r="G2985" s="176"/>
      <c r="H2985" s="177"/>
      <c r="I2985" s="176"/>
    </row>
    <row r="2986" spans="7:9" x14ac:dyDescent="0.25">
      <c r="G2986" s="176"/>
      <c r="H2986" s="177"/>
      <c r="I2986" s="176"/>
    </row>
    <row r="2987" spans="7:9" x14ac:dyDescent="0.25">
      <c r="G2987" s="176"/>
      <c r="H2987" s="177"/>
      <c r="I2987" s="176"/>
    </row>
    <row r="2988" spans="7:9" x14ac:dyDescent="0.25">
      <c r="G2988" s="176"/>
      <c r="H2988" s="177"/>
      <c r="I2988" s="176"/>
    </row>
    <row r="2989" spans="7:9" x14ac:dyDescent="0.25">
      <c r="G2989" s="176"/>
      <c r="H2989" s="177"/>
      <c r="I2989" s="176"/>
    </row>
    <row r="2990" spans="7:9" x14ac:dyDescent="0.25">
      <c r="G2990" s="176"/>
      <c r="H2990" s="177"/>
      <c r="I2990" s="176"/>
    </row>
    <row r="2991" spans="7:9" x14ac:dyDescent="0.25">
      <c r="G2991" s="176"/>
      <c r="H2991" s="177"/>
      <c r="I2991" s="176"/>
    </row>
    <row r="2992" spans="7:9" x14ac:dyDescent="0.25">
      <c r="G2992" s="176"/>
      <c r="H2992" s="177"/>
      <c r="I2992" s="176"/>
    </row>
    <row r="2993" spans="7:9" x14ac:dyDescent="0.25">
      <c r="G2993" s="176"/>
      <c r="H2993" s="177"/>
      <c r="I2993" s="176"/>
    </row>
    <row r="2994" spans="7:9" x14ac:dyDescent="0.25">
      <c r="G2994" s="176"/>
      <c r="H2994" s="177"/>
      <c r="I2994" s="176"/>
    </row>
    <row r="2995" spans="7:9" x14ac:dyDescent="0.25">
      <c r="G2995" s="176"/>
      <c r="H2995" s="177"/>
      <c r="I2995" s="176"/>
    </row>
    <row r="2996" spans="7:9" x14ac:dyDescent="0.25">
      <c r="G2996" s="176"/>
      <c r="H2996" s="177"/>
      <c r="I2996" s="176"/>
    </row>
    <row r="2997" spans="7:9" x14ac:dyDescent="0.25">
      <c r="G2997" s="176"/>
      <c r="H2997" s="177"/>
      <c r="I2997" s="176"/>
    </row>
    <row r="2998" spans="7:9" x14ac:dyDescent="0.25">
      <c r="G2998" s="176"/>
      <c r="H2998" s="177"/>
      <c r="I2998" s="176"/>
    </row>
    <row r="2999" spans="7:9" x14ac:dyDescent="0.25">
      <c r="G2999" s="176"/>
      <c r="H2999" s="177"/>
      <c r="I2999" s="176"/>
    </row>
    <row r="3000" spans="7:9" x14ac:dyDescent="0.25">
      <c r="G3000" s="176"/>
      <c r="H3000" s="177"/>
      <c r="I3000" s="176"/>
    </row>
    <row r="3001" spans="7:9" x14ac:dyDescent="0.25">
      <c r="G3001" s="176"/>
      <c r="H3001" s="177"/>
      <c r="I3001" s="176"/>
    </row>
    <row r="3002" spans="7:9" x14ac:dyDescent="0.25">
      <c r="G3002" s="176"/>
      <c r="H3002" s="177"/>
      <c r="I3002" s="176"/>
    </row>
    <row r="3003" spans="7:9" x14ac:dyDescent="0.25">
      <c r="G3003" s="176"/>
      <c r="H3003" s="177"/>
      <c r="I3003" s="176"/>
    </row>
    <row r="3004" spans="7:9" x14ac:dyDescent="0.25">
      <c r="G3004" s="176"/>
      <c r="H3004" s="177"/>
      <c r="I3004" s="176"/>
    </row>
    <row r="3005" spans="7:9" x14ac:dyDescent="0.25">
      <c r="G3005" s="176"/>
      <c r="H3005" s="177"/>
      <c r="I3005" s="176"/>
    </row>
    <row r="3006" spans="7:9" x14ac:dyDescent="0.25">
      <c r="G3006" s="176"/>
      <c r="H3006" s="177"/>
      <c r="I3006" s="176"/>
    </row>
    <row r="3007" spans="7:9" x14ac:dyDescent="0.25">
      <c r="G3007" s="176"/>
      <c r="H3007" s="177"/>
      <c r="I3007" s="176"/>
    </row>
    <row r="3008" spans="7:9" x14ac:dyDescent="0.25">
      <c r="G3008" s="176"/>
      <c r="H3008" s="177"/>
      <c r="I3008" s="176"/>
    </row>
    <row r="3009" spans="7:9" x14ac:dyDescent="0.25">
      <c r="G3009" s="176"/>
      <c r="H3009" s="177"/>
      <c r="I3009" s="176"/>
    </row>
    <row r="3010" spans="7:9" x14ac:dyDescent="0.25">
      <c r="G3010" s="176"/>
      <c r="H3010" s="177"/>
      <c r="I3010" s="176"/>
    </row>
    <row r="3011" spans="7:9" x14ac:dyDescent="0.25">
      <c r="G3011" s="176"/>
      <c r="H3011" s="177"/>
      <c r="I3011" s="176"/>
    </row>
    <row r="3012" spans="7:9" x14ac:dyDescent="0.25">
      <c r="G3012" s="176"/>
      <c r="H3012" s="177"/>
      <c r="I3012" s="176"/>
    </row>
    <row r="3013" spans="7:9" x14ac:dyDescent="0.25">
      <c r="G3013" s="176"/>
      <c r="H3013" s="177"/>
      <c r="I3013" s="176"/>
    </row>
    <row r="3014" spans="7:9" x14ac:dyDescent="0.25">
      <c r="G3014" s="176"/>
      <c r="H3014" s="177"/>
      <c r="I3014" s="176"/>
    </row>
    <row r="3015" spans="7:9" x14ac:dyDescent="0.25">
      <c r="G3015" s="176"/>
      <c r="H3015" s="177"/>
      <c r="I3015" s="176"/>
    </row>
    <row r="3016" spans="7:9" x14ac:dyDescent="0.25">
      <c r="G3016" s="176"/>
      <c r="H3016" s="177"/>
      <c r="I3016" s="176"/>
    </row>
    <row r="3017" spans="7:9" x14ac:dyDescent="0.25">
      <c r="G3017" s="176"/>
      <c r="H3017" s="177"/>
      <c r="I3017" s="176"/>
    </row>
    <row r="3018" spans="7:9" x14ac:dyDescent="0.25">
      <c r="G3018" s="176"/>
      <c r="H3018" s="177"/>
      <c r="I3018" s="176"/>
    </row>
    <row r="3019" spans="7:9" x14ac:dyDescent="0.25">
      <c r="G3019" s="176"/>
      <c r="H3019" s="177"/>
      <c r="I3019" s="176"/>
    </row>
    <row r="3020" spans="7:9" x14ac:dyDescent="0.25">
      <c r="G3020" s="176"/>
      <c r="H3020" s="177"/>
      <c r="I3020" s="176"/>
    </row>
    <row r="3021" spans="7:9" x14ac:dyDescent="0.25">
      <c r="G3021" s="176"/>
      <c r="H3021" s="177"/>
      <c r="I3021" s="176"/>
    </row>
    <row r="3022" spans="7:9" x14ac:dyDescent="0.25">
      <c r="G3022" s="176"/>
      <c r="H3022" s="177"/>
      <c r="I3022" s="176"/>
    </row>
    <row r="3023" spans="7:9" x14ac:dyDescent="0.25">
      <c r="G3023" s="176"/>
      <c r="H3023" s="177"/>
      <c r="I3023" s="176"/>
    </row>
    <row r="3024" spans="7:9" x14ac:dyDescent="0.25">
      <c r="G3024" s="176"/>
      <c r="H3024" s="177"/>
      <c r="I3024" s="176"/>
    </row>
    <row r="3025" spans="7:9" x14ac:dyDescent="0.25">
      <c r="G3025" s="176"/>
      <c r="H3025" s="177"/>
      <c r="I3025" s="176"/>
    </row>
    <row r="3026" spans="7:9" x14ac:dyDescent="0.25">
      <c r="G3026" s="176"/>
      <c r="H3026" s="177"/>
      <c r="I3026" s="176"/>
    </row>
    <row r="3027" spans="7:9" x14ac:dyDescent="0.25">
      <c r="G3027" s="176"/>
      <c r="H3027" s="177"/>
      <c r="I3027" s="176"/>
    </row>
    <row r="3028" spans="7:9" x14ac:dyDescent="0.25">
      <c r="G3028" s="176"/>
      <c r="H3028" s="177"/>
      <c r="I3028" s="176"/>
    </row>
    <row r="3029" spans="7:9" x14ac:dyDescent="0.25">
      <c r="G3029" s="176"/>
      <c r="H3029" s="177"/>
      <c r="I3029" s="176"/>
    </row>
    <row r="3030" spans="7:9" x14ac:dyDescent="0.25">
      <c r="G3030" s="176"/>
      <c r="H3030" s="177"/>
      <c r="I3030" s="176"/>
    </row>
    <row r="3031" spans="7:9" x14ac:dyDescent="0.25">
      <c r="G3031" s="176"/>
      <c r="H3031" s="177"/>
      <c r="I3031" s="176"/>
    </row>
    <row r="3032" spans="7:9" x14ac:dyDescent="0.25">
      <c r="G3032" s="176"/>
      <c r="H3032" s="177"/>
      <c r="I3032" s="176"/>
    </row>
    <row r="3033" spans="7:9" x14ac:dyDescent="0.25">
      <c r="G3033" s="176"/>
      <c r="H3033" s="177"/>
      <c r="I3033" s="176"/>
    </row>
    <row r="3034" spans="7:9" x14ac:dyDescent="0.25">
      <c r="G3034" s="176"/>
      <c r="H3034" s="177"/>
      <c r="I3034" s="176"/>
    </row>
    <row r="3035" spans="7:9" x14ac:dyDescent="0.25">
      <c r="G3035" s="176"/>
      <c r="H3035" s="177"/>
      <c r="I3035" s="176"/>
    </row>
    <row r="3036" spans="7:9" x14ac:dyDescent="0.25">
      <c r="G3036" s="176"/>
      <c r="H3036" s="177"/>
      <c r="I3036" s="176"/>
    </row>
    <row r="3037" spans="7:9" x14ac:dyDescent="0.25">
      <c r="G3037" s="176"/>
      <c r="H3037" s="177"/>
      <c r="I3037" s="176"/>
    </row>
    <row r="3038" spans="7:9" x14ac:dyDescent="0.25">
      <c r="G3038" s="176"/>
      <c r="H3038" s="177"/>
      <c r="I3038" s="176"/>
    </row>
    <row r="3039" spans="7:9" x14ac:dyDescent="0.25">
      <c r="G3039" s="176"/>
      <c r="H3039" s="177"/>
      <c r="I3039" s="176"/>
    </row>
    <row r="3040" spans="7:9" x14ac:dyDescent="0.25">
      <c r="G3040" s="176"/>
      <c r="H3040" s="177"/>
      <c r="I3040" s="176"/>
    </row>
    <row r="3041" spans="7:9" x14ac:dyDescent="0.25">
      <c r="G3041" s="176"/>
      <c r="H3041" s="177"/>
      <c r="I3041" s="176"/>
    </row>
    <row r="3042" spans="7:9" x14ac:dyDescent="0.25">
      <c r="G3042" s="176"/>
      <c r="H3042" s="177"/>
      <c r="I3042" s="176"/>
    </row>
    <row r="3043" spans="7:9" x14ac:dyDescent="0.25">
      <c r="G3043" s="176"/>
      <c r="H3043" s="177"/>
      <c r="I3043" s="176"/>
    </row>
    <row r="3044" spans="7:9" x14ac:dyDescent="0.25">
      <c r="G3044" s="176"/>
      <c r="H3044" s="177"/>
      <c r="I3044" s="176"/>
    </row>
    <row r="3045" spans="7:9" x14ac:dyDescent="0.25">
      <c r="G3045" s="176"/>
      <c r="H3045" s="177"/>
      <c r="I3045" s="176"/>
    </row>
    <row r="3046" spans="7:9" x14ac:dyDescent="0.25">
      <c r="G3046" s="176"/>
      <c r="H3046" s="177"/>
      <c r="I3046" s="176"/>
    </row>
    <row r="3047" spans="7:9" x14ac:dyDescent="0.25">
      <c r="G3047" s="176"/>
      <c r="H3047" s="177"/>
      <c r="I3047" s="176"/>
    </row>
    <row r="3048" spans="7:9" x14ac:dyDescent="0.25">
      <c r="G3048" s="176"/>
      <c r="H3048" s="177"/>
      <c r="I3048" s="176"/>
    </row>
    <row r="3049" spans="7:9" x14ac:dyDescent="0.25">
      <c r="G3049" s="176"/>
      <c r="H3049" s="177"/>
      <c r="I3049" s="176"/>
    </row>
    <row r="3050" spans="7:9" x14ac:dyDescent="0.25">
      <c r="G3050" s="176"/>
      <c r="H3050" s="177"/>
      <c r="I3050" s="176"/>
    </row>
    <row r="3051" spans="7:9" x14ac:dyDescent="0.25">
      <c r="G3051" s="176"/>
      <c r="H3051" s="177"/>
      <c r="I3051" s="176"/>
    </row>
    <row r="3052" spans="7:9" x14ac:dyDescent="0.25">
      <c r="G3052" s="176"/>
      <c r="H3052" s="177"/>
      <c r="I3052" s="176"/>
    </row>
    <row r="3053" spans="7:9" x14ac:dyDescent="0.25">
      <c r="G3053" s="176"/>
      <c r="H3053" s="177"/>
      <c r="I3053" s="176"/>
    </row>
    <row r="3054" spans="7:9" x14ac:dyDescent="0.25">
      <c r="G3054" s="176"/>
      <c r="H3054" s="177"/>
      <c r="I3054" s="176"/>
    </row>
    <row r="3055" spans="7:9" x14ac:dyDescent="0.25">
      <c r="G3055" s="176"/>
      <c r="H3055" s="177"/>
      <c r="I3055" s="176"/>
    </row>
    <row r="3056" spans="7:9" x14ac:dyDescent="0.25">
      <c r="G3056" s="176"/>
      <c r="H3056" s="177"/>
      <c r="I3056" s="176"/>
    </row>
    <row r="3057" spans="7:9" x14ac:dyDescent="0.25">
      <c r="G3057" s="176"/>
      <c r="H3057" s="177"/>
      <c r="I3057" s="176"/>
    </row>
    <row r="3058" spans="7:9" x14ac:dyDescent="0.25">
      <c r="G3058" s="176"/>
      <c r="H3058" s="177"/>
      <c r="I3058" s="176"/>
    </row>
    <row r="3059" spans="7:9" x14ac:dyDescent="0.25">
      <c r="G3059" s="176"/>
      <c r="H3059" s="177"/>
      <c r="I3059" s="176"/>
    </row>
    <row r="3060" spans="7:9" x14ac:dyDescent="0.25">
      <c r="G3060" s="176"/>
      <c r="H3060" s="177"/>
      <c r="I3060" s="176"/>
    </row>
    <row r="3061" spans="7:9" x14ac:dyDescent="0.25">
      <c r="G3061" s="176"/>
      <c r="H3061" s="177"/>
      <c r="I3061" s="176"/>
    </row>
    <row r="3062" spans="7:9" x14ac:dyDescent="0.25">
      <c r="G3062" s="176"/>
      <c r="H3062" s="177"/>
      <c r="I3062" s="176"/>
    </row>
    <row r="3063" spans="7:9" x14ac:dyDescent="0.25">
      <c r="G3063" s="176"/>
      <c r="H3063" s="177"/>
      <c r="I3063" s="176"/>
    </row>
    <row r="3064" spans="7:9" x14ac:dyDescent="0.25">
      <c r="G3064" s="176"/>
      <c r="H3064" s="177"/>
      <c r="I3064" s="176"/>
    </row>
    <row r="3065" spans="7:9" x14ac:dyDescent="0.25">
      <c r="G3065" s="176"/>
      <c r="H3065" s="177"/>
      <c r="I3065" s="176"/>
    </row>
    <row r="3066" spans="7:9" x14ac:dyDescent="0.25">
      <c r="G3066" s="176"/>
      <c r="H3066" s="177"/>
      <c r="I3066" s="176"/>
    </row>
    <row r="3067" spans="7:9" x14ac:dyDescent="0.25">
      <c r="G3067" s="176"/>
      <c r="H3067" s="177"/>
      <c r="I3067" s="176"/>
    </row>
    <row r="3068" spans="7:9" x14ac:dyDescent="0.25">
      <c r="G3068" s="176"/>
      <c r="H3068" s="177"/>
      <c r="I3068" s="176"/>
    </row>
    <row r="3069" spans="7:9" x14ac:dyDescent="0.25">
      <c r="G3069" s="176"/>
      <c r="H3069" s="177"/>
      <c r="I3069" s="176"/>
    </row>
    <row r="3070" spans="7:9" x14ac:dyDescent="0.25">
      <c r="G3070" s="176"/>
      <c r="H3070" s="177"/>
      <c r="I3070" s="176"/>
    </row>
    <row r="3071" spans="7:9" x14ac:dyDescent="0.25">
      <c r="G3071" s="176"/>
      <c r="H3071" s="177"/>
      <c r="I3071" s="176"/>
    </row>
    <row r="3072" spans="7:9" x14ac:dyDescent="0.25">
      <c r="G3072" s="176"/>
      <c r="H3072" s="177"/>
      <c r="I3072" s="176"/>
    </row>
    <row r="3073" spans="7:9" x14ac:dyDescent="0.25">
      <c r="G3073" s="176"/>
      <c r="H3073" s="177"/>
      <c r="I3073" s="176"/>
    </row>
    <row r="3074" spans="7:9" x14ac:dyDescent="0.25">
      <c r="G3074" s="176"/>
      <c r="H3074" s="177"/>
      <c r="I3074" s="176"/>
    </row>
    <row r="3075" spans="7:9" x14ac:dyDescent="0.25">
      <c r="G3075" s="176"/>
      <c r="H3075" s="177"/>
      <c r="I3075" s="176"/>
    </row>
    <row r="3076" spans="7:9" x14ac:dyDescent="0.25">
      <c r="G3076" s="176"/>
      <c r="H3076" s="177"/>
      <c r="I3076" s="176"/>
    </row>
    <row r="3077" spans="7:9" x14ac:dyDescent="0.25">
      <c r="G3077" s="176"/>
      <c r="H3077" s="177"/>
      <c r="I3077" s="176"/>
    </row>
    <row r="3078" spans="7:9" x14ac:dyDescent="0.25">
      <c r="G3078" s="176"/>
      <c r="H3078" s="177"/>
      <c r="I3078" s="176"/>
    </row>
    <row r="3079" spans="7:9" x14ac:dyDescent="0.25">
      <c r="G3079" s="176"/>
      <c r="H3079" s="177"/>
      <c r="I3079" s="176"/>
    </row>
    <row r="3080" spans="7:9" x14ac:dyDescent="0.25">
      <c r="G3080" s="176"/>
      <c r="H3080" s="177"/>
      <c r="I3080" s="176"/>
    </row>
    <row r="3081" spans="7:9" x14ac:dyDescent="0.25">
      <c r="G3081" s="176"/>
      <c r="H3081" s="177"/>
      <c r="I3081" s="176"/>
    </row>
    <row r="3082" spans="7:9" x14ac:dyDescent="0.25">
      <c r="G3082" s="176"/>
      <c r="H3082" s="177"/>
      <c r="I3082" s="176"/>
    </row>
    <row r="3083" spans="7:9" x14ac:dyDescent="0.25">
      <c r="G3083" s="176"/>
      <c r="H3083" s="177"/>
      <c r="I3083" s="176"/>
    </row>
    <row r="3084" spans="7:9" x14ac:dyDescent="0.25">
      <c r="G3084" s="176"/>
      <c r="H3084" s="177"/>
      <c r="I3084" s="176"/>
    </row>
    <row r="3085" spans="7:9" x14ac:dyDescent="0.25">
      <c r="G3085" s="176"/>
      <c r="H3085" s="177"/>
      <c r="I3085" s="176"/>
    </row>
    <row r="3086" spans="7:9" x14ac:dyDescent="0.25">
      <c r="G3086" s="176"/>
      <c r="H3086" s="177"/>
      <c r="I3086" s="176"/>
    </row>
    <row r="3087" spans="7:9" x14ac:dyDescent="0.25">
      <c r="G3087" s="176"/>
      <c r="H3087" s="177"/>
      <c r="I3087" s="176"/>
    </row>
    <row r="3088" spans="7:9" x14ac:dyDescent="0.25">
      <c r="G3088" s="176"/>
      <c r="H3088" s="177"/>
      <c r="I3088" s="176"/>
    </row>
    <row r="3089" spans="7:9" x14ac:dyDescent="0.25">
      <c r="G3089" s="176"/>
      <c r="H3089" s="177"/>
      <c r="I3089" s="176"/>
    </row>
    <row r="3090" spans="7:9" x14ac:dyDescent="0.25">
      <c r="G3090" s="176"/>
      <c r="H3090" s="177"/>
      <c r="I3090" s="176"/>
    </row>
    <row r="3091" spans="7:9" x14ac:dyDescent="0.25">
      <c r="G3091" s="176"/>
      <c r="H3091" s="177"/>
      <c r="I3091" s="176"/>
    </row>
    <row r="3092" spans="7:9" x14ac:dyDescent="0.25">
      <c r="G3092" s="176"/>
      <c r="H3092" s="177"/>
      <c r="I3092" s="176"/>
    </row>
    <row r="3093" spans="7:9" x14ac:dyDescent="0.25">
      <c r="G3093" s="176"/>
      <c r="H3093" s="177"/>
      <c r="I3093" s="176"/>
    </row>
    <row r="3094" spans="7:9" x14ac:dyDescent="0.25">
      <c r="G3094" s="176"/>
      <c r="H3094" s="177"/>
      <c r="I3094" s="176"/>
    </row>
    <row r="3095" spans="7:9" x14ac:dyDescent="0.25">
      <c r="G3095" s="176"/>
      <c r="H3095" s="177"/>
      <c r="I3095" s="176"/>
    </row>
    <row r="3096" spans="7:9" x14ac:dyDescent="0.25">
      <c r="G3096" s="176"/>
      <c r="H3096" s="177"/>
      <c r="I3096" s="176"/>
    </row>
    <row r="3097" spans="7:9" x14ac:dyDescent="0.25">
      <c r="G3097" s="176"/>
      <c r="H3097" s="177"/>
      <c r="I3097" s="176"/>
    </row>
    <row r="3098" spans="7:9" x14ac:dyDescent="0.25">
      <c r="G3098" s="176"/>
      <c r="H3098" s="177"/>
      <c r="I3098" s="176"/>
    </row>
    <row r="3099" spans="7:9" x14ac:dyDescent="0.25">
      <c r="G3099" s="176"/>
      <c r="H3099" s="177"/>
      <c r="I3099" s="176"/>
    </row>
    <row r="3100" spans="7:9" x14ac:dyDescent="0.25">
      <c r="G3100" s="176"/>
      <c r="H3100" s="177"/>
      <c r="I3100" s="176"/>
    </row>
    <row r="3101" spans="7:9" x14ac:dyDescent="0.25">
      <c r="G3101" s="176"/>
      <c r="H3101" s="177"/>
      <c r="I3101" s="176"/>
    </row>
    <row r="3102" spans="7:9" x14ac:dyDescent="0.25">
      <c r="G3102" s="176"/>
      <c r="H3102" s="177"/>
      <c r="I3102" s="176"/>
    </row>
    <row r="3103" spans="7:9" x14ac:dyDescent="0.25">
      <c r="G3103" s="176"/>
      <c r="H3103" s="177"/>
      <c r="I3103" s="176"/>
    </row>
    <row r="3104" spans="7:9" x14ac:dyDescent="0.25">
      <c r="G3104" s="176"/>
      <c r="H3104" s="177"/>
      <c r="I3104" s="176"/>
    </row>
    <row r="3105" spans="7:9" x14ac:dyDescent="0.25">
      <c r="G3105" s="176"/>
      <c r="H3105" s="177"/>
      <c r="I3105" s="176"/>
    </row>
    <row r="3106" spans="7:9" x14ac:dyDescent="0.25">
      <c r="G3106" s="176"/>
      <c r="H3106" s="177"/>
      <c r="I3106" s="176"/>
    </row>
    <row r="3107" spans="7:9" x14ac:dyDescent="0.25">
      <c r="G3107" s="176"/>
      <c r="H3107" s="177"/>
      <c r="I3107" s="176"/>
    </row>
    <row r="3108" spans="7:9" x14ac:dyDescent="0.25">
      <c r="G3108" s="176"/>
      <c r="H3108" s="177"/>
      <c r="I3108" s="176"/>
    </row>
    <row r="3109" spans="7:9" x14ac:dyDescent="0.25">
      <c r="G3109" s="176"/>
      <c r="H3109" s="177"/>
      <c r="I3109" s="176"/>
    </row>
    <row r="3110" spans="7:9" x14ac:dyDescent="0.25">
      <c r="G3110" s="176"/>
      <c r="H3110" s="177"/>
      <c r="I3110" s="176"/>
    </row>
    <row r="3111" spans="7:9" x14ac:dyDescent="0.25">
      <c r="G3111" s="176"/>
      <c r="H3111" s="177"/>
      <c r="I3111" s="176"/>
    </row>
    <row r="3112" spans="7:9" x14ac:dyDescent="0.25">
      <c r="G3112" s="176"/>
      <c r="H3112" s="177"/>
      <c r="I3112" s="176"/>
    </row>
    <row r="3113" spans="7:9" x14ac:dyDescent="0.25">
      <c r="G3113" s="176"/>
      <c r="H3113" s="177"/>
      <c r="I3113" s="176"/>
    </row>
    <row r="3114" spans="7:9" x14ac:dyDescent="0.25">
      <c r="G3114" s="176"/>
      <c r="H3114" s="177"/>
      <c r="I3114" s="176"/>
    </row>
    <row r="3115" spans="7:9" x14ac:dyDescent="0.25">
      <c r="G3115" s="176"/>
      <c r="H3115" s="177"/>
      <c r="I3115" s="176"/>
    </row>
    <row r="3116" spans="7:9" x14ac:dyDescent="0.25">
      <c r="G3116" s="176"/>
      <c r="H3116" s="177"/>
      <c r="I3116" s="176"/>
    </row>
    <row r="3117" spans="7:9" x14ac:dyDescent="0.25">
      <c r="G3117" s="176"/>
      <c r="H3117" s="177"/>
      <c r="I3117" s="176"/>
    </row>
    <row r="3118" spans="7:9" x14ac:dyDescent="0.25">
      <c r="G3118" s="176"/>
      <c r="H3118" s="177"/>
      <c r="I3118" s="176"/>
    </row>
    <row r="3119" spans="7:9" x14ac:dyDescent="0.25">
      <c r="G3119" s="176"/>
      <c r="H3119" s="177"/>
      <c r="I3119" s="176"/>
    </row>
    <row r="3120" spans="7:9" x14ac:dyDescent="0.25">
      <c r="G3120" s="176"/>
      <c r="H3120" s="177"/>
      <c r="I3120" s="176"/>
    </row>
    <row r="3121" spans="7:9" x14ac:dyDescent="0.25">
      <c r="G3121" s="176"/>
      <c r="H3121" s="177"/>
      <c r="I3121" s="176"/>
    </row>
    <row r="3122" spans="7:9" x14ac:dyDescent="0.25">
      <c r="G3122" s="176"/>
      <c r="H3122" s="177"/>
      <c r="I3122" s="176"/>
    </row>
    <row r="3123" spans="7:9" x14ac:dyDescent="0.25">
      <c r="G3123" s="176"/>
      <c r="H3123" s="177"/>
      <c r="I3123" s="176"/>
    </row>
    <row r="3124" spans="7:9" x14ac:dyDescent="0.25">
      <c r="G3124" s="176"/>
      <c r="H3124" s="177"/>
      <c r="I3124" s="176"/>
    </row>
    <row r="3125" spans="7:9" x14ac:dyDescent="0.25">
      <c r="G3125" s="176"/>
      <c r="H3125" s="177"/>
      <c r="I3125" s="176"/>
    </row>
    <row r="3126" spans="7:9" x14ac:dyDescent="0.25">
      <c r="G3126" s="176"/>
      <c r="H3126" s="177"/>
      <c r="I3126" s="176"/>
    </row>
    <row r="3127" spans="7:9" x14ac:dyDescent="0.25">
      <c r="G3127" s="176"/>
      <c r="H3127" s="177"/>
      <c r="I3127" s="176"/>
    </row>
    <row r="3128" spans="7:9" x14ac:dyDescent="0.25">
      <c r="G3128" s="176"/>
      <c r="H3128" s="177"/>
      <c r="I3128" s="176"/>
    </row>
    <row r="3129" spans="7:9" x14ac:dyDescent="0.25">
      <c r="G3129" s="176"/>
      <c r="H3129" s="177"/>
      <c r="I3129" s="176"/>
    </row>
    <row r="3130" spans="7:9" x14ac:dyDescent="0.25">
      <c r="G3130" s="176"/>
      <c r="H3130" s="177"/>
      <c r="I3130" s="176"/>
    </row>
    <row r="3131" spans="7:9" x14ac:dyDescent="0.25">
      <c r="G3131" s="176"/>
      <c r="H3131" s="177"/>
      <c r="I3131" s="176"/>
    </row>
    <row r="3132" spans="7:9" x14ac:dyDescent="0.25">
      <c r="G3132" s="176"/>
      <c r="H3132" s="177"/>
      <c r="I3132" s="176"/>
    </row>
    <row r="3133" spans="7:9" x14ac:dyDescent="0.25">
      <c r="G3133" s="176"/>
      <c r="H3133" s="177"/>
      <c r="I3133" s="176"/>
    </row>
    <row r="3134" spans="7:9" x14ac:dyDescent="0.25">
      <c r="G3134" s="176"/>
      <c r="H3134" s="177"/>
      <c r="I3134" s="176"/>
    </row>
    <row r="3135" spans="7:9" x14ac:dyDescent="0.25">
      <c r="G3135" s="176"/>
      <c r="H3135" s="177"/>
      <c r="I3135" s="176"/>
    </row>
    <row r="3136" spans="7:9" x14ac:dyDescent="0.25">
      <c r="G3136" s="176"/>
      <c r="H3136" s="177"/>
      <c r="I3136" s="176"/>
    </row>
    <row r="3137" spans="7:9" x14ac:dyDescent="0.25">
      <c r="G3137" s="176"/>
      <c r="H3137" s="177"/>
      <c r="I3137" s="176"/>
    </row>
    <row r="3138" spans="7:9" x14ac:dyDescent="0.25">
      <c r="G3138" s="176"/>
      <c r="H3138" s="177"/>
      <c r="I3138" s="176"/>
    </row>
    <row r="3139" spans="7:9" x14ac:dyDescent="0.25">
      <c r="G3139" s="176"/>
      <c r="H3139" s="177"/>
      <c r="I3139" s="176"/>
    </row>
    <row r="3140" spans="7:9" x14ac:dyDescent="0.25">
      <c r="G3140" s="176"/>
      <c r="H3140" s="177"/>
      <c r="I3140" s="176"/>
    </row>
    <row r="3141" spans="7:9" x14ac:dyDescent="0.25">
      <c r="G3141" s="176"/>
      <c r="H3141" s="177"/>
      <c r="I3141" s="176"/>
    </row>
    <row r="3142" spans="7:9" x14ac:dyDescent="0.25">
      <c r="G3142" s="176"/>
      <c r="H3142" s="177"/>
      <c r="I3142" s="176"/>
    </row>
    <row r="3143" spans="7:9" x14ac:dyDescent="0.25">
      <c r="G3143" s="176"/>
      <c r="H3143" s="177"/>
      <c r="I3143" s="176"/>
    </row>
    <row r="3144" spans="7:9" x14ac:dyDescent="0.25">
      <c r="G3144" s="176"/>
      <c r="H3144" s="177"/>
      <c r="I3144" s="176"/>
    </row>
    <row r="3145" spans="7:9" x14ac:dyDescent="0.25">
      <c r="G3145" s="176"/>
      <c r="H3145" s="177"/>
      <c r="I3145" s="176"/>
    </row>
    <row r="3146" spans="7:9" x14ac:dyDescent="0.25">
      <c r="G3146" s="176"/>
      <c r="H3146" s="177"/>
      <c r="I3146" s="176"/>
    </row>
    <row r="3147" spans="7:9" x14ac:dyDescent="0.25">
      <c r="G3147" s="176"/>
      <c r="H3147" s="177"/>
      <c r="I3147" s="176"/>
    </row>
    <row r="3148" spans="7:9" x14ac:dyDescent="0.25">
      <c r="G3148" s="176"/>
      <c r="H3148" s="177"/>
      <c r="I3148" s="176"/>
    </row>
    <row r="3149" spans="7:9" x14ac:dyDescent="0.25">
      <c r="G3149" s="176"/>
      <c r="H3149" s="177"/>
      <c r="I3149" s="176"/>
    </row>
    <row r="3150" spans="7:9" x14ac:dyDescent="0.25">
      <c r="G3150" s="176"/>
      <c r="H3150" s="177"/>
      <c r="I3150" s="176"/>
    </row>
    <row r="3151" spans="7:9" x14ac:dyDescent="0.25">
      <c r="G3151" s="176"/>
      <c r="H3151" s="177"/>
      <c r="I3151" s="176"/>
    </row>
    <row r="3152" spans="7:9" x14ac:dyDescent="0.25">
      <c r="G3152" s="176"/>
      <c r="H3152" s="177"/>
      <c r="I3152" s="176"/>
    </row>
    <row r="3153" spans="7:9" x14ac:dyDescent="0.25">
      <c r="G3153" s="176"/>
      <c r="H3153" s="177"/>
      <c r="I3153" s="176"/>
    </row>
    <row r="3154" spans="7:9" x14ac:dyDescent="0.25">
      <c r="G3154" s="176"/>
      <c r="H3154" s="177"/>
      <c r="I3154" s="176"/>
    </row>
    <row r="3155" spans="7:9" x14ac:dyDescent="0.25">
      <c r="G3155" s="176"/>
      <c r="H3155" s="177"/>
      <c r="I3155" s="176"/>
    </row>
    <row r="3156" spans="7:9" x14ac:dyDescent="0.25">
      <c r="G3156" s="176"/>
      <c r="H3156" s="177"/>
      <c r="I3156" s="176"/>
    </row>
    <row r="3157" spans="7:9" x14ac:dyDescent="0.25">
      <c r="G3157" s="176"/>
      <c r="H3157" s="177"/>
      <c r="I3157" s="176"/>
    </row>
    <row r="3158" spans="7:9" x14ac:dyDescent="0.25">
      <c r="G3158" s="176"/>
      <c r="H3158" s="177"/>
      <c r="I3158" s="176"/>
    </row>
    <row r="3159" spans="7:9" x14ac:dyDescent="0.25">
      <c r="G3159" s="176"/>
      <c r="H3159" s="177"/>
      <c r="I3159" s="176"/>
    </row>
    <row r="3160" spans="7:9" x14ac:dyDescent="0.25">
      <c r="G3160" s="176"/>
      <c r="H3160" s="177"/>
      <c r="I3160" s="176"/>
    </row>
    <row r="3161" spans="7:9" x14ac:dyDescent="0.25">
      <c r="G3161" s="176"/>
      <c r="H3161" s="177"/>
      <c r="I3161" s="176"/>
    </row>
    <row r="3162" spans="7:9" x14ac:dyDescent="0.25">
      <c r="G3162" s="176"/>
      <c r="H3162" s="177"/>
      <c r="I3162" s="176"/>
    </row>
    <row r="3163" spans="7:9" x14ac:dyDescent="0.25">
      <c r="G3163" s="176"/>
      <c r="H3163" s="177"/>
      <c r="I3163" s="176"/>
    </row>
    <row r="3164" spans="7:9" x14ac:dyDescent="0.25">
      <c r="G3164" s="176"/>
      <c r="H3164" s="177"/>
      <c r="I3164" s="176"/>
    </row>
    <row r="3165" spans="7:9" x14ac:dyDescent="0.25">
      <c r="G3165" s="176"/>
      <c r="H3165" s="177"/>
      <c r="I3165" s="176"/>
    </row>
    <row r="3166" spans="7:9" x14ac:dyDescent="0.25">
      <c r="G3166" s="176"/>
      <c r="H3166" s="177"/>
      <c r="I3166" s="176"/>
    </row>
    <row r="3167" spans="7:9" x14ac:dyDescent="0.25">
      <c r="G3167" s="176"/>
      <c r="H3167" s="177"/>
      <c r="I3167" s="176"/>
    </row>
    <row r="3168" spans="7:9" x14ac:dyDescent="0.25">
      <c r="G3168" s="176"/>
      <c r="H3168" s="177"/>
      <c r="I3168" s="176"/>
    </row>
    <row r="3169" spans="7:9" x14ac:dyDescent="0.25">
      <c r="G3169" s="176"/>
      <c r="H3169" s="177"/>
      <c r="I3169" s="176"/>
    </row>
    <row r="3170" spans="7:9" x14ac:dyDescent="0.25">
      <c r="G3170" s="176"/>
      <c r="H3170" s="177"/>
      <c r="I3170" s="176"/>
    </row>
    <row r="3171" spans="7:9" x14ac:dyDescent="0.25">
      <c r="G3171" s="176"/>
      <c r="H3171" s="177"/>
      <c r="I3171" s="176"/>
    </row>
    <row r="3172" spans="7:9" x14ac:dyDescent="0.25">
      <c r="G3172" s="176"/>
      <c r="H3172" s="177"/>
      <c r="I3172" s="176"/>
    </row>
    <row r="3173" spans="7:9" x14ac:dyDescent="0.25">
      <c r="G3173" s="176"/>
      <c r="H3173" s="177"/>
      <c r="I3173" s="176"/>
    </row>
    <row r="3174" spans="7:9" x14ac:dyDescent="0.25">
      <c r="G3174" s="176"/>
      <c r="H3174" s="177"/>
      <c r="I3174" s="176"/>
    </row>
    <row r="3175" spans="7:9" x14ac:dyDescent="0.25">
      <c r="G3175" s="176"/>
      <c r="H3175" s="177"/>
      <c r="I3175" s="176"/>
    </row>
    <row r="3176" spans="7:9" x14ac:dyDescent="0.25">
      <c r="G3176" s="176"/>
      <c r="H3176" s="177"/>
      <c r="I3176" s="176"/>
    </row>
    <row r="3177" spans="7:9" x14ac:dyDescent="0.25">
      <c r="G3177" s="176"/>
      <c r="H3177" s="177"/>
      <c r="I3177" s="176"/>
    </row>
    <row r="3178" spans="7:9" x14ac:dyDescent="0.25">
      <c r="G3178" s="176"/>
      <c r="H3178" s="177"/>
      <c r="I3178" s="176"/>
    </row>
    <row r="3179" spans="7:9" x14ac:dyDescent="0.25">
      <c r="G3179" s="176"/>
      <c r="H3179" s="177"/>
      <c r="I3179" s="176"/>
    </row>
    <row r="3180" spans="7:9" x14ac:dyDescent="0.25">
      <c r="G3180" s="176"/>
      <c r="H3180" s="177"/>
      <c r="I3180" s="176"/>
    </row>
    <row r="3181" spans="7:9" x14ac:dyDescent="0.25">
      <c r="G3181" s="176"/>
      <c r="H3181" s="177"/>
      <c r="I3181" s="176"/>
    </row>
    <row r="3182" spans="7:9" x14ac:dyDescent="0.25">
      <c r="G3182" s="176"/>
      <c r="H3182" s="177"/>
      <c r="I3182" s="176"/>
    </row>
    <row r="3183" spans="7:9" x14ac:dyDescent="0.25">
      <c r="G3183" s="176"/>
      <c r="H3183" s="177"/>
      <c r="I3183" s="176"/>
    </row>
    <row r="3184" spans="7:9" x14ac:dyDescent="0.25">
      <c r="G3184" s="176"/>
      <c r="H3184" s="177"/>
      <c r="I3184" s="176"/>
    </row>
    <row r="3185" spans="7:9" x14ac:dyDescent="0.25">
      <c r="G3185" s="176"/>
      <c r="H3185" s="177"/>
      <c r="I3185" s="176"/>
    </row>
    <row r="3186" spans="7:9" x14ac:dyDescent="0.25">
      <c r="G3186" s="176"/>
      <c r="H3186" s="177"/>
      <c r="I3186" s="176"/>
    </row>
    <row r="3187" spans="7:9" x14ac:dyDescent="0.25">
      <c r="G3187" s="176"/>
      <c r="H3187" s="177"/>
      <c r="I3187" s="176"/>
    </row>
    <row r="3188" spans="7:9" x14ac:dyDescent="0.25">
      <c r="G3188" s="176"/>
      <c r="H3188" s="177"/>
      <c r="I3188" s="176"/>
    </row>
    <row r="3189" spans="7:9" x14ac:dyDescent="0.25">
      <c r="G3189" s="176"/>
      <c r="H3189" s="177"/>
      <c r="I3189" s="176"/>
    </row>
    <row r="3190" spans="7:9" x14ac:dyDescent="0.25">
      <c r="G3190" s="176"/>
      <c r="H3190" s="177"/>
      <c r="I3190" s="176"/>
    </row>
    <row r="3191" spans="7:9" x14ac:dyDescent="0.25">
      <c r="G3191" s="176"/>
      <c r="H3191" s="177"/>
      <c r="I3191" s="176"/>
    </row>
    <row r="3192" spans="7:9" x14ac:dyDescent="0.25">
      <c r="G3192" s="176"/>
      <c r="H3192" s="177"/>
      <c r="I3192" s="176"/>
    </row>
    <row r="3193" spans="7:9" x14ac:dyDescent="0.25">
      <c r="G3193" s="176"/>
      <c r="H3193" s="177"/>
      <c r="I3193" s="176"/>
    </row>
    <row r="3194" spans="7:9" x14ac:dyDescent="0.25">
      <c r="G3194" s="176"/>
      <c r="H3194" s="177"/>
      <c r="I3194" s="176"/>
    </row>
    <row r="3195" spans="7:9" x14ac:dyDescent="0.25">
      <c r="G3195" s="176"/>
      <c r="H3195" s="177"/>
      <c r="I3195" s="176"/>
    </row>
    <row r="3196" spans="7:9" x14ac:dyDescent="0.25">
      <c r="G3196" s="176"/>
      <c r="H3196" s="177"/>
      <c r="I3196" s="176"/>
    </row>
    <row r="3197" spans="7:9" x14ac:dyDescent="0.25">
      <c r="G3197" s="176"/>
      <c r="H3197" s="177"/>
      <c r="I3197" s="176"/>
    </row>
    <row r="3198" spans="7:9" x14ac:dyDescent="0.25">
      <c r="G3198" s="176"/>
      <c r="H3198" s="177"/>
      <c r="I3198" s="176"/>
    </row>
    <row r="3199" spans="7:9" x14ac:dyDescent="0.25">
      <c r="G3199" s="176"/>
      <c r="H3199" s="177"/>
      <c r="I3199" s="176"/>
    </row>
    <row r="3200" spans="7:9" x14ac:dyDescent="0.25">
      <c r="G3200" s="176"/>
      <c r="H3200" s="177"/>
      <c r="I3200" s="176"/>
    </row>
    <row r="3201" spans="7:9" x14ac:dyDescent="0.25">
      <c r="G3201" s="176"/>
      <c r="H3201" s="177"/>
      <c r="I3201" s="176"/>
    </row>
    <row r="3202" spans="7:9" x14ac:dyDescent="0.25">
      <c r="G3202" s="176"/>
      <c r="H3202" s="177"/>
      <c r="I3202" s="176"/>
    </row>
    <row r="3203" spans="7:9" x14ac:dyDescent="0.25">
      <c r="G3203" s="176"/>
      <c r="H3203" s="177"/>
      <c r="I3203" s="176"/>
    </row>
    <row r="3204" spans="7:9" x14ac:dyDescent="0.25">
      <c r="G3204" s="176"/>
      <c r="H3204" s="177"/>
      <c r="I3204" s="176"/>
    </row>
    <row r="3205" spans="7:9" x14ac:dyDescent="0.25">
      <c r="G3205" s="176"/>
      <c r="H3205" s="177"/>
      <c r="I3205" s="176"/>
    </row>
    <row r="3206" spans="7:9" x14ac:dyDescent="0.25">
      <c r="G3206" s="176"/>
      <c r="H3206" s="177"/>
      <c r="I3206" s="176"/>
    </row>
    <row r="3207" spans="7:9" x14ac:dyDescent="0.25">
      <c r="G3207" s="176"/>
      <c r="H3207" s="177"/>
      <c r="I3207" s="176"/>
    </row>
    <row r="3208" spans="7:9" x14ac:dyDescent="0.25">
      <c r="G3208" s="176"/>
      <c r="H3208" s="177"/>
      <c r="I3208" s="176"/>
    </row>
    <row r="3209" spans="7:9" x14ac:dyDescent="0.25">
      <c r="G3209" s="176"/>
      <c r="H3209" s="177"/>
      <c r="I3209" s="176"/>
    </row>
    <row r="3210" spans="7:9" x14ac:dyDescent="0.25">
      <c r="G3210" s="176"/>
      <c r="H3210" s="177"/>
      <c r="I3210" s="176"/>
    </row>
    <row r="3211" spans="7:9" x14ac:dyDescent="0.25">
      <c r="G3211" s="176"/>
      <c r="H3211" s="177"/>
      <c r="I3211" s="176"/>
    </row>
    <row r="3212" spans="7:9" x14ac:dyDescent="0.25">
      <c r="G3212" s="176"/>
      <c r="H3212" s="177"/>
      <c r="I3212" s="176"/>
    </row>
    <row r="3213" spans="7:9" x14ac:dyDescent="0.25">
      <c r="G3213" s="176"/>
      <c r="H3213" s="177"/>
      <c r="I3213" s="176"/>
    </row>
    <row r="3214" spans="7:9" x14ac:dyDescent="0.25">
      <c r="G3214" s="176"/>
      <c r="H3214" s="177"/>
      <c r="I3214" s="176"/>
    </row>
    <row r="3215" spans="7:9" x14ac:dyDescent="0.25">
      <c r="G3215" s="176"/>
      <c r="H3215" s="177"/>
      <c r="I3215" s="176"/>
    </row>
    <row r="3216" spans="7:9" x14ac:dyDescent="0.25">
      <c r="G3216" s="176"/>
      <c r="H3216" s="177"/>
      <c r="I3216" s="176"/>
    </row>
    <row r="3217" spans="7:9" x14ac:dyDescent="0.25">
      <c r="G3217" s="176"/>
      <c r="H3217" s="177"/>
      <c r="I3217" s="176"/>
    </row>
    <row r="3218" spans="7:9" x14ac:dyDescent="0.25">
      <c r="G3218" s="176"/>
      <c r="H3218" s="177"/>
      <c r="I3218" s="176"/>
    </row>
    <row r="3219" spans="7:9" x14ac:dyDescent="0.25">
      <c r="G3219" s="176"/>
      <c r="H3219" s="177"/>
      <c r="I3219" s="176"/>
    </row>
    <row r="3220" spans="7:9" x14ac:dyDescent="0.25">
      <c r="G3220" s="176"/>
      <c r="H3220" s="177"/>
      <c r="I3220" s="176"/>
    </row>
    <row r="3221" spans="7:9" x14ac:dyDescent="0.25">
      <c r="G3221" s="176"/>
      <c r="H3221" s="177"/>
      <c r="I3221" s="176"/>
    </row>
    <row r="3222" spans="7:9" x14ac:dyDescent="0.25">
      <c r="G3222" s="176"/>
      <c r="H3222" s="177"/>
      <c r="I3222" s="176"/>
    </row>
    <row r="3223" spans="7:9" x14ac:dyDescent="0.25">
      <c r="G3223" s="176"/>
      <c r="H3223" s="177"/>
      <c r="I3223" s="176"/>
    </row>
    <row r="3224" spans="7:9" x14ac:dyDescent="0.25">
      <c r="G3224" s="176"/>
      <c r="H3224" s="177"/>
      <c r="I3224" s="176"/>
    </row>
    <row r="3225" spans="7:9" x14ac:dyDescent="0.25">
      <c r="G3225" s="176"/>
      <c r="H3225" s="177"/>
      <c r="I3225" s="176"/>
    </row>
    <row r="3226" spans="7:9" x14ac:dyDescent="0.25">
      <c r="G3226" s="176"/>
      <c r="H3226" s="177"/>
      <c r="I3226" s="176"/>
    </row>
    <row r="3227" spans="7:9" x14ac:dyDescent="0.25">
      <c r="G3227" s="176"/>
      <c r="H3227" s="177"/>
      <c r="I3227" s="176"/>
    </row>
    <row r="3228" spans="7:9" x14ac:dyDescent="0.25">
      <c r="G3228" s="176"/>
      <c r="H3228" s="177"/>
      <c r="I3228" s="176"/>
    </row>
    <row r="3229" spans="7:9" x14ac:dyDescent="0.25">
      <c r="G3229" s="176"/>
      <c r="H3229" s="177"/>
      <c r="I3229" s="176"/>
    </row>
    <row r="3230" spans="7:9" x14ac:dyDescent="0.25">
      <c r="G3230" s="176"/>
      <c r="H3230" s="177"/>
      <c r="I3230" s="176"/>
    </row>
    <row r="3231" spans="7:9" x14ac:dyDescent="0.25">
      <c r="G3231" s="176"/>
      <c r="H3231" s="177"/>
      <c r="I3231" s="176"/>
    </row>
    <row r="3232" spans="7:9" x14ac:dyDescent="0.25">
      <c r="G3232" s="176"/>
      <c r="H3232" s="177"/>
      <c r="I3232" s="176"/>
    </row>
    <row r="3233" spans="7:9" x14ac:dyDescent="0.25">
      <c r="G3233" s="176"/>
      <c r="H3233" s="177"/>
      <c r="I3233" s="176"/>
    </row>
    <row r="3234" spans="7:9" x14ac:dyDescent="0.25">
      <c r="G3234" s="176"/>
      <c r="H3234" s="177"/>
      <c r="I3234" s="176"/>
    </row>
    <row r="3235" spans="7:9" x14ac:dyDescent="0.25">
      <c r="G3235" s="176"/>
      <c r="H3235" s="177"/>
      <c r="I3235" s="176"/>
    </row>
    <row r="3236" spans="7:9" x14ac:dyDescent="0.25">
      <c r="G3236" s="176"/>
      <c r="H3236" s="177"/>
      <c r="I3236" s="176"/>
    </row>
    <row r="3237" spans="7:9" x14ac:dyDescent="0.25">
      <c r="G3237" s="176"/>
      <c r="H3237" s="177"/>
      <c r="I3237" s="176"/>
    </row>
    <row r="3238" spans="7:9" x14ac:dyDescent="0.25">
      <c r="G3238" s="176"/>
      <c r="H3238" s="177"/>
      <c r="I3238" s="176"/>
    </row>
    <row r="3239" spans="7:9" x14ac:dyDescent="0.25">
      <c r="G3239" s="176"/>
      <c r="H3239" s="177"/>
      <c r="I3239" s="176"/>
    </row>
    <row r="3240" spans="7:9" x14ac:dyDescent="0.25">
      <c r="G3240" s="176"/>
      <c r="H3240" s="177"/>
      <c r="I3240" s="176"/>
    </row>
    <row r="3241" spans="7:9" x14ac:dyDescent="0.25">
      <c r="G3241" s="176"/>
      <c r="H3241" s="177"/>
      <c r="I3241" s="176"/>
    </row>
    <row r="3242" spans="7:9" x14ac:dyDescent="0.25">
      <c r="G3242" s="176"/>
      <c r="H3242" s="177"/>
      <c r="I3242" s="176"/>
    </row>
    <row r="3243" spans="7:9" x14ac:dyDescent="0.25">
      <c r="G3243" s="176"/>
      <c r="H3243" s="177"/>
      <c r="I3243" s="176"/>
    </row>
    <row r="3244" spans="7:9" x14ac:dyDescent="0.25">
      <c r="G3244" s="176"/>
      <c r="H3244" s="177"/>
      <c r="I3244" s="176"/>
    </row>
    <row r="3245" spans="7:9" x14ac:dyDescent="0.25">
      <c r="G3245" s="176"/>
      <c r="H3245" s="177"/>
      <c r="I3245" s="176"/>
    </row>
    <row r="3246" spans="7:9" x14ac:dyDescent="0.25">
      <c r="G3246" s="176"/>
      <c r="H3246" s="177"/>
      <c r="I3246" s="176"/>
    </row>
    <row r="3247" spans="7:9" x14ac:dyDescent="0.25">
      <c r="G3247" s="176"/>
      <c r="H3247" s="177"/>
      <c r="I3247" s="176"/>
    </row>
    <row r="3248" spans="7:9" x14ac:dyDescent="0.25">
      <c r="G3248" s="176"/>
      <c r="H3248" s="177"/>
      <c r="I3248" s="176"/>
    </row>
    <row r="3249" spans="7:9" x14ac:dyDescent="0.25">
      <c r="G3249" s="176"/>
      <c r="H3249" s="177"/>
      <c r="I3249" s="176"/>
    </row>
    <row r="3250" spans="7:9" x14ac:dyDescent="0.25">
      <c r="G3250" s="176"/>
      <c r="H3250" s="177"/>
      <c r="I3250" s="176"/>
    </row>
    <row r="3251" spans="7:9" x14ac:dyDescent="0.25">
      <c r="G3251" s="176"/>
      <c r="H3251" s="177"/>
      <c r="I3251" s="176"/>
    </row>
    <row r="3252" spans="7:9" x14ac:dyDescent="0.25">
      <c r="G3252" s="176"/>
      <c r="H3252" s="177"/>
      <c r="I3252" s="176"/>
    </row>
    <row r="3253" spans="7:9" x14ac:dyDescent="0.25">
      <c r="G3253" s="176"/>
      <c r="H3253" s="177"/>
      <c r="I3253" s="176"/>
    </row>
    <row r="3254" spans="7:9" x14ac:dyDescent="0.25">
      <c r="G3254" s="176"/>
      <c r="H3254" s="177"/>
      <c r="I3254" s="176"/>
    </row>
    <row r="3255" spans="7:9" x14ac:dyDescent="0.25">
      <c r="G3255" s="176"/>
      <c r="H3255" s="177"/>
      <c r="I3255" s="176"/>
    </row>
    <row r="3256" spans="7:9" x14ac:dyDescent="0.25">
      <c r="G3256" s="176"/>
      <c r="H3256" s="177"/>
      <c r="I3256" s="176"/>
    </row>
    <row r="3257" spans="7:9" x14ac:dyDescent="0.25">
      <c r="G3257" s="176"/>
      <c r="H3257" s="177"/>
      <c r="I3257" s="176"/>
    </row>
    <row r="3258" spans="7:9" x14ac:dyDescent="0.25">
      <c r="G3258" s="176"/>
      <c r="H3258" s="177"/>
      <c r="I3258" s="176"/>
    </row>
    <row r="3259" spans="7:9" x14ac:dyDescent="0.25">
      <c r="G3259" s="176"/>
      <c r="H3259" s="177"/>
      <c r="I3259" s="176"/>
    </row>
    <row r="3260" spans="7:9" x14ac:dyDescent="0.25">
      <c r="G3260" s="176"/>
      <c r="H3260" s="177"/>
      <c r="I3260" s="176"/>
    </row>
    <row r="3261" spans="7:9" x14ac:dyDescent="0.25">
      <c r="G3261" s="176"/>
      <c r="H3261" s="177"/>
      <c r="I3261" s="176"/>
    </row>
    <row r="3262" spans="7:9" x14ac:dyDescent="0.25">
      <c r="G3262" s="176"/>
      <c r="H3262" s="177"/>
      <c r="I3262" s="176"/>
    </row>
    <row r="3263" spans="7:9" x14ac:dyDescent="0.25">
      <c r="G3263" s="176"/>
      <c r="H3263" s="177"/>
      <c r="I3263" s="176"/>
    </row>
    <row r="3264" spans="7:9" x14ac:dyDescent="0.25">
      <c r="G3264" s="176"/>
      <c r="H3264" s="177"/>
      <c r="I3264" s="176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36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G19" sqref="G19"/>
    </sheetView>
  </sheetViews>
  <sheetFormatPr defaultColWidth="9" defaultRowHeight="15" x14ac:dyDescent="0.25"/>
  <cols>
    <col min="1" max="1" width="5.7109375" style="1" customWidth="1"/>
    <col min="2" max="2" width="9" style="5" customWidth="1"/>
    <col min="3" max="3" width="9.28515625" style="3" customWidth="1"/>
    <col min="4" max="4" width="11.7109375" style="7" customWidth="1"/>
    <col min="5" max="5" width="11.7109375" style="160" customWidth="1"/>
    <col min="6" max="6" width="15.28515625" style="157" bestFit="1" customWidth="1"/>
    <col min="7" max="7" width="54.42578125" style="3" customWidth="1"/>
    <col min="8" max="8" width="16.7109375" style="1" customWidth="1"/>
    <col min="9" max="16384" width="9" style="1"/>
  </cols>
  <sheetData>
    <row r="1" spans="1:8" ht="15" customHeight="1" x14ac:dyDescent="0.25">
      <c r="A1" s="10" t="s">
        <v>18</v>
      </c>
      <c r="B1" s="47" t="s">
        <v>15</v>
      </c>
      <c r="C1" s="11" t="s">
        <v>16</v>
      </c>
      <c r="D1" s="11" t="s">
        <v>2067</v>
      </c>
      <c r="E1" s="202" t="s">
        <v>19</v>
      </c>
      <c r="F1" s="203"/>
      <c r="G1" s="11" t="s">
        <v>17</v>
      </c>
      <c r="H1" s="11" t="s">
        <v>1997</v>
      </c>
    </row>
    <row r="2" spans="1:8" ht="15" customHeight="1" thickBot="1" x14ac:dyDescent="0.3">
      <c r="A2" s="8"/>
      <c r="B2" s="9"/>
      <c r="C2" s="45"/>
      <c r="D2" s="9"/>
      <c r="E2" s="158" t="s">
        <v>21</v>
      </c>
      <c r="F2" s="159" t="s">
        <v>20</v>
      </c>
      <c r="G2" s="45"/>
      <c r="H2" s="9"/>
    </row>
    <row r="3" spans="1:8" ht="15.75" thickTop="1" x14ac:dyDescent="0.25">
      <c r="A3" s="2">
        <v>1</v>
      </c>
      <c r="B3" s="5" t="s">
        <v>4982</v>
      </c>
      <c r="C3" s="3" t="s">
        <v>2176</v>
      </c>
      <c r="D3" s="7">
        <v>49</v>
      </c>
      <c r="E3" s="160">
        <v>49</v>
      </c>
      <c r="F3" s="157">
        <v>3332000</v>
      </c>
      <c r="G3" s="3" t="s">
        <v>4983</v>
      </c>
      <c r="H3" s="1" t="s">
        <v>4984</v>
      </c>
    </row>
    <row r="4" spans="1:8" ht="15.75" thickBot="1" x14ac:dyDescent="0.3">
      <c r="A4" s="3">
        <v>2</v>
      </c>
      <c r="B4" s="5" t="s">
        <v>317</v>
      </c>
      <c r="C4" s="3" t="s">
        <v>1</v>
      </c>
      <c r="D4" s="7">
        <v>39.549999999999997</v>
      </c>
      <c r="E4" s="160">
        <v>34.589786799065422</v>
      </c>
      <c r="F4" s="157">
        <v>59217715</v>
      </c>
      <c r="G4" s="3" t="s">
        <v>2068</v>
      </c>
      <c r="H4" s="1" t="s">
        <v>1643</v>
      </c>
    </row>
    <row r="5" spans="1:8" ht="15.75" thickTop="1" x14ac:dyDescent="0.25">
      <c r="A5" s="2">
        <v>3</v>
      </c>
      <c r="B5" s="5" t="s">
        <v>22</v>
      </c>
      <c r="C5" s="3" t="s">
        <v>1</v>
      </c>
      <c r="D5" s="7">
        <v>49</v>
      </c>
      <c r="E5" s="160">
        <v>45.630862190772135</v>
      </c>
      <c r="F5" s="157">
        <v>4766682</v>
      </c>
      <c r="G5" s="3" t="s">
        <v>742</v>
      </c>
      <c r="H5" s="1" t="s">
        <v>1354</v>
      </c>
    </row>
    <row r="6" spans="1:8" ht="15.75" thickBot="1" x14ac:dyDescent="0.3">
      <c r="A6" s="3">
        <v>4</v>
      </c>
      <c r="B6" s="5" t="s">
        <v>2175</v>
      </c>
      <c r="C6" s="3" t="s">
        <v>2176</v>
      </c>
      <c r="D6" s="7">
        <v>49</v>
      </c>
      <c r="E6" s="160" t="e">
        <v>#VALUE!</v>
      </c>
      <c r="F6" s="157" t="s">
        <v>4942</v>
      </c>
      <c r="G6" s="3" t="s">
        <v>2177</v>
      </c>
      <c r="H6" s="1" t="s">
        <v>2178</v>
      </c>
    </row>
    <row r="7" spans="1:8" ht="15.75" thickTop="1" x14ac:dyDescent="0.25">
      <c r="A7" s="2">
        <v>5</v>
      </c>
      <c r="B7" s="5" t="s">
        <v>2179</v>
      </c>
      <c r="C7" s="3" t="s">
        <v>2176</v>
      </c>
      <c r="D7" s="7">
        <v>49</v>
      </c>
      <c r="E7" s="160">
        <v>43.849594753785105</v>
      </c>
      <c r="F7" s="157">
        <v>16154980</v>
      </c>
      <c r="G7" s="3" t="s">
        <v>2180</v>
      </c>
      <c r="H7" s="1" t="s">
        <v>2181</v>
      </c>
    </row>
    <row r="8" spans="1:8" ht="15.75" thickBot="1" x14ac:dyDescent="0.3">
      <c r="A8" s="3">
        <v>6</v>
      </c>
      <c r="B8" s="5" t="s">
        <v>4812</v>
      </c>
      <c r="C8" s="3" t="s">
        <v>2176</v>
      </c>
      <c r="D8" s="7">
        <v>49</v>
      </c>
      <c r="E8" s="160">
        <v>49</v>
      </c>
      <c r="F8" s="157">
        <v>1470000</v>
      </c>
      <c r="G8" s="3" t="s">
        <v>4813</v>
      </c>
      <c r="H8" s="1" t="s">
        <v>4814</v>
      </c>
    </row>
    <row r="9" spans="1:8" ht="15.75" thickTop="1" x14ac:dyDescent="0.25">
      <c r="A9" s="2">
        <v>7</v>
      </c>
      <c r="B9" s="5" t="s">
        <v>23</v>
      </c>
      <c r="C9" s="3" t="s">
        <v>1</v>
      </c>
      <c r="D9" s="7">
        <v>49</v>
      </c>
      <c r="E9" s="160">
        <v>56.81441491277053</v>
      </c>
      <c r="F9" s="157">
        <v>6532101</v>
      </c>
      <c r="G9" s="3" t="s">
        <v>743</v>
      </c>
      <c r="H9" s="1" t="s">
        <v>1355</v>
      </c>
    </row>
    <row r="10" spans="1:8" ht="15.75" thickBot="1" x14ac:dyDescent="0.3">
      <c r="A10" s="3">
        <v>8</v>
      </c>
      <c r="B10" s="5" t="s">
        <v>2182</v>
      </c>
      <c r="C10" s="3" t="s">
        <v>2176</v>
      </c>
      <c r="D10" s="7">
        <v>49</v>
      </c>
      <c r="E10" s="160">
        <v>49.000020402195275</v>
      </c>
      <c r="F10" s="157">
        <v>1441022</v>
      </c>
      <c r="G10" s="3" t="s">
        <v>2183</v>
      </c>
      <c r="H10" s="1" t="s">
        <v>2184</v>
      </c>
    </row>
    <row r="11" spans="1:8" ht="15.75" thickTop="1" x14ac:dyDescent="0.25">
      <c r="A11" s="2">
        <v>9</v>
      </c>
      <c r="B11" s="5" t="s">
        <v>24</v>
      </c>
      <c r="C11" s="3" t="s">
        <v>1</v>
      </c>
      <c r="D11" s="7">
        <v>49</v>
      </c>
      <c r="E11" s="160">
        <v>28.882999999999999</v>
      </c>
      <c r="F11" s="157">
        <v>2888300</v>
      </c>
      <c r="G11" s="3" t="s">
        <v>744</v>
      </c>
      <c r="H11" s="1" t="s">
        <v>1356</v>
      </c>
    </row>
    <row r="12" spans="1:8" ht="15.75" thickBot="1" x14ac:dyDescent="0.3">
      <c r="A12" s="3">
        <v>10</v>
      </c>
      <c r="B12" s="5" t="s">
        <v>2185</v>
      </c>
      <c r="C12" s="3" t="s">
        <v>2176</v>
      </c>
      <c r="D12" s="7">
        <v>49</v>
      </c>
      <c r="E12" s="160">
        <v>44.173653950792911</v>
      </c>
      <c r="F12" s="157">
        <v>1347641</v>
      </c>
      <c r="G12" s="3" t="s">
        <v>2186</v>
      </c>
      <c r="H12" s="1" t="s">
        <v>2187</v>
      </c>
    </row>
    <row r="13" spans="1:8" ht="15.75" thickTop="1" x14ac:dyDescent="0.25">
      <c r="A13" s="2">
        <v>11</v>
      </c>
      <c r="B13" s="5" t="s">
        <v>25</v>
      </c>
      <c r="C13" s="3" t="s">
        <v>1</v>
      </c>
      <c r="D13" s="7">
        <v>39.54</v>
      </c>
      <c r="E13" s="160">
        <v>36.275373163132116</v>
      </c>
      <c r="F13" s="157">
        <v>8270669</v>
      </c>
      <c r="G13" s="3" t="s">
        <v>745</v>
      </c>
      <c r="H13" s="1" t="s">
        <v>1357</v>
      </c>
    </row>
    <row r="14" spans="1:8" ht="15.75" thickBot="1" x14ac:dyDescent="0.3">
      <c r="A14" s="3">
        <v>12</v>
      </c>
      <c r="B14" s="5" t="s">
        <v>2188</v>
      </c>
      <c r="C14" s="3" t="s">
        <v>2176</v>
      </c>
      <c r="D14" s="7">
        <v>49</v>
      </c>
      <c r="E14" s="160">
        <v>48.85</v>
      </c>
      <c r="F14" s="157">
        <v>1954000</v>
      </c>
      <c r="G14" s="3" t="s">
        <v>2189</v>
      </c>
      <c r="H14" s="1" t="s">
        <v>2190</v>
      </c>
    </row>
    <row r="15" spans="1:8" ht="15.75" thickTop="1" x14ac:dyDescent="0.25">
      <c r="A15" s="2">
        <v>13</v>
      </c>
      <c r="B15" s="5" t="s">
        <v>2191</v>
      </c>
      <c r="C15" s="3" t="s">
        <v>2176</v>
      </c>
      <c r="D15" s="7">
        <v>49</v>
      </c>
      <c r="E15" s="161">
        <v>45.405379601912124</v>
      </c>
      <c r="F15" s="6">
        <v>988500995</v>
      </c>
      <c r="G15" s="3" t="s">
        <v>2192</v>
      </c>
      <c r="H15" s="1" t="s">
        <v>2193</v>
      </c>
    </row>
    <row r="16" spans="1:8" ht="15.75" thickBot="1" x14ac:dyDescent="0.3">
      <c r="A16" s="3">
        <v>14</v>
      </c>
      <c r="B16" s="5" t="s">
        <v>318</v>
      </c>
      <c r="C16" s="3" t="s">
        <v>694</v>
      </c>
      <c r="D16" s="7">
        <v>49</v>
      </c>
      <c r="E16" s="160">
        <v>34.075032679738563</v>
      </c>
      <c r="F16" s="157">
        <v>1042696</v>
      </c>
      <c r="G16" s="3" t="s">
        <v>1015</v>
      </c>
      <c r="H16" s="1" t="s">
        <v>1644</v>
      </c>
    </row>
    <row r="17" spans="1:8" ht="15.75" thickTop="1" x14ac:dyDescent="0.25">
      <c r="A17" s="2">
        <v>15</v>
      </c>
      <c r="B17" s="5" t="s">
        <v>2194</v>
      </c>
      <c r="C17" s="3" t="s">
        <v>2176</v>
      </c>
      <c r="D17" s="7">
        <v>49</v>
      </c>
      <c r="E17" s="160">
        <v>48.301324682240974</v>
      </c>
      <c r="F17" s="157">
        <v>7419040</v>
      </c>
      <c r="G17" s="3" t="s">
        <v>2195</v>
      </c>
      <c r="H17" s="1" t="s">
        <v>2196</v>
      </c>
    </row>
    <row r="18" spans="1:8" ht="15.75" thickBot="1" x14ac:dyDescent="0.3">
      <c r="A18" s="3">
        <v>16</v>
      </c>
      <c r="B18" s="5" t="s">
        <v>741</v>
      </c>
      <c r="C18" s="3" t="s">
        <v>1</v>
      </c>
      <c r="D18" s="7">
        <v>49</v>
      </c>
      <c r="E18" s="160">
        <v>48.869302996339819</v>
      </c>
      <c r="F18" s="157">
        <v>12470371</v>
      </c>
      <c r="G18" s="3" t="s">
        <v>746</v>
      </c>
      <c r="H18" s="1" t="s">
        <v>1358</v>
      </c>
    </row>
    <row r="19" spans="1:8" ht="15.75" thickTop="1" x14ac:dyDescent="0.25">
      <c r="A19" s="2">
        <v>17</v>
      </c>
      <c r="B19" s="5" t="s">
        <v>2197</v>
      </c>
      <c r="C19" s="3" t="s">
        <v>2176</v>
      </c>
      <c r="D19" s="7">
        <v>49</v>
      </c>
      <c r="E19" s="160">
        <v>49.000005613583376</v>
      </c>
      <c r="F19" s="157">
        <v>5237297</v>
      </c>
      <c r="G19" s="3" t="s">
        <v>2198</v>
      </c>
      <c r="H19" s="1" t="s">
        <v>2199</v>
      </c>
    </row>
    <row r="20" spans="1:8" ht="15.75" thickBot="1" x14ac:dyDescent="0.3">
      <c r="A20" s="3">
        <v>18</v>
      </c>
      <c r="B20" s="5" t="s">
        <v>2200</v>
      </c>
      <c r="C20" s="3" t="s">
        <v>2176</v>
      </c>
      <c r="D20" s="7">
        <v>49</v>
      </c>
      <c r="E20" s="160">
        <v>49</v>
      </c>
      <c r="F20" s="157">
        <v>17150000</v>
      </c>
      <c r="G20" s="3" t="s">
        <v>2201</v>
      </c>
      <c r="H20" s="1" t="s">
        <v>2202</v>
      </c>
    </row>
    <row r="21" spans="1:8" ht="15.75" thickTop="1" x14ac:dyDescent="0.25">
      <c r="A21" s="2">
        <v>19</v>
      </c>
      <c r="B21" s="5" t="s">
        <v>4163</v>
      </c>
      <c r="C21" s="3" t="s">
        <v>2176</v>
      </c>
      <c r="D21" s="7">
        <v>49</v>
      </c>
      <c r="E21" s="160">
        <v>49.000057573128167</v>
      </c>
      <c r="F21" s="157">
        <v>2383059</v>
      </c>
      <c r="G21" s="3" t="s">
        <v>4164</v>
      </c>
      <c r="H21" s="1" t="s">
        <v>4165</v>
      </c>
    </row>
    <row r="22" spans="1:8" ht="15.75" thickBot="1" x14ac:dyDescent="0.3">
      <c r="A22" s="3">
        <v>20</v>
      </c>
      <c r="B22" s="5" t="s">
        <v>26</v>
      </c>
      <c r="C22" s="3" t="s">
        <v>1</v>
      </c>
      <c r="D22" s="7">
        <v>49</v>
      </c>
      <c r="E22" s="160">
        <v>47.94126875595434</v>
      </c>
      <c r="F22" s="157">
        <v>13476166</v>
      </c>
      <c r="G22" s="3" t="s">
        <v>747</v>
      </c>
      <c r="H22" s="1" t="s">
        <v>1359</v>
      </c>
    </row>
    <row r="23" spans="1:8" ht="15.75" thickTop="1" x14ac:dyDescent="0.25">
      <c r="A23" s="2">
        <v>21</v>
      </c>
      <c r="B23" s="5" t="s">
        <v>27</v>
      </c>
      <c r="C23" s="3" t="s">
        <v>1</v>
      </c>
      <c r="D23" s="7">
        <v>49</v>
      </c>
      <c r="E23" s="160">
        <v>40.794560439560442</v>
      </c>
      <c r="F23" s="157">
        <v>7424610</v>
      </c>
      <c r="G23" s="3" t="s">
        <v>748</v>
      </c>
      <c r="H23" s="1" t="s">
        <v>1360</v>
      </c>
    </row>
    <row r="24" spans="1:8" ht="15.75" thickBot="1" x14ac:dyDescent="0.3">
      <c r="A24" s="3">
        <v>22</v>
      </c>
      <c r="B24" s="5" t="s">
        <v>2203</v>
      </c>
      <c r="C24" s="3" t="s">
        <v>2176</v>
      </c>
      <c r="D24" s="7">
        <v>0</v>
      </c>
      <c r="E24" s="160" t="e">
        <v>#VALUE!</v>
      </c>
      <c r="F24" s="157" t="s">
        <v>4942</v>
      </c>
      <c r="G24" s="3" t="s">
        <v>2204</v>
      </c>
      <c r="H24" s="1" t="s">
        <v>2205</v>
      </c>
    </row>
    <row r="25" spans="1:8" ht="15.75" thickTop="1" x14ac:dyDescent="0.25">
      <c r="A25" s="2">
        <v>23</v>
      </c>
      <c r="B25" s="5" t="s">
        <v>28</v>
      </c>
      <c r="C25" s="3" t="s">
        <v>1</v>
      </c>
      <c r="D25" s="7">
        <v>49</v>
      </c>
      <c r="E25" s="160">
        <v>47.247418087121211</v>
      </c>
      <c r="F25" s="157">
        <v>99786547</v>
      </c>
      <c r="G25" s="3" t="s">
        <v>4909</v>
      </c>
      <c r="H25" s="1" t="s">
        <v>1361</v>
      </c>
    </row>
    <row r="26" spans="1:8" ht="15.75" thickBot="1" x14ac:dyDescent="0.3">
      <c r="A26" s="3">
        <v>24</v>
      </c>
      <c r="B26" s="5" t="s">
        <v>2206</v>
      </c>
      <c r="C26" s="3" t="s">
        <v>2176</v>
      </c>
      <c r="D26" s="7">
        <v>49</v>
      </c>
      <c r="E26" s="160">
        <v>31.13055555555556</v>
      </c>
      <c r="F26" s="157">
        <v>3362100</v>
      </c>
      <c r="G26" s="3" t="s">
        <v>2207</v>
      </c>
      <c r="H26" s="1" t="s">
        <v>2208</v>
      </c>
    </row>
    <row r="27" spans="1:8" ht="15.75" thickTop="1" x14ac:dyDescent="0.25">
      <c r="A27" s="2">
        <v>25</v>
      </c>
      <c r="B27" s="5" t="s">
        <v>319</v>
      </c>
      <c r="C27" s="3" t="s">
        <v>694</v>
      </c>
      <c r="D27" s="7">
        <v>49</v>
      </c>
      <c r="E27" s="160">
        <v>49.158366308156261</v>
      </c>
      <c r="F27" s="157">
        <v>2820068</v>
      </c>
      <c r="G27" s="3" t="s">
        <v>1016</v>
      </c>
      <c r="H27" s="1" t="s">
        <v>1645</v>
      </c>
    </row>
    <row r="28" spans="1:8" ht="15.75" thickBot="1" x14ac:dyDescent="0.3">
      <c r="A28" s="3">
        <v>26</v>
      </c>
      <c r="B28" s="5" t="s">
        <v>320</v>
      </c>
      <c r="C28" s="3" t="s">
        <v>694</v>
      </c>
      <c r="D28" s="7">
        <v>49</v>
      </c>
      <c r="E28" s="160">
        <v>47.018732999524573</v>
      </c>
      <c r="F28" s="157">
        <v>2660287</v>
      </c>
      <c r="G28" s="3" t="s">
        <v>2129</v>
      </c>
      <c r="H28" s="1" t="s">
        <v>1646</v>
      </c>
    </row>
    <row r="29" spans="1:8" ht="15.75" thickTop="1" x14ac:dyDescent="0.25">
      <c r="A29" s="2">
        <v>27</v>
      </c>
      <c r="B29" s="5" t="s">
        <v>321</v>
      </c>
      <c r="C29" s="3" t="s">
        <v>694</v>
      </c>
      <c r="D29" s="7">
        <v>49</v>
      </c>
      <c r="E29" s="160">
        <v>44.554385964912278</v>
      </c>
      <c r="F29" s="157">
        <v>1269800</v>
      </c>
      <c r="G29" s="3" t="s">
        <v>1017</v>
      </c>
      <c r="H29" s="1" t="s">
        <v>1647</v>
      </c>
    </row>
    <row r="30" spans="1:8" ht="15.75" thickBot="1" x14ac:dyDescent="0.3">
      <c r="A30" s="3">
        <v>28</v>
      </c>
      <c r="B30" s="5" t="s">
        <v>29</v>
      </c>
      <c r="C30" s="3" t="s">
        <v>1</v>
      </c>
      <c r="D30" s="7">
        <v>49</v>
      </c>
      <c r="E30" s="160">
        <v>48.368566324311999</v>
      </c>
      <c r="F30" s="157">
        <v>79084976</v>
      </c>
      <c r="G30" s="3" t="s">
        <v>4234</v>
      </c>
      <c r="H30" s="1" t="s">
        <v>1362</v>
      </c>
    </row>
    <row r="31" spans="1:8" ht="15.75" thickTop="1" x14ac:dyDescent="0.25">
      <c r="A31" s="2">
        <v>29</v>
      </c>
      <c r="B31" s="5" t="s">
        <v>322</v>
      </c>
      <c r="C31" s="3" t="s">
        <v>694</v>
      </c>
      <c r="D31" s="7">
        <v>49</v>
      </c>
      <c r="E31" s="160">
        <v>43.318670634920636</v>
      </c>
      <c r="F31" s="157">
        <v>10916305</v>
      </c>
      <c r="G31" s="3" t="s">
        <v>1018</v>
      </c>
      <c r="H31" s="1" t="s">
        <v>1648</v>
      </c>
    </row>
    <row r="32" spans="1:8" ht="15.75" thickBot="1" x14ac:dyDescent="0.3">
      <c r="A32" s="3">
        <v>30</v>
      </c>
      <c r="B32" s="5" t="s">
        <v>2209</v>
      </c>
      <c r="C32" s="3" t="s">
        <v>2176</v>
      </c>
      <c r="D32" s="7">
        <v>49</v>
      </c>
      <c r="E32" s="160">
        <v>49</v>
      </c>
      <c r="F32" s="157">
        <v>6370000</v>
      </c>
      <c r="G32" s="3" t="s">
        <v>2210</v>
      </c>
      <c r="H32" s="1" t="s">
        <v>2211</v>
      </c>
    </row>
    <row r="33" spans="1:8" ht="15.75" thickTop="1" x14ac:dyDescent="0.25">
      <c r="A33" s="2">
        <v>31</v>
      </c>
      <c r="B33" s="5" t="s">
        <v>2212</v>
      </c>
      <c r="C33" s="3" t="s">
        <v>2176</v>
      </c>
      <c r="D33" s="7">
        <v>49</v>
      </c>
      <c r="E33" s="160">
        <v>13.03762</v>
      </c>
      <c r="F33" s="157">
        <v>3911286</v>
      </c>
      <c r="G33" s="3" t="s">
        <v>2213</v>
      </c>
      <c r="H33" s="1" t="s">
        <v>2214</v>
      </c>
    </row>
    <row r="34" spans="1:8" ht="15.75" thickBot="1" x14ac:dyDescent="0.3">
      <c r="A34" s="3">
        <v>32</v>
      </c>
      <c r="B34" s="5" t="s">
        <v>323</v>
      </c>
      <c r="C34" s="3" t="s">
        <v>694</v>
      </c>
      <c r="D34" s="7">
        <v>49</v>
      </c>
      <c r="E34" s="160">
        <v>47.994235822354163</v>
      </c>
      <c r="F34" s="157">
        <v>13013997</v>
      </c>
      <c r="G34" s="3" t="s">
        <v>1019</v>
      </c>
      <c r="H34" s="1" t="s">
        <v>1649</v>
      </c>
    </row>
    <row r="35" spans="1:8" ht="15.75" thickTop="1" x14ac:dyDescent="0.25">
      <c r="A35" s="2">
        <v>33</v>
      </c>
      <c r="B35" s="5" t="s">
        <v>2215</v>
      </c>
      <c r="C35" s="3" t="s">
        <v>2176</v>
      </c>
      <c r="D35" s="7">
        <v>49</v>
      </c>
      <c r="E35" s="160">
        <v>48.643333333333331</v>
      </c>
      <c r="F35" s="157">
        <v>2918600</v>
      </c>
      <c r="G35" s="3" t="s">
        <v>2216</v>
      </c>
      <c r="H35" s="1" t="s">
        <v>2217</v>
      </c>
    </row>
    <row r="36" spans="1:8" ht="15.75" thickBot="1" x14ac:dyDescent="0.3">
      <c r="A36" s="3">
        <v>34</v>
      </c>
      <c r="B36" s="5" t="s">
        <v>30</v>
      </c>
      <c r="C36" s="3" t="s">
        <v>1</v>
      </c>
      <c r="D36" s="7">
        <v>49</v>
      </c>
      <c r="E36" s="160">
        <v>46.411563499597705</v>
      </c>
      <c r="F36" s="157">
        <v>59009936</v>
      </c>
      <c r="G36" s="3" t="s">
        <v>749</v>
      </c>
      <c r="H36" s="1" t="s">
        <v>1363</v>
      </c>
    </row>
    <row r="37" spans="1:8" ht="15.75" thickTop="1" x14ac:dyDescent="0.25">
      <c r="A37" s="2">
        <v>35</v>
      </c>
      <c r="B37" s="5" t="s">
        <v>31</v>
      </c>
      <c r="C37" s="3" t="s">
        <v>1</v>
      </c>
      <c r="D37" s="7">
        <v>49</v>
      </c>
      <c r="E37" s="160">
        <v>39.816249196249075</v>
      </c>
      <c r="F37" s="157">
        <v>4699922</v>
      </c>
      <c r="G37" s="3" t="s">
        <v>750</v>
      </c>
      <c r="H37" s="1" t="s">
        <v>1364</v>
      </c>
    </row>
    <row r="38" spans="1:8" ht="15.75" thickBot="1" x14ac:dyDescent="0.3">
      <c r="A38" s="3">
        <v>36</v>
      </c>
      <c r="B38" s="5" t="s">
        <v>2218</v>
      </c>
      <c r="C38" s="3" t="s">
        <v>2176</v>
      </c>
      <c r="D38" s="154">
        <v>0</v>
      </c>
      <c r="E38" s="161" t="e">
        <v>#VALUE!</v>
      </c>
      <c r="F38" s="6" t="s">
        <v>4942</v>
      </c>
      <c r="G38" s="3" t="s">
        <v>2219</v>
      </c>
      <c r="H38" s="1" t="s">
        <v>2220</v>
      </c>
    </row>
    <row r="39" spans="1:8" ht="15.75" thickTop="1" x14ac:dyDescent="0.25">
      <c r="A39" s="2">
        <v>37</v>
      </c>
      <c r="B39" s="5" t="s">
        <v>324</v>
      </c>
      <c r="C39" s="3" t="s">
        <v>1</v>
      </c>
      <c r="D39" s="7">
        <v>100</v>
      </c>
      <c r="E39" s="161">
        <v>99.8161562671729</v>
      </c>
      <c r="F39" s="6">
        <v>33966340</v>
      </c>
      <c r="G39" s="3" t="s">
        <v>1020</v>
      </c>
      <c r="H39" s="1" t="s">
        <v>1650</v>
      </c>
    </row>
    <row r="40" spans="1:8" ht="15.75" thickBot="1" x14ac:dyDescent="0.3">
      <c r="A40" s="3">
        <v>38</v>
      </c>
      <c r="B40" s="5" t="s">
        <v>325</v>
      </c>
      <c r="C40" s="3" t="s">
        <v>694</v>
      </c>
      <c r="D40" s="7">
        <v>49</v>
      </c>
      <c r="E40" s="160">
        <v>4.9626525423728811</v>
      </c>
      <c r="F40" s="157">
        <v>1756779</v>
      </c>
      <c r="G40" s="3" t="s">
        <v>1021</v>
      </c>
      <c r="H40" s="1" t="s">
        <v>1651</v>
      </c>
    </row>
    <row r="41" spans="1:8" ht="15.75" thickTop="1" x14ac:dyDescent="0.25">
      <c r="A41" s="2">
        <v>39</v>
      </c>
      <c r="B41" s="5" t="s">
        <v>2221</v>
      </c>
      <c r="C41" s="3" t="s">
        <v>2176</v>
      </c>
      <c r="D41" s="7">
        <v>49</v>
      </c>
      <c r="E41" s="160">
        <v>49</v>
      </c>
      <c r="F41" s="157">
        <v>588000</v>
      </c>
      <c r="G41" s="3" t="s">
        <v>2222</v>
      </c>
      <c r="H41" s="1" t="s">
        <v>2223</v>
      </c>
    </row>
    <row r="42" spans="1:8" ht="15.75" thickBot="1" x14ac:dyDescent="0.3">
      <c r="A42" s="3">
        <v>40</v>
      </c>
      <c r="B42" s="5" t="s">
        <v>326</v>
      </c>
      <c r="C42" s="3" t="s">
        <v>694</v>
      </c>
      <c r="D42" s="7">
        <v>49</v>
      </c>
      <c r="E42" s="160">
        <v>47.923127904993621</v>
      </c>
      <c r="F42" s="157">
        <v>2219852</v>
      </c>
      <c r="G42" s="3" t="s">
        <v>1022</v>
      </c>
      <c r="H42" s="1" t="s">
        <v>1652</v>
      </c>
    </row>
    <row r="43" spans="1:8" ht="15.75" thickTop="1" x14ac:dyDescent="0.25">
      <c r="A43" s="2">
        <v>41</v>
      </c>
      <c r="B43" s="5" t="s">
        <v>327</v>
      </c>
      <c r="C43" s="3" t="s">
        <v>694</v>
      </c>
      <c r="D43" s="7">
        <v>100</v>
      </c>
      <c r="E43" s="160">
        <v>69.916025641025641</v>
      </c>
      <c r="F43" s="157">
        <v>27267250</v>
      </c>
      <c r="G43" s="3" t="s">
        <v>1023</v>
      </c>
      <c r="H43" s="1" t="s">
        <v>1653</v>
      </c>
    </row>
    <row r="44" spans="1:8" ht="15.75" thickBot="1" x14ac:dyDescent="0.3">
      <c r="A44" s="3">
        <v>42</v>
      </c>
      <c r="B44" s="5" t="s">
        <v>328</v>
      </c>
      <c r="C44" s="3" t="s">
        <v>694</v>
      </c>
      <c r="D44" s="7">
        <v>49</v>
      </c>
      <c r="E44" s="160">
        <v>48.956779314547546</v>
      </c>
      <c r="F44" s="157">
        <v>1269322</v>
      </c>
      <c r="G44" s="3" t="s">
        <v>1024</v>
      </c>
      <c r="H44" s="1" t="s">
        <v>1654</v>
      </c>
    </row>
    <row r="45" spans="1:8" ht="15.75" thickTop="1" x14ac:dyDescent="0.25">
      <c r="A45" s="2">
        <v>43</v>
      </c>
      <c r="B45" s="5" t="s">
        <v>2224</v>
      </c>
      <c r="C45" s="3" t="s">
        <v>694</v>
      </c>
      <c r="D45" s="7">
        <v>49</v>
      </c>
      <c r="E45" s="160">
        <v>45.0301926766032</v>
      </c>
      <c r="F45" s="157">
        <v>43644393</v>
      </c>
      <c r="G45" s="3" t="s">
        <v>2225</v>
      </c>
      <c r="H45" s="1" t="s">
        <v>2226</v>
      </c>
    </row>
    <row r="46" spans="1:8" ht="15.75" thickBot="1" x14ac:dyDescent="0.3">
      <c r="A46" s="3">
        <v>44</v>
      </c>
      <c r="B46" s="5" t="s">
        <v>329</v>
      </c>
      <c r="C46" s="3" t="s">
        <v>694</v>
      </c>
      <c r="D46" s="7">
        <v>49</v>
      </c>
      <c r="E46" s="160">
        <v>47.122</v>
      </c>
      <c r="F46" s="157">
        <v>4712200</v>
      </c>
      <c r="G46" s="3" t="s">
        <v>4703</v>
      </c>
      <c r="H46" s="1" t="s">
        <v>1655</v>
      </c>
    </row>
    <row r="47" spans="1:8" ht="15.75" thickTop="1" x14ac:dyDescent="0.25">
      <c r="A47" s="2">
        <v>45</v>
      </c>
      <c r="B47" s="5" t="s">
        <v>2227</v>
      </c>
      <c r="C47" s="3" t="s">
        <v>2176</v>
      </c>
      <c r="D47" s="7">
        <v>49</v>
      </c>
      <c r="E47" s="160">
        <v>49</v>
      </c>
      <c r="F47" s="157">
        <v>1960000</v>
      </c>
      <c r="G47" s="3" t="s">
        <v>2228</v>
      </c>
      <c r="H47" s="1" t="s">
        <v>2229</v>
      </c>
    </row>
    <row r="48" spans="1:8" ht="15.75" thickBot="1" x14ac:dyDescent="0.3">
      <c r="A48" s="3">
        <v>46</v>
      </c>
      <c r="B48" s="5" t="s">
        <v>32</v>
      </c>
      <c r="C48" s="3" t="s">
        <v>1</v>
      </c>
      <c r="D48" s="7">
        <v>49</v>
      </c>
      <c r="E48" s="160">
        <v>47.990397801503313</v>
      </c>
      <c r="F48" s="157">
        <v>124231687</v>
      </c>
      <c r="G48" s="3" t="s">
        <v>751</v>
      </c>
      <c r="H48" s="1" t="s">
        <v>1365</v>
      </c>
    </row>
    <row r="49" spans="1:8" ht="15.75" thickTop="1" x14ac:dyDescent="0.25">
      <c r="A49" s="2">
        <v>47</v>
      </c>
      <c r="B49" s="5" t="s">
        <v>33</v>
      </c>
      <c r="C49" s="3" t="s">
        <v>1</v>
      </c>
      <c r="D49" s="7">
        <v>49</v>
      </c>
      <c r="E49" s="160">
        <v>3.2137514281107908E-5</v>
      </c>
      <c r="F49" s="157">
        <v>12</v>
      </c>
      <c r="G49" s="3" t="s">
        <v>752</v>
      </c>
      <c r="H49" s="1" t="s">
        <v>1366</v>
      </c>
    </row>
    <row r="50" spans="1:8" ht="15.75" thickBot="1" x14ac:dyDescent="0.3">
      <c r="A50" s="3">
        <v>48</v>
      </c>
      <c r="B50" s="5" t="s">
        <v>4227</v>
      </c>
      <c r="C50" s="3" t="s">
        <v>1</v>
      </c>
      <c r="D50" s="7">
        <v>4</v>
      </c>
      <c r="E50" s="160">
        <v>18.263527777777778</v>
      </c>
      <c r="F50" s="157">
        <v>6574870</v>
      </c>
      <c r="G50" s="3" t="s">
        <v>4229</v>
      </c>
      <c r="H50" s="1" t="s">
        <v>4230</v>
      </c>
    </row>
    <row r="51" spans="1:8" ht="15.75" thickTop="1" x14ac:dyDescent="0.25">
      <c r="A51" s="2">
        <v>49</v>
      </c>
      <c r="B51" s="5" t="s">
        <v>34</v>
      </c>
      <c r="C51" s="3" t="s">
        <v>2176</v>
      </c>
      <c r="D51" s="7">
        <v>49</v>
      </c>
      <c r="E51" s="160">
        <v>48.995158333333336</v>
      </c>
      <c r="F51" s="157">
        <v>5879419</v>
      </c>
      <c r="G51" s="3" t="s">
        <v>2230</v>
      </c>
      <c r="H51" s="1" t="s">
        <v>1367</v>
      </c>
    </row>
    <row r="52" spans="1:8" ht="15.75" thickBot="1" x14ac:dyDescent="0.3">
      <c r="A52" s="3">
        <v>50</v>
      </c>
      <c r="B52" s="5" t="s">
        <v>2231</v>
      </c>
      <c r="C52" s="3" t="s">
        <v>2176</v>
      </c>
      <c r="D52" s="7">
        <v>49</v>
      </c>
      <c r="E52" s="160">
        <v>48.305675597810435</v>
      </c>
      <c r="F52" s="157">
        <v>6706760</v>
      </c>
      <c r="G52" s="3" t="s">
        <v>2232</v>
      </c>
      <c r="H52" s="1" t="s">
        <v>2233</v>
      </c>
    </row>
    <row r="53" spans="1:8" ht="15.75" thickTop="1" x14ac:dyDescent="0.25">
      <c r="A53" s="2">
        <v>51</v>
      </c>
      <c r="B53" s="5" t="s">
        <v>2006</v>
      </c>
      <c r="C53" s="3" t="s">
        <v>1</v>
      </c>
      <c r="D53" s="7">
        <v>49</v>
      </c>
      <c r="E53" s="160">
        <v>45.861892247043365</v>
      </c>
      <c r="F53" s="157">
        <v>6980180</v>
      </c>
      <c r="G53" s="3" t="s">
        <v>2007</v>
      </c>
      <c r="H53" s="1" t="s">
        <v>2008</v>
      </c>
    </row>
    <row r="54" spans="1:8" ht="15.75" thickBot="1" x14ac:dyDescent="0.3">
      <c r="A54" s="3">
        <v>52</v>
      </c>
      <c r="B54" s="5" t="s">
        <v>330</v>
      </c>
      <c r="C54" s="3" t="s">
        <v>694</v>
      </c>
      <c r="D54" s="7">
        <v>49</v>
      </c>
      <c r="E54" s="160">
        <v>48.991428571428571</v>
      </c>
      <c r="F54" s="157">
        <v>1714700</v>
      </c>
      <c r="G54" s="3" t="s">
        <v>1025</v>
      </c>
      <c r="H54" s="1" t="s">
        <v>1656</v>
      </c>
    </row>
    <row r="55" spans="1:8" ht="15.75" thickTop="1" x14ac:dyDescent="0.25">
      <c r="A55" s="2">
        <v>53</v>
      </c>
      <c r="B55" s="5" t="s">
        <v>2234</v>
      </c>
      <c r="C55" s="3" t="s">
        <v>2176</v>
      </c>
      <c r="D55" s="7">
        <v>49</v>
      </c>
      <c r="E55" s="160">
        <v>49</v>
      </c>
      <c r="F55" s="157">
        <v>490000</v>
      </c>
      <c r="G55" s="3" t="s">
        <v>2235</v>
      </c>
      <c r="H55" s="1" t="s">
        <v>2236</v>
      </c>
    </row>
    <row r="56" spans="1:8" ht="15.75" thickBot="1" x14ac:dyDescent="0.3">
      <c r="A56" s="3">
        <v>54</v>
      </c>
      <c r="B56" s="5" t="s">
        <v>4166</v>
      </c>
      <c r="C56" s="3" t="s">
        <v>2176</v>
      </c>
      <c r="D56" s="154">
        <v>0</v>
      </c>
      <c r="E56" s="161" t="e">
        <v>#VALUE!</v>
      </c>
      <c r="F56" s="6" t="s">
        <v>4942</v>
      </c>
      <c r="G56" s="3" t="s">
        <v>4167</v>
      </c>
      <c r="H56" s="1" t="s">
        <v>4168</v>
      </c>
    </row>
    <row r="57" spans="1:8" ht="15.75" thickTop="1" x14ac:dyDescent="0.25">
      <c r="A57" s="2">
        <v>55</v>
      </c>
      <c r="B57" s="5" t="s">
        <v>2237</v>
      </c>
      <c r="C57" s="3" t="s">
        <v>2176</v>
      </c>
      <c r="D57" s="7">
        <v>49</v>
      </c>
      <c r="E57" s="160">
        <v>48.764615349116248</v>
      </c>
      <c r="F57" s="157">
        <v>21133609</v>
      </c>
      <c r="G57" s="3" t="s">
        <v>2238</v>
      </c>
      <c r="H57" s="1" t="s">
        <v>2239</v>
      </c>
    </row>
    <row r="58" spans="1:8" ht="15.75" thickBot="1" x14ac:dyDescent="0.3">
      <c r="A58" s="3">
        <v>56</v>
      </c>
      <c r="B58" s="5" t="s">
        <v>4947</v>
      </c>
      <c r="C58" s="3" t="s">
        <v>2176</v>
      </c>
      <c r="D58" s="7">
        <v>49</v>
      </c>
      <c r="E58" s="160">
        <v>48.845300000000002</v>
      </c>
      <c r="F58" s="157">
        <v>2442265</v>
      </c>
      <c r="G58" s="3" t="s">
        <v>4948</v>
      </c>
      <c r="H58" s="1" t="s">
        <v>4949</v>
      </c>
    </row>
    <row r="59" spans="1:8" ht="15.75" thickTop="1" x14ac:dyDescent="0.25">
      <c r="A59" s="2">
        <v>57</v>
      </c>
      <c r="B59" s="5" t="s">
        <v>4128</v>
      </c>
      <c r="C59" s="3" t="s">
        <v>2176</v>
      </c>
      <c r="D59" s="7">
        <v>30</v>
      </c>
      <c r="E59" s="160">
        <v>30</v>
      </c>
      <c r="F59" s="157">
        <v>165000000</v>
      </c>
      <c r="G59" s="3" t="s">
        <v>4129</v>
      </c>
      <c r="H59" s="1" t="s">
        <v>4130</v>
      </c>
    </row>
    <row r="60" spans="1:8" ht="15.75" thickBot="1" x14ac:dyDescent="0.3">
      <c r="A60" s="3">
        <v>58</v>
      </c>
      <c r="B60" s="5" t="s">
        <v>4403</v>
      </c>
      <c r="C60" s="3" t="s">
        <v>2176</v>
      </c>
      <c r="D60" s="7">
        <v>49</v>
      </c>
      <c r="E60" s="160">
        <v>49</v>
      </c>
      <c r="F60" s="157">
        <v>980000</v>
      </c>
      <c r="G60" s="3" t="s">
        <v>4404</v>
      </c>
      <c r="H60" s="1" t="s">
        <v>4405</v>
      </c>
    </row>
    <row r="61" spans="1:8" ht="15.75" thickTop="1" x14ac:dyDescent="0.25">
      <c r="A61" s="2">
        <v>59</v>
      </c>
      <c r="B61" s="5" t="s">
        <v>2050</v>
      </c>
      <c r="C61" s="3" t="s">
        <v>694</v>
      </c>
      <c r="D61" s="7">
        <v>49</v>
      </c>
      <c r="E61" s="160">
        <v>49.000000000000007</v>
      </c>
      <c r="F61" s="157">
        <v>4018000</v>
      </c>
      <c r="G61" s="3" t="s">
        <v>2130</v>
      </c>
      <c r="H61" s="1" t="s">
        <v>2131</v>
      </c>
    </row>
    <row r="62" spans="1:8" ht="15.75" thickBot="1" x14ac:dyDescent="0.3">
      <c r="A62" s="3">
        <v>60</v>
      </c>
      <c r="B62" s="5" t="s">
        <v>35</v>
      </c>
      <c r="C62" s="3" t="s">
        <v>1</v>
      </c>
      <c r="D62" s="7">
        <v>49</v>
      </c>
      <c r="E62" s="160">
        <v>1.9344092840958762</v>
      </c>
      <c r="F62" s="157">
        <v>298301</v>
      </c>
      <c r="G62" s="3" t="s">
        <v>716</v>
      </c>
      <c r="H62" s="1" t="s">
        <v>1368</v>
      </c>
    </row>
    <row r="63" spans="1:8" ht="15.75" thickTop="1" x14ac:dyDescent="0.25">
      <c r="A63" s="2">
        <v>61</v>
      </c>
      <c r="B63" s="5" t="s">
        <v>4169</v>
      </c>
      <c r="C63" s="3" t="s">
        <v>2176</v>
      </c>
      <c r="D63" s="7">
        <v>49</v>
      </c>
      <c r="E63" s="160">
        <v>49</v>
      </c>
      <c r="F63" s="157">
        <v>980000</v>
      </c>
      <c r="G63" s="3" t="s">
        <v>4170</v>
      </c>
      <c r="H63" s="1" t="s">
        <v>4171</v>
      </c>
    </row>
    <row r="64" spans="1:8" ht="15.75" thickBot="1" x14ac:dyDescent="0.3">
      <c r="A64" s="3">
        <v>62</v>
      </c>
      <c r="B64" s="5" t="s">
        <v>331</v>
      </c>
      <c r="C64" s="3" t="s">
        <v>694</v>
      </c>
      <c r="D64" s="7">
        <v>49</v>
      </c>
      <c r="E64" s="160">
        <v>48.606266666666663</v>
      </c>
      <c r="F64" s="157">
        <v>2916376</v>
      </c>
      <c r="G64" s="3" t="s">
        <v>1026</v>
      </c>
      <c r="H64" s="1" t="s">
        <v>1657</v>
      </c>
    </row>
    <row r="65" spans="1:8" ht="15.75" thickTop="1" x14ac:dyDescent="0.25">
      <c r="A65" s="2">
        <v>63</v>
      </c>
      <c r="B65" s="5" t="s">
        <v>4815</v>
      </c>
      <c r="C65" s="3" t="s">
        <v>2176</v>
      </c>
      <c r="D65" s="7">
        <v>49</v>
      </c>
      <c r="E65" s="160">
        <v>47.622076023391813</v>
      </c>
      <c r="F65" s="157">
        <v>3257350</v>
      </c>
      <c r="G65" s="3" t="s">
        <v>4816</v>
      </c>
      <c r="H65" s="1" t="s">
        <v>4817</v>
      </c>
    </row>
    <row r="66" spans="1:8" ht="15.75" thickBot="1" x14ac:dyDescent="0.3">
      <c r="A66" s="3">
        <v>64</v>
      </c>
      <c r="B66" s="5" t="s">
        <v>4985</v>
      </c>
      <c r="C66" s="3" t="s">
        <v>2176</v>
      </c>
      <c r="D66" s="154">
        <v>49</v>
      </c>
      <c r="E66" s="161">
        <v>49</v>
      </c>
      <c r="F66" s="6">
        <v>2450000</v>
      </c>
      <c r="G66" s="3" t="s">
        <v>4986</v>
      </c>
      <c r="H66" s="1" t="s">
        <v>4987</v>
      </c>
    </row>
    <row r="67" spans="1:8" ht="15.75" thickTop="1" x14ac:dyDescent="0.25">
      <c r="A67" s="2">
        <v>65</v>
      </c>
      <c r="B67" s="5" t="s">
        <v>332</v>
      </c>
      <c r="C67" s="3" t="s">
        <v>694</v>
      </c>
      <c r="D67" s="7">
        <v>49</v>
      </c>
      <c r="E67" s="160">
        <v>45.205432046693893</v>
      </c>
      <c r="F67" s="157">
        <v>49730541</v>
      </c>
      <c r="G67" s="3" t="s">
        <v>1027</v>
      </c>
      <c r="H67" s="1" t="s">
        <v>1658</v>
      </c>
    </row>
    <row r="68" spans="1:8" ht="15.75" thickBot="1" x14ac:dyDescent="0.3">
      <c r="A68" s="3">
        <v>66</v>
      </c>
      <c r="B68" s="5" t="s">
        <v>36</v>
      </c>
      <c r="C68" s="3" t="s">
        <v>1</v>
      </c>
      <c r="D68" s="7">
        <v>49</v>
      </c>
      <c r="E68" s="160">
        <v>43.011533333333333</v>
      </c>
      <c r="F68" s="157">
        <v>12903460</v>
      </c>
      <c r="G68" s="3" t="s">
        <v>753</v>
      </c>
      <c r="H68" s="1" t="s">
        <v>1369</v>
      </c>
    </row>
    <row r="69" spans="1:8" ht="15.75" thickTop="1" x14ac:dyDescent="0.25">
      <c r="A69" s="2">
        <v>67</v>
      </c>
      <c r="B69" s="5" t="s">
        <v>37</v>
      </c>
      <c r="C69" s="3" t="s">
        <v>1</v>
      </c>
      <c r="D69" s="7">
        <v>35.78</v>
      </c>
      <c r="E69" s="160">
        <v>15.858052993450352</v>
      </c>
      <c r="F69" s="157">
        <v>17127617</v>
      </c>
      <c r="G69" s="3" t="s">
        <v>754</v>
      </c>
      <c r="H69" s="1" t="s">
        <v>1370</v>
      </c>
    </row>
    <row r="70" spans="1:8" ht="15.75" thickBot="1" x14ac:dyDescent="0.3">
      <c r="A70" s="3">
        <v>68</v>
      </c>
      <c r="B70" s="5" t="s">
        <v>4406</v>
      </c>
      <c r="C70" s="3" t="s">
        <v>2176</v>
      </c>
      <c r="D70" s="7">
        <v>49</v>
      </c>
      <c r="E70" s="160">
        <v>2.4468462276104335</v>
      </c>
      <c r="F70" s="157">
        <v>24776300</v>
      </c>
      <c r="G70" s="3" t="s">
        <v>4407</v>
      </c>
      <c r="H70" s="1" t="s">
        <v>4408</v>
      </c>
    </row>
    <row r="71" spans="1:8" ht="15.75" thickTop="1" x14ac:dyDescent="0.25">
      <c r="A71" s="2">
        <v>69</v>
      </c>
      <c r="B71" s="5" t="s">
        <v>2240</v>
      </c>
      <c r="C71" s="3" t="s">
        <v>2176</v>
      </c>
      <c r="D71" s="154">
        <v>49</v>
      </c>
      <c r="E71" s="161">
        <v>48.699999999999996</v>
      </c>
      <c r="F71" s="6">
        <v>2922000</v>
      </c>
      <c r="G71" s="3" t="s">
        <v>2241</v>
      </c>
      <c r="H71" s="1" t="s">
        <v>2242</v>
      </c>
    </row>
    <row r="72" spans="1:8" ht="15.75" thickBot="1" x14ac:dyDescent="0.3">
      <c r="A72" s="3">
        <v>70</v>
      </c>
      <c r="B72" s="5" t="s">
        <v>333</v>
      </c>
      <c r="C72" s="3" t="s">
        <v>694</v>
      </c>
      <c r="D72" s="7">
        <v>49</v>
      </c>
      <c r="E72" s="160">
        <v>49.000150913916933</v>
      </c>
      <c r="F72" s="157">
        <v>551972</v>
      </c>
      <c r="G72" s="3" t="s">
        <v>1028</v>
      </c>
      <c r="H72" s="1" t="s">
        <v>1659</v>
      </c>
    </row>
    <row r="73" spans="1:8" ht="15.75" thickTop="1" x14ac:dyDescent="0.25">
      <c r="A73" s="2">
        <v>71</v>
      </c>
      <c r="B73" s="5" t="s">
        <v>4950</v>
      </c>
      <c r="C73" s="3" t="s">
        <v>2176</v>
      </c>
      <c r="D73" s="7">
        <v>49</v>
      </c>
      <c r="E73" s="160">
        <v>49.000000000000007</v>
      </c>
      <c r="F73" s="157">
        <v>10650591</v>
      </c>
      <c r="G73" s="3" t="s">
        <v>4951</v>
      </c>
      <c r="H73" s="1" t="s">
        <v>4952</v>
      </c>
    </row>
    <row r="74" spans="1:8" ht="15.75" thickBot="1" x14ac:dyDescent="0.3">
      <c r="A74" s="3">
        <v>72</v>
      </c>
      <c r="B74" s="5" t="s">
        <v>2243</v>
      </c>
      <c r="C74" s="3" t="s">
        <v>2176</v>
      </c>
      <c r="D74" s="7">
        <v>49</v>
      </c>
      <c r="E74" s="160">
        <v>49.000000000000007</v>
      </c>
      <c r="F74" s="157">
        <v>759500</v>
      </c>
      <c r="G74" s="3" t="s">
        <v>2244</v>
      </c>
      <c r="H74" s="1" t="s">
        <v>2245</v>
      </c>
    </row>
    <row r="75" spans="1:8" ht="15.75" thickTop="1" x14ac:dyDescent="0.25">
      <c r="A75" s="2">
        <v>73</v>
      </c>
      <c r="B75" s="5" t="s">
        <v>2246</v>
      </c>
      <c r="C75" s="3" t="s">
        <v>2176</v>
      </c>
      <c r="D75" s="7">
        <v>49</v>
      </c>
      <c r="E75" s="160">
        <v>48.887500000000003</v>
      </c>
      <c r="F75" s="157">
        <v>5866500</v>
      </c>
      <c r="G75" s="3" t="s">
        <v>2247</v>
      </c>
      <c r="H75" s="1" t="s">
        <v>2248</v>
      </c>
    </row>
    <row r="76" spans="1:8" ht="15.75" thickBot="1" x14ac:dyDescent="0.3">
      <c r="A76" s="3">
        <v>74</v>
      </c>
      <c r="B76" s="5" t="s">
        <v>2249</v>
      </c>
      <c r="C76" s="3" t="s">
        <v>2176</v>
      </c>
      <c r="D76" s="7">
        <v>49</v>
      </c>
      <c r="E76" s="160">
        <v>49</v>
      </c>
      <c r="F76" s="157">
        <v>12250000</v>
      </c>
      <c r="G76" s="3" t="s">
        <v>2250</v>
      </c>
      <c r="H76" s="1" t="s">
        <v>2251</v>
      </c>
    </row>
    <row r="77" spans="1:8" ht="15.75" thickTop="1" x14ac:dyDescent="0.25">
      <c r="A77" s="2">
        <v>75</v>
      </c>
      <c r="B77" s="5" t="s">
        <v>2252</v>
      </c>
      <c r="C77" s="3" t="s">
        <v>2176</v>
      </c>
      <c r="D77" s="7">
        <v>49</v>
      </c>
      <c r="E77" s="160">
        <v>48.994818652849744</v>
      </c>
      <c r="F77" s="157">
        <v>18912000</v>
      </c>
      <c r="G77" s="3" t="s">
        <v>2253</v>
      </c>
      <c r="H77" s="1" t="s">
        <v>2254</v>
      </c>
    </row>
    <row r="78" spans="1:8" ht="15.75" thickBot="1" x14ac:dyDescent="0.3">
      <c r="A78" s="3">
        <v>76</v>
      </c>
      <c r="B78" s="5" t="s">
        <v>2255</v>
      </c>
      <c r="C78" s="3" t="s">
        <v>2176</v>
      </c>
      <c r="D78" s="7">
        <v>49</v>
      </c>
      <c r="E78" s="160">
        <v>48.9531295323428</v>
      </c>
      <c r="F78" s="157">
        <v>6075475</v>
      </c>
      <c r="G78" s="3" t="s">
        <v>2256</v>
      </c>
      <c r="H78" s="1" t="s">
        <v>2257</v>
      </c>
    </row>
    <row r="79" spans="1:8" ht="15.75" thickTop="1" x14ac:dyDescent="0.25">
      <c r="A79" s="2">
        <v>77</v>
      </c>
      <c r="B79" s="5" t="s">
        <v>334</v>
      </c>
      <c r="C79" s="3" t="s">
        <v>694</v>
      </c>
      <c r="D79" s="7">
        <v>49</v>
      </c>
      <c r="E79" s="160">
        <v>49</v>
      </c>
      <c r="F79" s="157">
        <v>1470000</v>
      </c>
      <c r="G79" s="3" t="s">
        <v>1029</v>
      </c>
      <c r="H79" s="1" t="s">
        <v>1660</v>
      </c>
    </row>
    <row r="80" spans="1:8" ht="15.75" thickBot="1" x14ac:dyDescent="0.3">
      <c r="A80" s="3">
        <v>78</v>
      </c>
      <c r="B80" s="5" t="s">
        <v>2258</v>
      </c>
      <c r="C80" s="3" t="s">
        <v>2176</v>
      </c>
      <c r="D80" s="7">
        <v>49</v>
      </c>
      <c r="E80" s="160">
        <v>49</v>
      </c>
      <c r="F80" s="157">
        <v>2940000</v>
      </c>
      <c r="G80" s="3" t="s">
        <v>2259</v>
      </c>
      <c r="H80" s="1" t="s">
        <v>2260</v>
      </c>
    </row>
    <row r="81" spans="1:8" ht="15.75" thickTop="1" x14ac:dyDescent="0.25">
      <c r="A81" s="2">
        <v>79</v>
      </c>
      <c r="B81" s="5" t="s">
        <v>38</v>
      </c>
      <c r="C81" s="3" t="s">
        <v>1</v>
      </c>
      <c r="D81" s="7">
        <v>49</v>
      </c>
      <c r="E81" s="160">
        <v>35.134535952724598</v>
      </c>
      <c r="F81" s="157">
        <v>20085708</v>
      </c>
      <c r="G81" s="3" t="s">
        <v>755</v>
      </c>
      <c r="H81" s="1" t="s">
        <v>1371</v>
      </c>
    </row>
    <row r="82" spans="1:8" ht="15.75" thickBot="1" x14ac:dyDescent="0.3">
      <c r="A82" s="3">
        <v>80</v>
      </c>
      <c r="B82" s="5" t="s">
        <v>3983</v>
      </c>
      <c r="C82" s="3" t="s">
        <v>2176</v>
      </c>
      <c r="D82" s="7">
        <v>49</v>
      </c>
      <c r="E82" s="160">
        <v>48.999986225477912</v>
      </c>
      <c r="F82" s="157">
        <v>8893228</v>
      </c>
      <c r="G82" s="3" t="s">
        <v>3984</v>
      </c>
      <c r="H82" s="1" t="s">
        <v>3985</v>
      </c>
    </row>
    <row r="83" spans="1:8" ht="15.75" thickTop="1" x14ac:dyDescent="0.25">
      <c r="A83" s="2">
        <v>81</v>
      </c>
      <c r="B83" s="5" t="s">
        <v>2261</v>
      </c>
      <c r="C83" s="3" t="s">
        <v>2176</v>
      </c>
      <c r="D83" s="7">
        <v>49</v>
      </c>
      <c r="E83" s="160">
        <v>48.99969696969697</v>
      </c>
      <c r="F83" s="157">
        <v>32339800</v>
      </c>
      <c r="G83" s="3" t="s">
        <v>2262</v>
      </c>
      <c r="H83" s="1" t="s">
        <v>2263</v>
      </c>
    </row>
    <row r="84" spans="1:8" ht="15.75" thickBot="1" x14ac:dyDescent="0.3">
      <c r="A84" s="3">
        <v>82</v>
      </c>
      <c r="B84" s="5" t="s">
        <v>2264</v>
      </c>
      <c r="C84" s="3" t="s">
        <v>2176</v>
      </c>
      <c r="D84" s="7">
        <v>49</v>
      </c>
      <c r="E84" s="160">
        <v>48.746666666666663</v>
      </c>
      <c r="F84" s="157">
        <v>2193600</v>
      </c>
      <c r="G84" s="3" t="s">
        <v>2265</v>
      </c>
      <c r="H84" s="1" t="s">
        <v>2266</v>
      </c>
    </row>
    <row r="85" spans="1:8" ht="15.75" thickTop="1" x14ac:dyDescent="0.25">
      <c r="A85" s="2">
        <v>83</v>
      </c>
      <c r="B85" s="5" t="s">
        <v>4988</v>
      </c>
      <c r="C85" s="3" t="s">
        <v>2176</v>
      </c>
      <c r="D85" s="7">
        <v>100</v>
      </c>
      <c r="E85" s="160">
        <v>49.000015667596273</v>
      </c>
      <c r="F85" s="157">
        <v>4378465</v>
      </c>
      <c r="G85" s="3" t="s">
        <v>4989</v>
      </c>
      <c r="H85" s="1" t="s">
        <v>4990</v>
      </c>
    </row>
    <row r="86" spans="1:8" ht="15.75" thickBot="1" x14ac:dyDescent="0.3">
      <c r="A86" s="3">
        <v>84</v>
      </c>
      <c r="B86" s="5" t="s">
        <v>4681</v>
      </c>
      <c r="C86" s="3" t="s">
        <v>2176</v>
      </c>
      <c r="D86" s="7">
        <v>100</v>
      </c>
      <c r="E86" s="160">
        <v>100.00000000000003</v>
      </c>
      <c r="F86" s="157">
        <v>3986000</v>
      </c>
      <c r="G86" s="3" t="s">
        <v>4682</v>
      </c>
      <c r="H86" s="1" t="s">
        <v>4683</v>
      </c>
    </row>
    <row r="87" spans="1:8" ht="15.75" thickTop="1" x14ac:dyDescent="0.25">
      <c r="A87" s="2">
        <v>85</v>
      </c>
      <c r="B87" s="5" t="s">
        <v>2022</v>
      </c>
      <c r="C87" s="3" t="s">
        <v>1</v>
      </c>
      <c r="D87" s="7">
        <v>49</v>
      </c>
      <c r="E87" s="160">
        <v>31.394201898188097</v>
      </c>
      <c r="F87" s="157">
        <v>72771760</v>
      </c>
      <c r="G87" s="3" t="s">
        <v>2069</v>
      </c>
      <c r="H87" s="1" t="s">
        <v>2070</v>
      </c>
    </row>
    <row r="88" spans="1:8" ht="15.75" thickBot="1" x14ac:dyDescent="0.3">
      <c r="A88" s="3">
        <v>86</v>
      </c>
      <c r="B88" s="5" t="s">
        <v>2267</v>
      </c>
      <c r="C88" s="3" t="s">
        <v>2176</v>
      </c>
      <c r="D88" s="7">
        <v>49</v>
      </c>
      <c r="E88" s="160">
        <v>48.975487210884502</v>
      </c>
      <c r="F88" s="157">
        <v>4495602</v>
      </c>
      <c r="G88" s="3" t="s">
        <v>2268</v>
      </c>
      <c r="H88" s="1" t="s">
        <v>2269</v>
      </c>
    </row>
    <row r="89" spans="1:8" ht="15.75" thickTop="1" x14ac:dyDescent="0.25">
      <c r="A89" s="2">
        <v>87</v>
      </c>
      <c r="B89" s="5" t="s">
        <v>335</v>
      </c>
      <c r="C89" s="3" t="s">
        <v>2176</v>
      </c>
      <c r="D89" s="7">
        <v>49.375700000000002</v>
      </c>
      <c r="E89" s="160">
        <v>49.007667031763432</v>
      </c>
      <c r="F89" s="157">
        <v>2237200</v>
      </c>
      <c r="G89" s="3" t="s">
        <v>1030</v>
      </c>
      <c r="H89" s="1" t="s">
        <v>1661</v>
      </c>
    </row>
    <row r="90" spans="1:8" ht="15.75" thickBot="1" x14ac:dyDescent="0.3">
      <c r="A90" s="3">
        <v>88</v>
      </c>
      <c r="B90" s="5" t="s">
        <v>2270</v>
      </c>
      <c r="C90" s="3" t="s">
        <v>2176</v>
      </c>
      <c r="D90" s="7">
        <v>49</v>
      </c>
      <c r="E90" s="160">
        <v>46.753531342270151</v>
      </c>
      <c r="F90" s="157">
        <v>454449</v>
      </c>
      <c r="G90" s="3" t="s">
        <v>2271</v>
      </c>
      <c r="H90" s="1" t="s">
        <v>2272</v>
      </c>
    </row>
    <row r="91" spans="1:8" ht="15.75" thickTop="1" x14ac:dyDescent="0.25">
      <c r="A91" s="2">
        <v>89</v>
      </c>
      <c r="B91" s="5" t="s">
        <v>39</v>
      </c>
      <c r="C91" s="3" t="s">
        <v>1</v>
      </c>
      <c r="D91" s="7">
        <v>49</v>
      </c>
      <c r="E91" s="160">
        <v>1.5111918885986926</v>
      </c>
      <c r="F91" s="157">
        <v>1772279</v>
      </c>
      <c r="G91" s="3" t="s">
        <v>756</v>
      </c>
      <c r="H91" s="1" t="s">
        <v>1372</v>
      </c>
    </row>
    <row r="92" spans="1:8" ht="15.75" thickBot="1" x14ac:dyDescent="0.3">
      <c r="A92" s="3">
        <v>90</v>
      </c>
      <c r="B92" s="5" t="s">
        <v>40</v>
      </c>
      <c r="C92" s="3" t="s">
        <v>1</v>
      </c>
      <c r="D92" s="7">
        <v>30</v>
      </c>
      <c r="E92" s="160">
        <v>26.839689649473563</v>
      </c>
      <c r="F92" s="157">
        <v>917572496</v>
      </c>
      <c r="G92" s="3" t="s">
        <v>757</v>
      </c>
      <c r="H92" s="1" t="s">
        <v>1373</v>
      </c>
    </row>
    <row r="93" spans="1:8" ht="15.75" thickTop="1" x14ac:dyDescent="0.25">
      <c r="A93" s="2">
        <v>91</v>
      </c>
      <c r="B93" s="5" t="s">
        <v>336</v>
      </c>
      <c r="C93" s="3" t="s">
        <v>694</v>
      </c>
      <c r="D93" s="7">
        <v>49</v>
      </c>
      <c r="E93" s="160">
        <v>45.532246879334259</v>
      </c>
      <c r="F93" s="157">
        <v>26263000</v>
      </c>
      <c r="G93" s="3" t="s">
        <v>1031</v>
      </c>
      <c r="H93" s="1" t="s">
        <v>1662</v>
      </c>
    </row>
    <row r="94" spans="1:8" ht="15.75" thickBot="1" x14ac:dyDescent="0.3">
      <c r="A94" s="3">
        <v>92</v>
      </c>
      <c r="B94" s="5" t="s">
        <v>4953</v>
      </c>
      <c r="C94" s="3" t="s">
        <v>2176</v>
      </c>
      <c r="D94" s="7">
        <v>49</v>
      </c>
      <c r="E94" s="160">
        <v>49.017174903610233</v>
      </c>
      <c r="F94" s="157">
        <v>4195380</v>
      </c>
      <c r="G94" s="3" t="s">
        <v>4954</v>
      </c>
      <c r="H94" s="1" t="s">
        <v>4955</v>
      </c>
    </row>
    <row r="95" spans="1:8" ht="15.75" thickTop="1" x14ac:dyDescent="0.25">
      <c r="A95" s="2">
        <v>93</v>
      </c>
      <c r="B95" s="5" t="s">
        <v>337</v>
      </c>
      <c r="C95" s="3" t="s">
        <v>694</v>
      </c>
      <c r="D95" s="7">
        <v>49</v>
      </c>
      <c r="E95" s="160">
        <v>48.851703012422334</v>
      </c>
      <c r="F95" s="157">
        <v>5734081</v>
      </c>
      <c r="G95" s="3" t="s">
        <v>1032</v>
      </c>
      <c r="H95" s="1" t="s">
        <v>1663</v>
      </c>
    </row>
    <row r="96" spans="1:8" ht="15.75" thickBot="1" x14ac:dyDescent="0.3">
      <c r="A96" s="3">
        <v>94</v>
      </c>
      <c r="B96" s="5" t="s">
        <v>338</v>
      </c>
      <c r="C96" s="3" t="s">
        <v>694</v>
      </c>
      <c r="D96" s="7">
        <v>49</v>
      </c>
      <c r="E96" s="160">
        <v>44.778857142857142</v>
      </c>
      <c r="F96" s="157">
        <v>4701780</v>
      </c>
      <c r="G96" s="3" t="s">
        <v>1033</v>
      </c>
      <c r="H96" s="1" t="s">
        <v>1664</v>
      </c>
    </row>
    <row r="97" spans="1:8" ht="15.75" thickTop="1" x14ac:dyDescent="0.25">
      <c r="A97" s="2">
        <v>95</v>
      </c>
      <c r="B97" s="5" t="s">
        <v>2273</v>
      </c>
      <c r="C97" s="3" t="s">
        <v>2176</v>
      </c>
      <c r="D97" s="7">
        <v>49</v>
      </c>
      <c r="E97" s="160">
        <v>48.983786023443216</v>
      </c>
      <c r="F97" s="157">
        <v>29390012</v>
      </c>
      <c r="G97" s="3" t="s">
        <v>2274</v>
      </c>
      <c r="H97" s="1" t="s">
        <v>2275</v>
      </c>
    </row>
    <row r="98" spans="1:8" ht="15.75" thickBot="1" x14ac:dyDescent="0.3">
      <c r="A98" s="3">
        <v>96</v>
      </c>
      <c r="B98" s="5" t="s">
        <v>2276</v>
      </c>
      <c r="C98" s="3" t="s">
        <v>2176</v>
      </c>
      <c r="D98" s="7">
        <v>49</v>
      </c>
      <c r="E98" s="160">
        <v>49</v>
      </c>
      <c r="F98" s="157">
        <v>2450000</v>
      </c>
      <c r="G98" s="3" t="s">
        <v>2277</v>
      </c>
      <c r="H98" s="1" t="s">
        <v>2278</v>
      </c>
    </row>
    <row r="99" spans="1:8" ht="15.75" thickTop="1" x14ac:dyDescent="0.25">
      <c r="A99" s="2">
        <v>97</v>
      </c>
      <c r="B99" s="5" t="s">
        <v>2279</v>
      </c>
      <c r="C99" s="3" t="s">
        <v>2176</v>
      </c>
      <c r="D99" s="7">
        <v>49</v>
      </c>
      <c r="E99" s="160">
        <v>48.997500000000002</v>
      </c>
      <c r="F99" s="157">
        <v>1959900</v>
      </c>
      <c r="G99" s="3" t="s">
        <v>2280</v>
      </c>
      <c r="H99" s="1" t="s">
        <v>2281</v>
      </c>
    </row>
    <row r="100" spans="1:8" ht="15.75" thickBot="1" x14ac:dyDescent="0.3">
      <c r="A100" s="3">
        <v>98</v>
      </c>
      <c r="B100" s="5" t="s">
        <v>4991</v>
      </c>
      <c r="C100" s="3" t="s">
        <v>2176</v>
      </c>
      <c r="D100" s="7">
        <v>49</v>
      </c>
      <c r="E100" s="160">
        <v>49</v>
      </c>
      <c r="F100" s="157">
        <v>5472712</v>
      </c>
      <c r="G100" s="3" t="s">
        <v>4992</v>
      </c>
      <c r="H100" s="1" t="s">
        <v>4993</v>
      </c>
    </row>
    <row r="101" spans="1:8" ht="15.75" thickTop="1" x14ac:dyDescent="0.25">
      <c r="A101" s="2">
        <v>99</v>
      </c>
      <c r="B101" s="5" t="s">
        <v>41</v>
      </c>
      <c r="C101" s="3" t="s">
        <v>1</v>
      </c>
      <c r="D101" s="7">
        <v>49</v>
      </c>
      <c r="E101" s="160">
        <v>32.607574017783151</v>
      </c>
      <c r="F101" s="157">
        <v>4040936</v>
      </c>
      <c r="G101" s="3" t="s">
        <v>758</v>
      </c>
      <c r="H101" s="1" t="s">
        <v>1374</v>
      </c>
    </row>
    <row r="102" spans="1:8" ht="15.75" thickBot="1" x14ac:dyDescent="0.3">
      <c r="A102" s="3">
        <v>100</v>
      </c>
      <c r="B102" s="5" t="s">
        <v>2282</v>
      </c>
      <c r="C102" s="3" t="s">
        <v>2176</v>
      </c>
      <c r="D102" s="154">
        <v>49</v>
      </c>
      <c r="E102" s="161">
        <v>48.999992735936779</v>
      </c>
      <c r="F102" s="6">
        <v>1349107</v>
      </c>
      <c r="G102" s="3" t="s">
        <v>2283</v>
      </c>
      <c r="H102" s="1" t="s">
        <v>2284</v>
      </c>
    </row>
    <row r="103" spans="1:8" ht="15.75" thickTop="1" x14ac:dyDescent="0.25">
      <c r="A103" s="2">
        <v>101</v>
      </c>
      <c r="B103" s="5" t="s">
        <v>4710</v>
      </c>
      <c r="C103" s="3" t="s">
        <v>2176</v>
      </c>
      <c r="D103" s="7">
        <v>49</v>
      </c>
      <c r="E103" s="160">
        <v>49</v>
      </c>
      <c r="F103" s="157">
        <v>1019102</v>
      </c>
      <c r="G103" s="3" t="s">
        <v>4711</v>
      </c>
      <c r="H103" s="1" t="s">
        <v>4712</v>
      </c>
    </row>
    <row r="104" spans="1:8" ht="15.75" thickBot="1" x14ac:dyDescent="0.3">
      <c r="A104" s="3">
        <v>102</v>
      </c>
      <c r="B104" s="5" t="s">
        <v>42</v>
      </c>
      <c r="C104" s="3" t="s">
        <v>1</v>
      </c>
      <c r="D104" s="7">
        <v>49</v>
      </c>
      <c r="E104" s="160">
        <v>6.6560635960927401</v>
      </c>
      <c r="F104" s="157">
        <v>6080583</v>
      </c>
      <c r="G104" s="3" t="s">
        <v>759</v>
      </c>
      <c r="H104" s="1" t="s">
        <v>1375</v>
      </c>
    </row>
    <row r="105" spans="1:8" ht="15.75" thickTop="1" x14ac:dyDescent="0.25">
      <c r="A105" s="2">
        <v>103</v>
      </c>
      <c r="B105" s="5" t="s">
        <v>2285</v>
      </c>
      <c r="C105" s="3" t="s">
        <v>2176</v>
      </c>
      <c r="D105" s="7">
        <v>49</v>
      </c>
      <c r="E105" s="160">
        <v>48.873333333333335</v>
      </c>
      <c r="F105" s="157">
        <v>2932400</v>
      </c>
      <c r="G105" s="3" t="s">
        <v>2286</v>
      </c>
      <c r="H105" s="1" t="s">
        <v>2287</v>
      </c>
    </row>
    <row r="106" spans="1:8" ht="15.75" thickBot="1" x14ac:dyDescent="0.3">
      <c r="A106" s="3">
        <v>104</v>
      </c>
      <c r="B106" s="5" t="s">
        <v>2288</v>
      </c>
      <c r="C106" s="3" t="s">
        <v>2176</v>
      </c>
      <c r="D106" s="7">
        <v>49</v>
      </c>
      <c r="E106" s="160">
        <v>49</v>
      </c>
      <c r="F106" s="157">
        <v>1347500</v>
      </c>
      <c r="G106" s="3" t="s">
        <v>2289</v>
      </c>
      <c r="H106" s="1" t="s">
        <v>2290</v>
      </c>
    </row>
    <row r="107" spans="1:8" ht="15.75" thickTop="1" x14ac:dyDescent="0.25">
      <c r="A107" s="2">
        <v>105</v>
      </c>
      <c r="B107" s="5" t="s">
        <v>43</v>
      </c>
      <c r="C107" s="3" t="s">
        <v>1</v>
      </c>
      <c r="D107" s="7">
        <v>100</v>
      </c>
      <c r="E107" s="160">
        <v>24.533754437708634</v>
      </c>
      <c r="F107" s="157">
        <v>20083562</v>
      </c>
      <c r="G107" s="3" t="s">
        <v>760</v>
      </c>
      <c r="H107" s="1" t="s">
        <v>1376</v>
      </c>
    </row>
    <row r="108" spans="1:8" ht="15.75" thickBot="1" x14ac:dyDescent="0.3">
      <c r="A108" s="3">
        <v>106</v>
      </c>
      <c r="B108" s="5" t="s">
        <v>4901</v>
      </c>
      <c r="C108" s="3" t="s">
        <v>2176</v>
      </c>
      <c r="D108" s="7">
        <v>100</v>
      </c>
      <c r="E108" s="160">
        <v>100</v>
      </c>
      <c r="F108" s="157">
        <v>50000000</v>
      </c>
      <c r="G108" s="3" t="s">
        <v>4902</v>
      </c>
      <c r="H108" s="1" t="s">
        <v>4903</v>
      </c>
    </row>
    <row r="109" spans="1:8" ht="15.75" thickTop="1" x14ac:dyDescent="0.25">
      <c r="A109" s="2">
        <v>107</v>
      </c>
      <c r="B109" s="5" t="s">
        <v>2291</v>
      </c>
      <c r="C109" s="3" t="s">
        <v>2176</v>
      </c>
      <c r="D109" s="7">
        <v>49</v>
      </c>
      <c r="E109" s="160">
        <v>48.999586776859502</v>
      </c>
      <c r="F109" s="157">
        <v>11857900</v>
      </c>
      <c r="G109" s="3" t="s">
        <v>2292</v>
      </c>
      <c r="H109" s="1" t="s">
        <v>2293</v>
      </c>
    </row>
    <row r="110" spans="1:8" ht="15.75" thickBot="1" x14ac:dyDescent="0.3">
      <c r="A110" s="3">
        <v>108</v>
      </c>
      <c r="B110" s="5" t="s">
        <v>339</v>
      </c>
      <c r="C110" s="3" t="s">
        <v>694</v>
      </c>
      <c r="D110" s="7">
        <v>49</v>
      </c>
      <c r="E110" s="160">
        <v>47.108684210526313</v>
      </c>
      <c r="F110" s="157">
        <v>1790130</v>
      </c>
      <c r="G110" s="3" t="s">
        <v>1034</v>
      </c>
      <c r="H110" s="1" t="s">
        <v>1665</v>
      </c>
    </row>
    <row r="111" spans="1:8" ht="15.75" thickTop="1" x14ac:dyDescent="0.25">
      <c r="A111" s="2">
        <v>109</v>
      </c>
      <c r="B111" s="5" t="s">
        <v>4088</v>
      </c>
      <c r="C111" s="3" t="s">
        <v>2176</v>
      </c>
      <c r="D111" s="7">
        <v>60.062100000000001</v>
      </c>
      <c r="E111" s="160">
        <v>48.999989397039961</v>
      </c>
      <c r="F111" s="157">
        <v>6469890</v>
      </c>
      <c r="G111" s="3" t="s">
        <v>4089</v>
      </c>
      <c r="H111" s="1" t="s">
        <v>4090</v>
      </c>
    </row>
    <row r="112" spans="1:8" ht="15.75" thickBot="1" x14ac:dyDescent="0.3">
      <c r="A112" s="3">
        <v>110</v>
      </c>
      <c r="B112" s="5" t="s">
        <v>4172</v>
      </c>
      <c r="C112" s="3" t="s">
        <v>2176</v>
      </c>
      <c r="D112" s="7">
        <v>100</v>
      </c>
      <c r="E112" s="160">
        <v>100</v>
      </c>
      <c r="F112" s="157">
        <v>5800000</v>
      </c>
      <c r="G112" s="3" t="s">
        <v>4173</v>
      </c>
      <c r="H112" s="1" t="s">
        <v>4174</v>
      </c>
    </row>
    <row r="113" spans="1:8" ht="15.75" thickTop="1" x14ac:dyDescent="0.25">
      <c r="A113" s="2">
        <v>111</v>
      </c>
      <c r="B113" s="5" t="s">
        <v>44</v>
      </c>
      <c r="C113" s="3" t="s">
        <v>1</v>
      </c>
      <c r="D113" s="7">
        <v>49</v>
      </c>
      <c r="E113" s="160">
        <v>48.677802020202023</v>
      </c>
      <c r="F113" s="157">
        <v>6023878</v>
      </c>
      <c r="G113" s="3" t="s">
        <v>761</v>
      </c>
      <c r="H113" s="1" t="s">
        <v>1377</v>
      </c>
    </row>
    <row r="114" spans="1:8" ht="15.75" thickBot="1" x14ac:dyDescent="0.3">
      <c r="A114" s="3">
        <v>112</v>
      </c>
      <c r="B114" s="5" t="s">
        <v>2294</v>
      </c>
      <c r="C114" s="3" t="s">
        <v>2176</v>
      </c>
      <c r="D114" s="7">
        <v>49</v>
      </c>
      <c r="E114" s="160">
        <v>49</v>
      </c>
      <c r="F114" s="157">
        <v>55125000</v>
      </c>
      <c r="G114" s="3" t="s">
        <v>2295</v>
      </c>
      <c r="H114" s="1" t="s">
        <v>2296</v>
      </c>
    </row>
    <row r="115" spans="1:8" ht="15.75" thickTop="1" x14ac:dyDescent="0.25">
      <c r="A115" s="2">
        <v>113</v>
      </c>
      <c r="B115" s="5" t="s">
        <v>2297</v>
      </c>
      <c r="C115" s="3" t="s">
        <v>2176</v>
      </c>
      <c r="D115" s="7">
        <v>49</v>
      </c>
      <c r="E115" s="160">
        <v>48.999988991512453</v>
      </c>
      <c r="F115" s="157">
        <v>2225555</v>
      </c>
      <c r="G115" s="3" t="s">
        <v>2298</v>
      </c>
      <c r="H115" s="1" t="s">
        <v>2299</v>
      </c>
    </row>
    <row r="116" spans="1:8" ht="15.75" thickBot="1" x14ac:dyDescent="0.3">
      <c r="A116" s="3">
        <v>114</v>
      </c>
      <c r="B116" s="5" t="s">
        <v>4936</v>
      </c>
      <c r="C116" s="3" t="s">
        <v>2176</v>
      </c>
      <c r="D116" s="7">
        <v>0</v>
      </c>
      <c r="E116" s="160" t="e">
        <v>#VALUE!</v>
      </c>
      <c r="F116" s="157" t="s">
        <v>4942</v>
      </c>
      <c r="G116" s="3" t="s">
        <v>4937</v>
      </c>
      <c r="H116" s="1" t="s">
        <v>4938</v>
      </c>
    </row>
    <row r="117" spans="1:8" ht="15.75" thickTop="1" x14ac:dyDescent="0.25">
      <c r="A117" s="2">
        <v>115</v>
      </c>
      <c r="B117" s="5" t="s">
        <v>340</v>
      </c>
      <c r="C117" s="3" t="s">
        <v>694</v>
      </c>
      <c r="D117" s="7">
        <v>49</v>
      </c>
      <c r="E117" s="160">
        <v>44.17584440480649</v>
      </c>
      <c r="F117" s="157">
        <v>1391866</v>
      </c>
      <c r="G117" s="3" t="s">
        <v>1035</v>
      </c>
      <c r="H117" s="1" t="s">
        <v>1666</v>
      </c>
    </row>
    <row r="118" spans="1:8" ht="15.75" thickBot="1" x14ac:dyDescent="0.3">
      <c r="A118" s="3">
        <v>116</v>
      </c>
      <c r="B118" s="5" t="s">
        <v>2300</v>
      </c>
      <c r="C118" s="3" t="s">
        <v>2176</v>
      </c>
      <c r="D118" s="7">
        <v>49</v>
      </c>
      <c r="E118" s="160">
        <v>48.6</v>
      </c>
      <c r="F118" s="157">
        <v>1458000</v>
      </c>
      <c r="G118" s="3" t="s">
        <v>2301</v>
      </c>
      <c r="H118" s="1" t="s">
        <v>2302</v>
      </c>
    </row>
    <row r="119" spans="1:8" ht="15.75" thickTop="1" x14ac:dyDescent="0.25">
      <c r="A119" s="2">
        <v>117</v>
      </c>
      <c r="B119" s="5" t="s">
        <v>2303</v>
      </c>
      <c r="C119" s="3" t="s">
        <v>2176</v>
      </c>
      <c r="D119" s="7">
        <v>49</v>
      </c>
      <c r="E119" s="160">
        <v>49</v>
      </c>
      <c r="F119" s="157">
        <v>29400000</v>
      </c>
      <c r="G119" s="3" t="s">
        <v>2304</v>
      </c>
      <c r="H119" s="1" t="s">
        <v>2305</v>
      </c>
    </row>
    <row r="120" spans="1:8" ht="15.75" thickBot="1" x14ac:dyDescent="0.3">
      <c r="A120" s="3">
        <v>118</v>
      </c>
      <c r="B120" s="5" t="s">
        <v>4834</v>
      </c>
      <c r="C120" s="3" t="s">
        <v>2176</v>
      </c>
      <c r="D120" s="7">
        <v>49</v>
      </c>
      <c r="E120" s="160">
        <v>48.715555555555554</v>
      </c>
      <c r="F120" s="157">
        <v>8768800</v>
      </c>
      <c r="G120" s="3" t="s">
        <v>4835</v>
      </c>
      <c r="H120" s="1" t="s">
        <v>4836</v>
      </c>
    </row>
    <row r="121" spans="1:8" ht="15.75" thickTop="1" x14ac:dyDescent="0.25">
      <c r="A121" s="2">
        <v>119</v>
      </c>
      <c r="B121" s="5" t="s">
        <v>45</v>
      </c>
      <c r="C121" s="3" t="s">
        <v>1</v>
      </c>
      <c r="D121" s="7">
        <v>49</v>
      </c>
      <c r="E121" s="160">
        <v>39.940537179469857</v>
      </c>
      <c r="F121" s="157">
        <v>44321415</v>
      </c>
      <c r="G121" s="3" t="s">
        <v>762</v>
      </c>
      <c r="H121" s="1" t="s">
        <v>1378</v>
      </c>
    </row>
    <row r="122" spans="1:8" ht="15.75" thickBot="1" x14ac:dyDescent="0.3">
      <c r="A122" s="3">
        <v>120</v>
      </c>
      <c r="B122" s="5" t="s">
        <v>2306</v>
      </c>
      <c r="C122" s="3" t="s">
        <v>2176</v>
      </c>
      <c r="D122" s="7">
        <v>49</v>
      </c>
      <c r="E122" s="160">
        <v>49</v>
      </c>
      <c r="F122" s="157">
        <v>22050000</v>
      </c>
      <c r="G122" s="3" t="s">
        <v>2307</v>
      </c>
      <c r="H122" s="1" t="s">
        <v>2308</v>
      </c>
    </row>
    <row r="123" spans="1:8" ht="15.75" thickTop="1" x14ac:dyDescent="0.25">
      <c r="A123" s="2">
        <v>121</v>
      </c>
      <c r="B123" s="5" t="s">
        <v>2309</v>
      </c>
      <c r="C123" s="3" t="s">
        <v>2176</v>
      </c>
      <c r="D123" s="154">
        <v>49</v>
      </c>
      <c r="E123" s="161">
        <v>48.658104000000002</v>
      </c>
      <c r="F123" s="6">
        <v>6082263</v>
      </c>
      <c r="G123" s="3" t="s">
        <v>2310</v>
      </c>
      <c r="H123" s="1" t="s">
        <v>2311</v>
      </c>
    </row>
    <row r="124" spans="1:8" ht="15.75" thickBot="1" x14ac:dyDescent="0.3">
      <c r="A124" s="3">
        <v>122</v>
      </c>
      <c r="B124" s="5" t="s">
        <v>2312</v>
      </c>
      <c r="C124" s="3" t="s">
        <v>2176</v>
      </c>
      <c r="D124" s="7">
        <v>49</v>
      </c>
      <c r="E124" s="160">
        <v>48.999777777777773</v>
      </c>
      <c r="F124" s="157">
        <v>22049900</v>
      </c>
      <c r="G124" s="3" t="s">
        <v>2313</v>
      </c>
      <c r="H124" s="1" t="s">
        <v>2314</v>
      </c>
    </row>
    <row r="125" spans="1:8" ht="15.75" thickTop="1" x14ac:dyDescent="0.25">
      <c r="A125" s="2">
        <v>123</v>
      </c>
      <c r="B125" s="5" t="s">
        <v>4632</v>
      </c>
      <c r="C125" s="3" t="s">
        <v>2176</v>
      </c>
      <c r="D125" s="7">
        <v>49</v>
      </c>
      <c r="E125" s="160">
        <v>7.8734065150782131</v>
      </c>
      <c r="F125" s="157">
        <v>244114969</v>
      </c>
      <c r="G125" s="3" t="s">
        <v>4633</v>
      </c>
      <c r="H125" s="1" t="s">
        <v>4634</v>
      </c>
    </row>
    <row r="126" spans="1:8" ht="15.75" thickBot="1" x14ac:dyDescent="0.3">
      <c r="A126" s="3">
        <v>124</v>
      </c>
      <c r="B126" s="5" t="s">
        <v>341</v>
      </c>
      <c r="C126" s="3" t="s">
        <v>694</v>
      </c>
      <c r="D126" s="7">
        <v>49</v>
      </c>
      <c r="E126" s="160">
        <v>47.954545454545467</v>
      </c>
      <c r="F126" s="157">
        <v>527500</v>
      </c>
      <c r="G126" s="3" t="s">
        <v>1036</v>
      </c>
      <c r="H126" s="1" t="s">
        <v>1667</v>
      </c>
    </row>
    <row r="127" spans="1:8" ht="15.75" thickTop="1" x14ac:dyDescent="0.25">
      <c r="A127" s="2">
        <v>125</v>
      </c>
      <c r="B127" s="5" t="s">
        <v>2315</v>
      </c>
      <c r="C127" s="3" t="s">
        <v>2176</v>
      </c>
      <c r="D127" s="7">
        <v>49</v>
      </c>
      <c r="E127" s="160">
        <v>49</v>
      </c>
      <c r="F127" s="157">
        <v>2572500</v>
      </c>
      <c r="G127" s="3" t="s">
        <v>2316</v>
      </c>
      <c r="H127" s="1" t="s">
        <v>2317</v>
      </c>
    </row>
    <row r="128" spans="1:8" ht="15.75" thickBot="1" x14ac:dyDescent="0.3">
      <c r="A128" s="3">
        <v>126</v>
      </c>
      <c r="B128" s="5" t="s">
        <v>2318</v>
      </c>
      <c r="C128" s="3" t="s">
        <v>2176</v>
      </c>
      <c r="D128" s="7">
        <v>49</v>
      </c>
      <c r="E128" s="160">
        <v>40.160413863817944</v>
      </c>
      <c r="F128" s="157">
        <v>13214989</v>
      </c>
      <c r="G128" s="3" t="s">
        <v>2319</v>
      </c>
      <c r="H128" s="1" t="s">
        <v>2320</v>
      </c>
    </row>
    <row r="129" spans="1:8" ht="15.75" thickTop="1" x14ac:dyDescent="0.25">
      <c r="A129" s="2">
        <v>127</v>
      </c>
      <c r="B129" s="5" t="s">
        <v>2321</v>
      </c>
      <c r="C129" s="3" t="s">
        <v>2176</v>
      </c>
      <c r="D129" s="7">
        <v>49</v>
      </c>
      <c r="E129" s="160">
        <v>48.989627133276656</v>
      </c>
      <c r="F129" s="157">
        <v>3767900</v>
      </c>
      <c r="G129" s="3" t="s">
        <v>2322</v>
      </c>
      <c r="H129" s="1" t="s">
        <v>2323</v>
      </c>
    </row>
    <row r="130" spans="1:8" ht="15.75" thickBot="1" x14ac:dyDescent="0.3">
      <c r="A130" s="3">
        <v>128</v>
      </c>
      <c r="B130" s="5" t="s">
        <v>2324</v>
      </c>
      <c r="C130" s="3" t="s">
        <v>2176</v>
      </c>
      <c r="D130" s="7">
        <v>49</v>
      </c>
      <c r="E130" s="160">
        <v>48.965153333333333</v>
      </c>
      <c r="F130" s="157">
        <v>14689546</v>
      </c>
      <c r="G130" s="3" t="s">
        <v>2325</v>
      </c>
      <c r="H130" s="1" t="s">
        <v>2326</v>
      </c>
    </row>
    <row r="131" spans="1:8" ht="15.75" thickTop="1" x14ac:dyDescent="0.25">
      <c r="A131" s="2">
        <v>129</v>
      </c>
      <c r="B131" s="5" t="s">
        <v>2327</v>
      </c>
      <c r="C131" s="3" t="s">
        <v>2176</v>
      </c>
      <c r="D131" s="7">
        <v>49</v>
      </c>
      <c r="E131" s="160">
        <v>48.698811189138361</v>
      </c>
      <c r="F131" s="157">
        <v>3122709</v>
      </c>
      <c r="G131" s="3" t="s">
        <v>2328</v>
      </c>
      <c r="H131" s="1" t="s">
        <v>2329</v>
      </c>
    </row>
    <row r="132" spans="1:8" ht="15.75" thickBot="1" x14ac:dyDescent="0.3">
      <c r="A132" s="3">
        <v>130</v>
      </c>
      <c r="B132" s="5" t="s">
        <v>2330</v>
      </c>
      <c r="C132" s="3" t="s">
        <v>2176</v>
      </c>
      <c r="D132" s="7">
        <v>49</v>
      </c>
      <c r="E132" s="160">
        <v>49</v>
      </c>
      <c r="F132" s="157">
        <v>583100</v>
      </c>
      <c r="G132" s="3" t="s">
        <v>2331</v>
      </c>
      <c r="H132" s="1" t="s">
        <v>2332</v>
      </c>
    </row>
    <row r="133" spans="1:8" ht="15.75" thickTop="1" x14ac:dyDescent="0.25">
      <c r="A133" s="2">
        <v>131</v>
      </c>
      <c r="B133" s="5" t="s">
        <v>2333</v>
      </c>
      <c r="C133" s="3" t="s">
        <v>2176</v>
      </c>
      <c r="D133" s="7">
        <v>49</v>
      </c>
      <c r="E133" s="160">
        <v>48.995176000000001</v>
      </c>
      <c r="F133" s="157">
        <v>12248794</v>
      </c>
      <c r="G133" s="3" t="s">
        <v>2334</v>
      </c>
      <c r="H133" s="1" t="s">
        <v>2335</v>
      </c>
    </row>
    <row r="134" spans="1:8" ht="15.75" thickBot="1" x14ac:dyDescent="0.3">
      <c r="A134" s="3">
        <v>132</v>
      </c>
      <c r="B134" s="5" t="s">
        <v>4175</v>
      </c>
      <c r="C134" s="3" t="s">
        <v>2176</v>
      </c>
      <c r="D134" s="7">
        <v>49</v>
      </c>
      <c r="E134" s="160">
        <v>49.459806766801009</v>
      </c>
      <c r="F134" s="157">
        <v>2174629</v>
      </c>
      <c r="G134" s="3" t="s">
        <v>4176</v>
      </c>
      <c r="H134" s="1" t="s">
        <v>4177</v>
      </c>
    </row>
    <row r="135" spans="1:8" ht="15.75" thickTop="1" x14ac:dyDescent="0.25">
      <c r="A135" s="2">
        <v>133</v>
      </c>
      <c r="B135" s="5" t="s">
        <v>46</v>
      </c>
      <c r="C135" s="3" t="s">
        <v>1</v>
      </c>
      <c r="D135" s="7">
        <v>49</v>
      </c>
      <c r="E135" s="160">
        <v>39.521347229753864</v>
      </c>
      <c r="F135" s="157">
        <v>23904724</v>
      </c>
      <c r="G135" s="3" t="s">
        <v>763</v>
      </c>
      <c r="H135" s="1" t="s">
        <v>1379</v>
      </c>
    </row>
    <row r="136" spans="1:8" ht="15.75" thickBot="1" x14ac:dyDescent="0.3">
      <c r="A136" s="3">
        <v>134</v>
      </c>
      <c r="B136" s="5" t="s">
        <v>2336</v>
      </c>
      <c r="C136" s="3" t="s">
        <v>2176</v>
      </c>
      <c r="D136" s="154">
        <v>49</v>
      </c>
      <c r="E136" s="161">
        <v>49.000000000000007</v>
      </c>
      <c r="F136" s="6">
        <v>906500</v>
      </c>
      <c r="G136" s="3" t="s">
        <v>2337</v>
      </c>
      <c r="H136" s="1" t="s">
        <v>2338</v>
      </c>
    </row>
    <row r="137" spans="1:8" ht="15.75" thickTop="1" x14ac:dyDescent="0.25">
      <c r="A137" s="2">
        <v>135</v>
      </c>
      <c r="B137" s="5" t="s">
        <v>342</v>
      </c>
      <c r="C137" s="3" t="s">
        <v>694</v>
      </c>
      <c r="D137" s="7">
        <v>49</v>
      </c>
      <c r="E137" s="160">
        <v>48.873924032483671</v>
      </c>
      <c r="F137" s="157">
        <v>58630039</v>
      </c>
      <c r="G137" s="3" t="s">
        <v>1037</v>
      </c>
      <c r="H137" s="1" t="s">
        <v>1668</v>
      </c>
    </row>
    <row r="138" spans="1:8" ht="15.75" thickBot="1" x14ac:dyDescent="0.3">
      <c r="A138" s="3">
        <v>136</v>
      </c>
      <c r="B138" s="5" t="s">
        <v>47</v>
      </c>
      <c r="C138" s="3" t="s">
        <v>1</v>
      </c>
      <c r="D138" s="7">
        <v>49</v>
      </c>
      <c r="E138" s="160">
        <v>48.921822222222225</v>
      </c>
      <c r="F138" s="157">
        <v>6604446</v>
      </c>
      <c r="G138" s="3" t="s">
        <v>764</v>
      </c>
      <c r="H138" s="1" t="s">
        <v>1380</v>
      </c>
    </row>
    <row r="139" spans="1:8" ht="15.75" thickTop="1" x14ac:dyDescent="0.25">
      <c r="A139" s="2">
        <v>137</v>
      </c>
      <c r="B139" s="5" t="s">
        <v>2339</v>
      </c>
      <c r="C139" s="3" t="s">
        <v>2176</v>
      </c>
      <c r="D139" s="7">
        <v>49</v>
      </c>
      <c r="E139" s="160">
        <v>48.805555555555564</v>
      </c>
      <c r="F139" s="157">
        <v>1757000</v>
      </c>
      <c r="G139" s="3" t="s">
        <v>2340</v>
      </c>
      <c r="H139" s="1" t="s">
        <v>2341</v>
      </c>
    </row>
    <row r="140" spans="1:8" ht="15.75" thickBot="1" x14ac:dyDescent="0.3">
      <c r="A140" s="3">
        <v>138</v>
      </c>
      <c r="B140" s="5" t="s">
        <v>2342</v>
      </c>
      <c r="C140" s="3" t="s">
        <v>2176</v>
      </c>
      <c r="D140" s="7">
        <v>49</v>
      </c>
      <c r="E140" s="160">
        <v>49.070609632009486</v>
      </c>
      <c r="F140" s="157">
        <v>12249300</v>
      </c>
      <c r="G140" s="3" t="s">
        <v>2343</v>
      </c>
      <c r="H140" s="1" t="s">
        <v>2344</v>
      </c>
    </row>
    <row r="141" spans="1:8" ht="15.75" thickTop="1" x14ac:dyDescent="0.25">
      <c r="A141" s="2">
        <v>139</v>
      </c>
      <c r="B141" s="5" t="s">
        <v>4024</v>
      </c>
      <c r="C141" s="3" t="s">
        <v>694</v>
      </c>
      <c r="D141" s="7">
        <v>49</v>
      </c>
      <c r="E141" s="160">
        <v>28.669989316239313</v>
      </c>
      <c r="F141" s="157">
        <v>2683511</v>
      </c>
      <c r="G141" s="3" t="s">
        <v>4025</v>
      </c>
      <c r="H141" s="1" t="s">
        <v>4026</v>
      </c>
    </row>
    <row r="142" spans="1:8" ht="15.75" thickBot="1" x14ac:dyDescent="0.3">
      <c r="A142" s="3">
        <v>140</v>
      </c>
      <c r="B142" s="5" t="s">
        <v>4684</v>
      </c>
      <c r="C142" s="3" t="s">
        <v>2176</v>
      </c>
      <c r="D142" s="7">
        <v>100</v>
      </c>
      <c r="E142" s="160">
        <v>48.182000000000002</v>
      </c>
      <c r="F142" s="157">
        <v>4818200</v>
      </c>
      <c r="G142" s="3" t="s">
        <v>4685</v>
      </c>
      <c r="H142" s="1" t="s">
        <v>4686</v>
      </c>
    </row>
    <row r="143" spans="1:8" ht="15.75" thickTop="1" x14ac:dyDescent="0.25">
      <c r="A143" s="2">
        <v>141</v>
      </c>
      <c r="B143" s="5" t="s">
        <v>2345</v>
      </c>
      <c r="C143" s="3" t="s">
        <v>2176</v>
      </c>
      <c r="D143" s="7">
        <v>49</v>
      </c>
      <c r="E143" s="160">
        <v>48.856458967032921</v>
      </c>
      <c r="F143" s="157">
        <v>4763964</v>
      </c>
      <c r="G143" s="3" t="s">
        <v>2346</v>
      </c>
      <c r="H143" s="1" t="s">
        <v>2347</v>
      </c>
    </row>
    <row r="144" spans="1:8" ht="15.75" thickBot="1" x14ac:dyDescent="0.3">
      <c r="A144" s="3">
        <v>142</v>
      </c>
      <c r="B144" s="5" t="s">
        <v>48</v>
      </c>
      <c r="C144" s="3" t="s">
        <v>1</v>
      </c>
      <c r="D144" s="7">
        <v>49</v>
      </c>
      <c r="E144" s="160">
        <v>24.225241494199345</v>
      </c>
      <c r="F144" s="157">
        <v>169791423</v>
      </c>
      <c r="G144" s="3" t="s">
        <v>765</v>
      </c>
      <c r="H144" s="1" t="s">
        <v>1381</v>
      </c>
    </row>
    <row r="145" spans="1:8" ht="15.75" thickTop="1" x14ac:dyDescent="0.25">
      <c r="A145" s="2">
        <v>143</v>
      </c>
      <c r="B145" s="5" t="s">
        <v>2348</v>
      </c>
      <c r="C145" s="3" t="s">
        <v>2176</v>
      </c>
      <c r="D145" s="7">
        <v>49</v>
      </c>
      <c r="E145" s="160">
        <v>48.936</v>
      </c>
      <c r="F145" s="157">
        <v>2446800</v>
      </c>
      <c r="G145" s="3" t="s">
        <v>2349</v>
      </c>
      <c r="H145" s="1" t="s">
        <v>2350</v>
      </c>
    </row>
    <row r="146" spans="1:8" ht="15.75" thickBot="1" x14ac:dyDescent="0.3">
      <c r="A146" s="3">
        <v>144</v>
      </c>
      <c r="B146" s="5" t="s">
        <v>343</v>
      </c>
      <c r="C146" s="3" t="s">
        <v>694</v>
      </c>
      <c r="D146" s="7">
        <v>49</v>
      </c>
      <c r="E146" s="160">
        <v>20.033258680503149</v>
      </c>
      <c r="F146" s="157">
        <v>14467767</v>
      </c>
      <c r="G146" s="3" t="s">
        <v>2013</v>
      </c>
      <c r="H146" s="1" t="s">
        <v>1669</v>
      </c>
    </row>
    <row r="147" spans="1:8" ht="15.75" thickTop="1" x14ac:dyDescent="0.25">
      <c r="A147" s="2">
        <v>145</v>
      </c>
      <c r="B147" s="5" t="s">
        <v>2351</v>
      </c>
      <c r="C147" s="3" t="s">
        <v>2176</v>
      </c>
      <c r="D147" s="7">
        <v>49</v>
      </c>
      <c r="E147" s="160">
        <v>48.866666666666674</v>
      </c>
      <c r="F147" s="157">
        <v>1319400</v>
      </c>
      <c r="G147" s="3" t="s">
        <v>2352</v>
      </c>
      <c r="H147" s="1" t="s">
        <v>2353</v>
      </c>
    </row>
    <row r="148" spans="1:8" ht="15.75" thickBot="1" x14ac:dyDescent="0.3">
      <c r="A148" s="3">
        <v>146</v>
      </c>
      <c r="B148" s="5" t="s">
        <v>2023</v>
      </c>
      <c r="C148" s="3" t="s">
        <v>1</v>
      </c>
      <c r="D148" s="7">
        <v>49</v>
      </c>
      <c r="E148" s="160">
        <v>40.2502</v>
      </c>
      <c r="F148" s="157">
        <v>60375300</v>
      </c>
      <c r="G148" s="3" t="s">
        <v>2071</v>
      </c>
      <c r="H148" s="1" t="s">
        <v>2072</v>
      </c>
    </row>
    <row r="149" spans="1:8" ht="15.75" thickTop="1" x14ac:dyDescent="0.25">
      <c r="A149" s="2">
        <v>147</v>
      </c>
      <c r="B149" s="5" t="s">
        <v>4039</v>
      </c>
      <c r="C149" s="3" t="s">
        <v>2176</v>
      </c>
      <c r="D149" s="7">
        <v>49</v>
      </c>
      <c r="E149" s="160">
        <v>48.417230158730156</v>
      </c>
      <c r="F149" s="157">
        <v>30502855</v>
      </c>
      <c r="G149" s="3" t="s">
        <v>4040</v>
      </c>
      <c r="H149" s="1" t="s">
        <v>4041</v>
      </c>
    </row>
    <row r="150" spans="1:8" ht="15.75" thickBot="1" x14ac:dyDescent="0.3">
      <c r="A150" s="3">
        <v>148</v>
      </c>
      <c r="B150" s="5" t="s">
        <v>344</v>
      </c>
      <c r="C150" s="3" t="s">
        <v>694</v>
      </c>
      <c r="D150" s="7">
        <v>49</v>
      </c>
      <c r="E150" s="161">
        <v>48.999980079945814</v>
      </c>
      <c r="F150" s="6">
        <v>1475899</v>
      </c>
      <c r="G150" s="3" t="s">
        <v>1038</v>
      </c>
      <c r="H150" s="1" t="s">
        <v>1670</v>
      </c>
    </row>
    <row r="151" spans="1:8" ht="15.75" thickTop="1" x14ac:dyDescent="0.25">
      <c r="A151" s="2">
        <v>149</v>
      </c>
      <c r="B151" s="5" t="s">
        <v>2354</v>
      </c>
      <c r="C151" s="3" t="s">
        <v>2176</v>
      </c>
      <c r="D151" s="7">
        <v>49</v>
      </c>
      <c r="E151" s="160">
        <v>48.96907216494845</v>
      </c>
      <c r="F151" s="157">
        <v>2375000</v>
      </c>
      <c r="G151" s="3" t="s">
        <v>2355</v>
      </c>
      <c r="H151" s="1" t="s">
        <v>2356</v>
      </c>
    </row>
    <row r="152" spans="1:8" ht="15.75" thickBot="1" x14ac:dyDescent="0.3">
      <c r="A152" s="3">
        <v>150</v>
      </c>
      <c r="B152" s="5" t="s">
        <v>2357</v>
      </c>
      <c r="C152" s="3" t="s">
        <v>2176</v>
      </c>
      <c r="D152" s="7">
        <v>49</v>
      </c>
      <c r="E152" s="160">
        <v>49.883545088600918</v>
      </c>
      <c r="F152" s="157">
        <v>8721649</v>
      </c>
      <c r="G152" s="3" t="s">
        <v>2358</v>
      </c>
      <c r="H152" s="1" t="s">
        <v>2359</v>
      </c>
    </row>
    <row r="153" spans="1:8" ht="15.75" thickTop="1" x14ac:dyDescent="0.25">
      <c r="A153" s="2">
        <v>151</v>
      </c>
      <c r="B153" s="5" t="s">
        <v>4790</v>
      </c>
      <c r="C153" s="3" t="s">
        <v>2176</v>
      </c>
      <c r="D153" s="7">
        <v>49</v>
      </c>
      <c r="E153" s="160">
        <v>48.997183098591549</v>
      </c>
      <c r="F153" s="157">
        <v>1739400</v>
      </c>
      <c r="G153" s="3" t="s">
        <v>4791</v>
      </c>
      <c r="H153" s="1" t="s">
        <v>4792</v>
      </c>
    </row>
    <row r="154" spans="1:8" ht="15.75" thickBot="1" x14ac:dyDescent="0.3">
      <c r="A154" s="3">
        <v>152</v>
      </c>
      <c r="B154" s="5" t="s">
        <v>49</v>
      </c>
      <c r="C154" s="3" t="s">
        <v>1</v>
      </c>
      <c r="D154" s="7">
        <v>49</v>
      </c>
      <c r="E154" s="160">
        <v>17.352494818747651</v>
      </c>
      <c r="F154" s="157">
        <v>2608106</v>
      </c>
      <c r="G154" s="3" t="s">
        <v>766</v>
      </c>
      <c r="H154" s="1" t="s">
        <v>1382</v>
      </c>
    </row>
    <row r="155" spans="1:8" ht="15.75" thickTop="1" x14ac:dyDescent="0.25">
      <c r="A155" s="2">
        <v>153</v>
      </c>
      <c r="B155" s="5" t="s">
        <v>2360</v>
      </c>
      <c r="C155" s="3" t="s">
        <v>2176</v>
      </c>
      <c r="D155" s="7">
        <v>49</v>
      </c>
      <c r="E155" s="160">
        <v>49</v>
      </c>
      <c r="F155" s="157">
        <v>550515</v>
      </c>
      <c r="G155" s="3" t="s">
        <v>2361</v>
      </c>
      <c r="H155" s="1" t="s">
        <v>2362</v>
      </c>
    </row>
    <row r="156" spans="1:8" ht="15.75" thickBot="1" x14ac:dyDescent="0.3">
      <c r="A156" s="3">
        <v>154</v>
      </c>
      <c r="B156" s="5" t="s">
        <v>50</v>
      </c>
      <c r="C156" s="3" t="s">
        <v>1</v>
      </c>
      <c r="D156" s="7">
        <v>3.31</v>
      </c>
      <c r="E156" s="160">
        <v>3.0132789820054255</v>
      </c>
      <c r="F156" s="157">
        <v>512864</v>
      </c>
      <c r="G156" s="3" t="s">
        <v>767</v>
      </c>
      <c r="H156" s="1" t="s">
        <v>1383</v>
      </c>
    </row>
    <row r="157" spans="1:8" ht="15.75" thickTop="1" x14ac:dyDescent="0.25">
      <c r="A157" s="2">
        <v>155</v>
      </c>
      <c r="B157" s="5" t="s">
        <v>2051</v>
      </c>
      <c r="C157" s="3" t="s">
        <v>694</v>
      </c>
      <c r="D157" s="7">
        <v>49</v>
      </c>
      <c r="E157" s="161">
        <v>48.901000000000003</v>
      </c>
      <c r="F157" s="6">
        <v>4890100</v>
      </c>
      <c r="G157" s="3" t="s">
        <v>2132</v>
      </c>
      <c r="H157" s="1" t="s">
        <v>2133</v>
      </c>
    </row>
    <row r="158" spans="1:8" ht="15.75" thickBot="1" x14ac:dyDescent="0.3">
      <c r="A158" s="3">
        <v>156</v>
      </c>
      <c r="B158" s="5" t="s">
        <v>2363</v>
      </c>
      <c r="C158" s="3" t="s">
        <v>2176</v>
      </c>
      <c r="D158" s="7">
        <v>49</v>
      </c>
      <c r="E158" s="160">
        <v>49</v>
      </c>
      <c r="F158" s="157">
        <v>2450000</v>
      </c>
      <c r="G158" s="3" t="s">
        <v>2364</v>
      </c>
      <c r="H158" s="1" t="s">
        <v>2365</v>
      </c>
    </row>
    <row r="159" spans="1:8" ht="15.75" thickTop="1" x14ac:dyDescent="0.25">
      <c r="A159" s="2">
        <v>157</v>
      </c>
      <c r="B159" s="5" t="s">
        <v>345</v>
      </c>
      <c r="C159" s="3" t="s">
        <v>694</v>
      </c>
      <c r="D159" s="7">
        <v>49</v>
      </c>
      <c r="E159" s="160">
        <v>48.614509535246157</v>
      </c>
      <c r="F159" s="157">
        <v>2582850</v>
      </c>
      <c r="G159" s="3" t="s">
        <v>1039</v>
      </c>
      <c r="H159" s="1" t="s">
        <v>1671</v>
      </c>
    </row>
    <row r="160" spans="1:8" ht="15.75" thickBot="1" x14ac:dyDescent="0.3">
      <c r="A160" s="3">
        <v>158</v>
      </c>
      <c r="B160" s="5" t="s">
        <v>2366</v>
      </c>
      <c r="C160" s="3" t="s">
        <v>2176</v>
      </c>
      <c r="D160" s="7">
        <v>49</v>
      </c>
      <c r="E160" s="160">
        <v>17.271635048771799</v>
      </c>
      <c r="F160" s="157">
        <v>3592488</v>
      </c>
      <c r="G160" s="3" t="s">
        <v>2367</v>
      </c>
      <c r="H160" s="1" t="s">
        <v>2368</v>
      </c>
    </row>
    <row r="161" spans="1:8" ht="15.75" thickTop="1" x14ac:dyDescent="0.25">
      <c r="A161" s="2">
        <v>159</v>
      </c>
      <c r="B161" s="5" t="s">
        <v>4085</v>
      </c>
      <c r="C161" s="3" t="s">
        <v>694</v>
      </c>
      <c r="D161" s="7">
        <v>49</v>
      </c>
      <c r="E161" s="160">
        <v>49.000000000000007</v>
      </c>
      <c r="F161" s="157">
        <v>6762000</v>
      </c>
      <c r="G161" s="3" t="s">
        <v>4086</v>
      </c>
      <c r="H161" s="1" t="s">
        <v>4087</v>
      </c>
    </row>
    <row r="162" spans="1:8" ht="15.75" thickBot="1" x14ac:dyDescent="0.3">
      <c r="A162" s="3">
        <v>160</v>
      </c>
      <c r="B162" s="5" t="s">
        <v>346</v>
      </c>
      <c r="C162" s="3" t="s">
        <v>694</v>
      </c>
      <c r="D162" s="7">
        <v>49</v>
      </c>
      <c r="E162" s="160">
        <v>24.611599999999999</v>
      </c>
      <c r="F162" s="157">
        <v>1230580</v>
      </c>
      <c r="G162" s="3" t="s">
        <v>1040</v>
      </c>
      <c r="H162" s="1" t="s">
        <v>1672</v>
      </c>
    </row>
    <row r="163" spans="1:8" ht="15.75" thickTop="1" x14ac:dyDescent="0.25">
      <c r="A163" s="2">
        <v>161</v>
      </c>
      <c r="B163" s="5" t="s">
        <v>347</v>
      </c>
      <c r="C163" s="3" t="s">
        <v>694</v>
      </c>
      <c r="D163" s="7">
        <v>49</v>
      </c>
      <c r="E163" s="160">
        <v>46.562788860691427</v>
      </c>
      <c r="F163" s="157">
        <v>2216426</v>
      </c>
      <c r="G163" s="3" t="s">
        <v>1041</v>
      </c>
      <c r="H163" s="1" t="s">
        <v>1673</v>
      </c>
    </row>
    <row r="164" spans="1:8" ht="15.75" thickBot="1" x14ac:dyDescent="0.3">
      <c r="A164" s="3">
        <v>162</v>
      </c>
      <c r="B164" s="5" t="s">
        <v>4687</v>
      </c>
      <c r="C164" s="3" t="s">
        <v>2176</v>
      </c>
      <c r="D164" s="7">
        <v>49</v>
      </c>
      <c r="E164" s="160">
        <v>48.750011540154091</v>
      </c>
      <c r="F164" s="157">
        <v>4752429</v>
      </c>
      <c r="G164" s="3" t="s">
        <v>4688</v>
      </c>
      <c r="H164" s="1" t="s">
        <v>4689</v>
      </c>
    </row>
    <row r="165" spans="1:8" ht="15.75" thickTop="1" x14ac:dyDescent="0.25">
      <c r="A165" s="2">
        <v>163</v>
      </c>
      <c r="B165" s="5" t="s">
        <v>51</v>
      </c>
      <c r="C165" s="3" t="s">
        <v>1</v>
      </c>
      <c r="D165" s="154">
        <v>49</v>
      </c>
      <c r="E165" s="161">
        <v>48.815402777777784</v>
      </c>
      <c r="F165" s="6">
        <v>28117672</v>
      </c>
      <c r="G165" s="3" t="s">
        <v>768</v>
      </c>
      <c r="H165" s="1" t="s">
        <v>1384</v>
      </c>
    </row>
    <row r="166" spans="1:8" ht="15.75" thickBot="1" x14ac:dyDescent="0.3">
      <c r="A166" s="3">
        <v>164</v>
      </c>
      <c r="B166" s="5" t="s">
        <v>2369</v>
      </c>
      <c r="C166" s="3" t="s">
        <v>2176</v>
      </c>
      <c r="D166" s="7">
        <v>49</v>
      </c>
      <c r="E166" s="160">
        <v>48.999994651955049</v>
      </c>
      <c r="F166" s="157">
        <v>21073119</v>
      </c>
      <c r="G166" s="3" t="s">
        <v>2370</v>
      </c>
      <c r="H166" s="1" t="s">
        <v>2371</v>
      </c>
    </row>
    <row r="167" spans="1:8" ht="15.75" thickTop="1" x14ac:dyDescent="0.25">
      <c r="A167" s="2">
        <v>165</v>
      </c>
      <c r="B167" s="5" t="s">
        <v>2372</v>
      </c>
      <c r="C167" s="3" t="s">
        <v>2176</v>
      </c>
      <c r="D167" s="7">
        <v>49</v>
      </c>
      <c r="E167" s="160">
        <v>49.000062359690695</v>
      </c>
      <c r="F167" s="157">
        <v>1728683</v>
      </c>
      <c r="G167" s="3" t="s">
        <v>2373</v>
      </c>
      <c r="H167" s="1" t="s">
        <v>2374</v>
      </c>
    </row>
    <row r="168" spans="1:8" ht="15.75" thickBot="1" x14ac:dyDescent="0.3">
      <c r="A168" s="3">
        <v>166</v>
      </c>
      <c r="B168" s="5" t="s">
        <v>2375</v>
      </c>
      <c r="C168" s="3" t="s">
        <v>2176</v>
      </c>
      <c r="D168" s="154">
        <v>49</v>
      </c>
      <c r="E168" s="161">
        <v>49.080824435099501</v>
      </c>
      <c r="F168" s="6">
        <v>53898500</v>
      </c>
      <c r="G168" s="3" t="s">
        <v>2376</v>
      </c>
      <c r="H168" s="1" t="s">
        <v>2377</v>
      </c>
    </row>
    <row r="169" spans="1:8" ht="15.75" thickTop="1" x14ac:dyDescent="0.25">
      <c r="A169" s="2">
        <v>167</v>
      </c>
      <c r="B169" s="5" t="s">
        <v>2378</v>
      </c>
      <c r="C169" s="3" t="s">
        <v>2176</v>
      </c>
      <c r="D169" s="7">
        <v>49</v>
      </c>
      <c r="E169" s="160">
        <v>49</v>
      </c>
      <c r="F169" s="157">
        <v>7840000</v>
      </c>
      <c r="G169" s="3" t="s">
        <v>2379</v>
      </c>
      <c r="H169" s="1" t="s">
        <v>2380</v>
      </c>
    </row>
    <row r="170" spans="1:8" ht="15.75" thickBot="1" x14ac:dyDescent="0.3">
      <c r="A170" s="3">
        <v>168</v>
      </c>
      <c r="B170" s="5" t="s">
        <v>2381</v>
      </c>
      <c r="C170" s="3" t="s">
        <v>2176</v>
      </c>
      <c r="D170" s="7">
        <v>49</v>
      </c>
      <c r="E170" s="160">
        <v>49</v>
      </c>
      <c r="F170" s="157">
        <v>490000</v>
      </c>
      <c r="G170" s="3" t="s">
        <v>2382</v>
      </c>
      <c r="H170" s="1" t="s">
        <v>2383</v>
      </c>
    </row>
    <row r="171" spans="1:8" ht="15.75" thickTop="1" x14ac:dyDescent="0.25">
      <c r="A171" s="2">
        <v>169</v>
      </c>
      <c r="B171" s="5" t="s">
        <v>52</v>
      </c>
      <c r="C171" s="3" t="s">
        <v>1</v>
      </c>
      <c r="D171" s="154">
        <v>49</v>
      </c>
      <c r="E171" s="161">
        <v>46.889581104046435</v>
      </c>
      <c r="F171" s="6">
        <v>8224953</v>
      </c>
      <c r="G171" s="3" t="s">
        <v>769</v>
      </c>
      <c r="H171" s="1" t="s">
        <v>1385</v>
      </c>
    </row>
    <row r="172" spans="1:8" ht="15.75" thickBot="1" x14ac:dyDescent="0.3">
      <c r="A172" s="3">
        <v>170</v>
      </c>
      <c r="B172" s="5" t="s">
        <v>53</v>
      </c>
      <c r="C172" s="3" t="s">
        <v>1</v>
      </c>
      <c r="D172" s="7">
        <v>49</v>
      </c>
      <c r="E172" s="160">
        <v>44.0322956537373</v>
      </c>
      <c r="F172" s="157">
        <v>20915292</v>
      </c>
      <c r="G172" s="3" t="s">
        <v>770</v>
      </c>
      <c r="H172" s="1" t="s">
        <v>1386</v>
      </c>
    </row>
    <row r="173" spans="1:8" ht="15.75" thickTop="1" x14ac:dyDescent="0.25">
      <c r="A173" s="2">
        <v>171</v>
      </c>
      <c r="B173" s="5" t="s">
        <v>348</v>
      </c>
      <c r="C173" s="3" t="s">
        <v>2176</v>
      </c>
      <c r="D173" s="7">
        <v>49</v>
      </c>
      <c r="E173" s="160">
        <v>48.881625319158886</v>
      </c>
      <c r="F173" s="157">
        <v>3030607</v>
      </c>
      <c r="G173" s="3" t="s">
        <v>1042</v>
      </c>
      <c r="H173" s="1" t="s">
        <v>1674</v>
      </c>
    </row>
    <row r="174" spans="1:8" ht="15.75" thickBot="1" x14ac:dyDescent="0.3">
      <c r="A174" s="3">
        <v>172</v>
      </c>
      <c r="B174" s="5" t="s">
        <v>2384</v>
      </c>
      <c r="C174" s="3" t="s">
        <v>2176</v>
      </c>
      <c r="D174" s="7">
        <v>49</v>
      </c>
      <c r="E174" s="160">
        <v>49</v>
      </c>
      <c r="F174" s="157">
        <v>1176000</v>
      </c>
      <c r="G174" s="3" t="s">
        <v>2385</v>
      </c>
      <c r="H174" s="1" t="s">
        <v>2386</v>
      </c>
    </row>
    <row r="175" spans="1:8" ht="15.75" thickTop="1" x14ac:dyDescent="0.25">
      <c r="A175" s="2">
        <v>173</v>
      </c>
      <c r="B175" s="5" t="s">
        <v>2387</v>
      </c>
      <c r="C175" s="3" t="s">
        <v>2176</v>
      </c>
      <c r="D175" s="154">
        <v>49</v>
      </c>
      <c r="E175" s="161">
        <v>49.096575476350743</v>
      </c>
      <c r="F175" s="6">
        <v>12005890</v>
      </c>
      <c r="G175" s="3" t="s">
        <v>2388</v>
      </c>
      <c r="H175" s="1" t="s">
        <v>2389</v>
      </c>
    </row>
    <row r="176" spans="1:8" ht="15.75" thickBot="1" x14ac:dyDescent="0.3">
      <c r="A176" s="3">
        <v>174</v>
      </c>
      <c r="B176" s="5" t="s">
        <v>2390</v>
      </c>
      <c r="C176" s="3" t="s">
        <v>2176</v>
      </c>
      <c r="D176" s="154">
        <v>49</v>
      </c>
      <c r="E176" s="161">
        <v>48.954353932584269</v>
      </c>
      <c r="F176" s="6">
        <v>13942200</v>
      </c>
      <c r="G176" s="3" t="s">
        <v>2391</v>
      </c>
      <c r="H176" s="1" t="s">
        <v>2392</v>
      </c>
    </row>
    <row r="177" spans="1:8" ht="15.75" thickTop="1" x14ac:dyDescent="0.25">
      <c r="A177" s="2">
        <v>175</v>
      </c>
      <c r="B177" s="5" t="s">
        <v>2393</v>
      </c>
      <c r="C177" s="3" t="s">
        <v>2176</v>
      </c>
      <c r="D177" s="7">
        <v>49</v>
      </c>
      <c r="E177" s="160">
        <v>49.000000000000007</v>
      </c>
      <c r="F177" s="157">
        <v>882000</v>
      </c>
      <c r="G177" s="3" t="s">
        <v>2394</v>
      </c>
      <c r="H177" s="1" t="s">
        <v>2395</v>
      </c>
    </row>
    <row r="178" spans="1:8" ht="15.75" thickBot="1" x14ac:dyDescent="0.3">
      <c r="A178" s="3">
        <v>176</v>
      </c>
      <c r="B178" s="5" t="s">
        <v>54</v>
      </c>
      <c r="C178" s="3" t="s">
        <v>1</v>
      </c>
      <c r="D178" s="7">
        <v>49</v>
      </c>
      <c r="E178" s="160">
        <v>48.653823502633635</v>
      </c>
      <c r="F178" s="157">
        <v>7641769</v>
      </c>
      <c r="G178" s="3" t="s">
        <v>771</v>
      </c>
      <c r="H178" s="1" t="s">
        <v>1387</v>
      </c>
    </row>
    <row r="179" spans="1:8" ht="15.75" thickTop="1" x14ac:dyDescent="0.25">
      <c r="A179" s="2">
        <v>177</v>
      </c>
      <c r="B179" s="5" t="s">
        <v>2396</v>
      </c>
      <c r="C179" s="3" t="s">
        <v>2176</v>
      </c>
      <c r="D179" s="7">
        <v>49</v>
      </c>
      <c r="E179" s="160">
        <v>49.001186177995969</v>
      </c>
      <c r="F179" s="157">
        <v>1697847</v>
      </c>
      <c r="G179" s="3" t="s">
        <v>2397</v>
      </c>
      <c r="H179" s="1" t="s">
        <v>2398</v>
      </c>
    </row>
    <row r="180" spans="1:8" ht="15.75" thickBot="1" x14ac:dyDescent="0.3">
      <c r="A180" s="3">
        <v>178</v>
      </c>
      <c r="B180" s="5" t="s">
        <v>2399</v>
      </c>
      <c r="C180" s="3" t="s">
        <v>2176</v>
      </c>
      <c r="D180" s="7">
        <v>49</v>
      </c>
      <c r="E180" s="160">
        <v>49</v>
      </c>
      <c r="F180" s="157">
        <v>980000</v>
      </c>
      <c r="G180" s="3" t="s">
        <v>2400</v>
      </c>
      <c r="H180" s="1" t="s">
        <v>2401</v>
      </c>
    </row>
    <row r="181" spans="1:8" ht="15.75" thickTop="1" x14ac:dyDescent="0.25">
      <c r="A181" s="2">
        <v>179</v>
      </c>
      <c r="B181" s="5" t="s">
        <v>2052</v>
      </c>
      <c r="C181" s="3" t="s">
        <v>694</v>
      </c>
      <c r="D181" s="7">
        <v>49</v>
      </c>
      <c r="E181" s="160">
        <v>27.934414141414145</v>
      </c>
      <c r="F181" s="157">
        <v>27655070</v>
      </c>
      <c r="G181" s="3" t="s">
        <v>2134</v>
      </c>
      <c r="H181" s="1" t="s">
        <v>2135</v>
      </c>
    </row>
    <row r="182" spans="1:8" ht="15.75" thickBot="1" x14ac:dyDescent="0.3">
      <c r="A182" s="3">
        <v>180</v>
      </c>
      <c r="B182" s="5" t="s">
        <v>4994</v>
      </c>
      <c r="C182" s="3" t="s">
        <v>2176</v>
      </c>
      <c r="D182" s="7">
        <v>49</v>
      </c>
      <c r="E182" s="160">
        <v>48.876574433629223</v>
      </c>
      <c r="F182" s="157">
        <v>15398555</v>
      </c>
      <c r="G182" s="3" t="s">
        <v>4995</v>
      </c>
      <c r="H182" s="1" t="s">
        <v>4996</v>
      </c>
    </row>
    <row r="183" spans="1:8" ht="15.75" thickTop="1" x14ac:dyDescent="0.25">
      <c r="A183" s="2">
        <v>181</v>
      </c>
      <c r="B183" s="5" t="s">
        <v>4858</v>
      </c>
      <c r="C183" s="3" t="s">
        <v>2176</v>
      </c>
      <c r="D183" s="7">
        <v>49</v>
      </c>
      <c r="E183" s="160">
        <v>49.12368305531168</v>
      </c>
      <c r="F183" s="157">
        <v>8952300</v>
      </c>
      <c r="G183" s="3" t="s">
        <v>4859</v>
      </c>
      <c r="H183" s="1" t="s">
        <v>4860</v>
      </c>
    </row>
    <row r="184" spans="1:8" ht="15.75" thickBot="1" x14ac:dyDescent="0.3">
      <c r="A184" s="3">
        <v>182</v>
      </c>
      <c r="B184" s="5" t="s">
        <v>2402</v>
      </c>
      <c r="C184" s="3" t="s">
        <v>2176</v>
      </c>
      <c r="D184" s="7">
        <v>49</v>
      </c>
      <c r="E184" s="160">
        <v>49.000000000000007</v>
      </c>
      <c r="F184" s="157">
        <v>784000</v>
      </c>
      <c r="G184" s="3" t="s">
        <v>2403</v>
      </c>
      <c r="H184" s="1" t="s">
        <v>2404</v>
      </c>
    </row>
    <row r="185" spans="1:8" ht="15.75" thickTop="1" x14ac:dyDescent="0.25">
      <c r="A185" s="2">
        <v>183</v>
      </c>
      <c r="B185" s="5" t="s">
        <v>2405</v>
      </c>
      <c r="C185" s="3" t="s">
        <v>2176</v>
      </c>
      <c r="D185" s="7">
        <v>49</v>
      </c>
      <c r="E185" s="160">
        <v>49</v>
      </c>
      <c r="F185" s="157">
        <v>2940000</v>
      </c>
      <c r="G185" s="3" t="s">
        <v>2406</v>
      </c>
      <c r="H185" s="1" t="s">
        <v>2407</v>
      </c>
    </row>
    <row r="186" spans="1:8" ht="15.75" thickBot="1" x14ac:dyDescent="0.3">
      <c r="A186" s="3">
        <v>184</v>
      </c>
      <c r="B186" s="5" t="s">
        <v>2408</v>
      </c>
      <c r="C186" s="3" t="s">
        <v>2176</v>
      </c>
      <c r="D186" s="7">
        <v>49</v>
      </c>
      <c r="E186" s="160">
        <v>48.998365408907105</v>
      </c>
      <c r="F186" s="157">
        <v>2928647</v>
      </c>
      <c r="G186" s="3" t="s">
        <v>2409</v>
      </c>
      <c r="H186" s="1" t="s">
        <v>2410</v>
      </c>
    </row>
    <row r="187" spans="1:8" ht="15.75" thickTop="1" x14ac:dyDescent="0.25">
      <c r="A187" s="2">
        <v>185</v>
      </c>
      <c r="B187" s="5" t="s">
        <v>2024</v>
      </c>
      <c r="C187" s="3" t="s">
        <v>1</v>
      </c>
      <c r="D187" s="7">
        <v>49</v>
      </c>
      <c r="E187" s="160">
        <v>51.146582278481013</v>
      </c>
      <c r="F187" s="157">
        <v>20202900</v>
      </c>
      <c r="G187" s="3" t="s">
        <v>2073</v>
      </c>
      <c r="H187" s="1" t="s">
        <v>2074</v>
      </c>
    </row>
    <row r="188" spans="1:8" ht="15.75" thickBot="1" x14ac:dyDescent="0.3">
      <c r="A188" s="3">
        <v>186</v>
      </c>
      <c r="B188" s="5" t="s">
        <v>2411</v>
      </c>
      <c r="C188" s="3" t="s">
        <v>2176</v>
      </c>
      <c r="D188" s="154">
        <v>49</v>
      </c>
      <c r="E188" s="161">
        <v>49</v>
      </c>
      <c r="F188" s="6">
        <v>1862000</v>
      </c>
      <c r="G188" s="3" t="s">
        <v>2412</v>
      </c>
      <c r="H188" s="1" t="s">
        <v>2413</v>
      </c>
    </row>
    <row r="189" spans="1:8" ht="15.75" thickTop="1" x14ac:dyDescent="0.25">
      <c r="A189" s="2">
        <v>187</v>
      </c>
      <c r="B189" s="5" t="s">
        <v>4825</v>
      </c>
      <c r="C189" s="3" t="s">
        <v>2176</v>
      </c>
      <c r="D189" s="7">
        <v>0</v>
      </c>
      <c r="E189" s="160" t="e">
        <v>#VALUE!</v>
      </c>
      <c r="F189" s="157" t="s">
        <v>4942</v>
      </c>
      <c r="G189" s="3" t="s">
        <v>4826</v>
      </c>
      <c r="H189" s="1" t="s">
        <v>4827</v>
      </c>
    </row>
    <row r="190" spans="1:8" ht="15.75" thickBot="1" x14ac:dyDescent="0.3">
      <c r="A190" s="3">
        <v>188</v>
      </c>
      <c r="B190" s="5" t="s">
        <v>349</v>
      </c>
      <c r="C190" s="3" t="s">
        <v>694</v>
      </c>
      <c r="D190" s="7">
        <v>49</v>
      </c>
      <c r="E190" s="160">
        <v>24.656473277894356</v>
      </c>
      <c r="F190" s="157">
        <v>38070581</v>
      </c>
      <c r="G190" s="3" t="s">
        <v>1043</v>
      </c>
      <c r="H190" s="1" t="s">
        <v>1675</v>
      </c>
    </row>
    <row r="191" spans="1:8" ht="15.75" thickTop="1" x14ac:dyDescent="0.25">
      <c r="A191" s="2">
        <v>189</v>
      </c>
      <c r="B191" s="5" t="s">
        <v>3986</v>
      </c>
      <c r="C191" s="3" t="s">
        <v>2176</v>
      </c>
      <c r="D191" s="7">
        <v>49</v>
      </c>
      <c r="E191" s="160">
        <v>49</v>
      </c>
      <c r="F191" s="157">
        <v>654150</v>
      </c>
      <c r="G191" s="3" t="s">
        <v>3987</v>
      </c>
      <c r="H191" s="1" t="s">
        <v>3988</v>
      </c>
    </row>
    <row r="192" spans="1:8" ht="15.75" thickBot="1" x14ac:dyDescent="0.3">
      <c r="A192" s="3">
        <v>190</v>
      </c>
      <c r="B192" s="5" t="s">
        <v>2053</v>
      </c>
      <c r="C192" s="3" t="s">
        <v>694</v>
      </c>
      <c r="D192" s="7">
        <v>49</v>
      </c>
      <c r="E192" s="160">
        <v>48.920661157024789</v>
      </c>
      <c r="F192" s="157">
        <v>2959700</v>
      </c>
      <c r="G192" s="3" t="s">
        <v>2136</v>
      </c>
      <c r="H192" s="1" t="s">
        <v>2137</v>
      </c>
    </row>
    <row r="193" spans="1:8" ht="15.75" thickTop="1" x14ac:dyDescent="0.25">
      <c r="A193" s="2">
        <v>191</v>
      </c>
      <c r="B193" s="5" t="s">
        <v>2414</v>
      </c>
      <c r="C193" s="3" t="s">
        <v>2176</v>
      </c>
      <c r="D193" s="154">
        <v>49</v>
      </c>
      <c r="E193" s="161">
        <v>48.034860410470451</v>
      </c>
      <c r="F193" s="6">
        <v>1169303</v>
      </c>
      <c r="G193" s="3" t="s">
        <v>2415</v>
      </c>
      <c r="H193" s="1" t="s">
        <v>2416</v>
      </c>
    </row>
    <row r="194" spans="1:8" ht="15.75" thickBot="1" x14ac:dyDescent="0.3">
      <c r="A194" s="3">
        <v>192</v>
      </c>
      <c r="B194" s="5" t="s">
        <v>2417</v>
      </c>
      <c r="C194" s="3" t="s">
        <v>2176</v>
      </c>
      <c r="D194" s="7">
        <v>49</v>
      </c>
      <c r="E194" s="160">
        <v>48.386422509549902</v>
      </c>
      <c r="F194" s="157">
        <v>5194626</v>
      </c>
      <c r="G194" s="3" t="s">
        <v>2418</v>
      </c>
      <c r="H194" s="1" t="s">
        <v>2419</v>
      </c>
    </row>
    <row r="195" spans="1:8" ht="15.75" thickTop="1" x14ac:dyDescent="0.25">
      <c r="A195" s="2">
        <v>193</v>
      </c>
      <c r="B195" s="5" t="s">
        <v>2420</v>
      </c>
      <c r="C195" s="3" t="s">
        <v>2176</v>
      </c>
      <c r="D195" s="7">
        <v>49</v>
      </c>
      <c r="E195" s="160">
        <v>48.942468118253252</v>
      </c>
      <c r="F195" s="157">
        <v>4649510</v>
      </c>
      <c r="G195" s="3" t="s">
        <v>2421</v>
      </c>
      <c r="H195" s="1" t="s">
        <v>2422</v>
      </c>
    </row>
    <row r="196" spans="1:8" ht="15.75" thickBot="1" x14ac:dyDescent="0.3">
      <c r="A196" s="3">
        <v>194</v>
      </c>
      <c r="B196" s="5" t="s">
        <v>2423</v>
      </c>
      <c r="C196" s="3" t="s">
        <v>2176</v>
      </c>
      <c r="D196" s="7">
        <v>49</v>
      </c>
      <c r="E196" s="160">
        <v>48.999986603973262</v>
      </c>
      <c r="F196" s="157">
        <v>1828900</v>
      </c>
      <c r="G196" s="3" t="s">
        <v>2424</v>
      </c>
      <c r="H196" s="1" t="s">
        <v>2425</v>
      </c>
    </row>
    <row r="197" spans="1:8" ht="15.75" thickTop="1" x14ac:dyDescent="0.25">
      <c r="A197" s="2">
        <v>195</v>
      </c>
      <c r="B197" s="5" t="s">
        <v>2426</v>
      </c>
      <c r="C197" s="3" t="s">
        <v>2176</v>
      </c>
      <c r="D197" s="7">
        <v>49</v>
      </c>
      <c r="E197" s="160">
        <v>49.000000000000007</v>
      </c>
      <c r="F197" s="157">
        <v>1332800</v>
      </c>
      <c r="G197" s="3" t="s">
        <v>2427</v>
      </c>
      <c r="H197" s="1" t="s">
        <v>2428</v>
      </c>
    </row>
    <row r="198" spans="1:8" ht="15.75" thickBot="1" x14ac:dyDescent="0.3">
      <c r="A198" s="3">
        <v>196</v>
      </c>
      <c r="B198" s="5" t="s">
        <v>350</v>
      </c>
      <c r="C198" s="3" t="s">
        <v>1</v>
      </c>
      <c r="D198" s="7">
        <v>49</v>
      </c>
      <c r="E198" s="160">
        <v>45.564312745087427</v>
      </c>
      <c r="F198" s="157">
        <v>63151454</v>
      </c>
      <c r="G198" s="3" t="s">
        <v>1044</v>
      </c>
      <c r="H198" s="1" t="s">
        <v>1676</v>
      </c>
    </row>
    <row r="199" spans="1:8" ht="15.75" thickTop="1" x14ac:dyDescent="0.25">
      <c r="A199" s="2">
        <v>197</v>
      </c>
      <c r="B199" s="5" t="s">
        <v>2429</v>
      </c>
      <c r="C199" s="3" t="s">
        <v>2176</v>
      </c>
      <c r="D199" s="7">
        <v>49</v>
      </c>
      <c r="E199" s="160">
        <v>48.029225352112675</v>
      </c>
      <c r="F199" s="157">
        <v>13640300</v>
      </c>
      <c r="G199" s="3" t="s">
        <v>2430</v>
      </c>
      <c r="H199" s="1" t="s">
        <v>2431</v>
      </c>
    </row>
    <row r="200" spans="1:8" ht="15.75" thickBot="1" x14ac:dyDescent="0.3">
      <c r="A200" s="3">
        <v>198</v>
      </c>
      <c r="B200" s="5" t="s">
        <v>2432</v>
      </c>
      <c r="C200" s="3" t="s">
        <v>2176</v>
      </c>
      <c r="D200" s="7">
        <v>49</v>
      </c>
      <c r="E200" s="160">
        <v>29.055734571879377</v>
      </c>
      <c r="F200" s="157">
        <v>1307479</v>
      </c>
      <c r="G200" s="3" t="s">
        <v>2433</v>
      </c>
      <c r="H200" s="1" t="s">
        <v>2434</v>
      </c>
    </row>
    <row r="201" spans="1:8" ht="15.75" thickTop="1" x14ac:dyDescent="0.25">
      <c r="A201" s="2">
        <v>199</v>
      </c>
      <c r="B201" s="5" t="s">
        <v>4027</v>
      </c>
      <c r="C201" s="3" t="s">
        <v>694</v>
      </c>
      <c r="D201" s="7">
        <v>30</v>
      </c>
      <c r="E201" s="160">
        <v>27.556382984473849</v>
      </c>
      <c r="F201" s="157">
        <v>3058753</v>
      </c>
      <c r="G201" s="3" t="s">
        <v>4028</v>
      </c>
      <c r="H201" s="1" t="s">
        <v>4029</v>
      </c>
    </row>
    <row r="202" spans="1:8" ht="15.75" thickBot="1" x14ac:dyDescent="0.3">
      <c r="A202" s="3">
        <v>200</v>
      </c>
      <c r="B202" s="5" t="s">
        <v>2435</v>
      </c>
      <c r="C202" s="3" t="s">
        <v>2176</v>
      </c>
      <c r="D202" s="7">
        <v>49</v>
      </c>
      <c r="E202" s="160">
        <v>56.26063543349489</v>
      </c>
      <c r="F202" s="157">
        <v>522380</v>
      </c>
      <c r="G202" s="3" t="s">
        <v>2436</v>
      </c>
      <c r="H202" s="1" t="s">
        <v>2437</v>
      </c>
    </row>
    <row r="203" spans="1:8" ht="15.75" thickTop="1" x14ac:dyDescent="0.25">
      <c r="A203" s="2">
        <v>201</v>
      </c>
      <c r="B203" s="5" t="s">
        <v>55</v>
      </c>
      <c r="C203" s="3" t="s">
        <v>1</v>
      </c>
      <c r="D203" s="7">
        <v>49</v>
      </c>
      <c r="E203" s="160">
        <v>48.987312915841663</v>
      </c>
      <c r="F203" s="157">
        <v>15450574</v>
      </c>
      <c r="G203" s="3" t="s">
        <v>717</v>
      </c>
      <c r="H203" s="1" t="s">
        <v>1388</v>
      </c>
    </row>
    <row r="204" spans="1:8" ht="15.75" thickBot="1" x14ac:dyDescent="0.3">
      <c r="A204" s="3">
        <v>202</v>
      </c>
      <c r="B204" s="5" t="s">
        <v>56</v>
      </c>
      <c r="C204" s="3" t="s">
        <v>1</v>
      </c>
      <c r="D204" s="7">
        <v>70</v>
      </c>
      <c r="E204" s="160">
        <v>18.397839600118527</v>
      </c>
      <c r="F204" s="157">
        <v>45573914</v>
      </c>
      <c r="G204" s="3" t="s">
        <v>772</v>
      </c>
      <c r="H204" s="1" t="s">
        <v>1389</v>
      </c>
    </row>
    <row r="205" spans="1:8" ht="15.75" thickTop="1" x14ac:dyDescent="0.25">
      <c r="A205" s="2">
        <v>203</v>
      </c>
      <c r="B205" s="5" t="s">
        <v>2438</v>
      </c>
      <c r="C205" s="3" t="s">
        <v>2176</v>
      </c>
      <c r="D205" s="154">
        <v>49</v>
      </c>
      <c r="E205" s="161">
        <v>49</v>
      </c>
      <c r="F205" s="6">
        <v>2227050</v>
      </c>
      <c r="G205" s="3" t="s">
        <v>2439</v>
      </c>
      <c r="H205" s="1" t="s">
        <v>2440</v>
      </c>
    </row>
    <row r="206" spans="1:8" ht="15.75" thickBot="1" x14ac:dyDescent="0.3">
      <c r="A206" s="3">
        <v>204</v>
      </c>
      <c r="B206" s="5" t="s">
        <v>351</v>
      </c>
      <c r="C206" s="3" t="s">
        <v>694</v>
      </c>
      <c r="D206" s="7">
        <v>49</v>
      </c>
      <c r="E206" s="160">
        <v>48.675000000000004</v>
      </c>
      <c r="F206" s="157">
        <v>1947000</v>
      </c>
      <c r="G206" s="3" t="s">
        <v>1045</v>
      </c>
      <c r="H206" s="1" t="s">
        <v>1677</v>
      </c>
    </row>
    <row r="207" spans="1:8" ht="15.75" thickTop="1" x14ac:dyDescent="0.25">
      <c r="A207" s="2">
        <v>205</v>
      </c>
      <c r="B207" s="5" t="s">
        <v>4997</v>
      </c>
      <c r="C207" s="3" t="s">
        <v>2176</v>
      </c>
      <c r="D207" s="7">
        <v>49</v>
      </c>
      <c r="E207" s="160">
        <v>48.939173563777992</v>
      </c>
      <c r="F207" s="157">
        <v>1608337</v>
      </c>
      <c r="G207" s="3" t="s">
        <v>4998</v>
      </c>
      <c r="H207" s="1" t="s">
        <v>4999</v>
      </c>
    </row>
    <row r="208" spans="1:8" ht="15.75" thickBot="1" x14ac:dyDescent="0.3">
      <c r="A208" s="3">
        <v>206</v>
      </c>
      <c r="B208" s="5" t="s">
        <v>2441</v>
      </c>
      <c r="C208" s="3" t="s">
        <v>2176</v>
      </c>
      <c r="D208" s="7">
        <v>49</v>
      </c>
      <c r="E208" s="160">
        <v>49</v>
      </c>
      <c r="F208" s="157">
        <v>15190000</v>
      </c>
      <c r="G208" s="3" t="s">
        <v>2442</v>
      </c>
      <c r="H208" s="1" t="s">
        <v>2443</v>
      </c>
    </row>
    <row r="209" spans="1:8" ht="15.75" thickTop="1" x14ac:dyDescent="0.25">
      <c r="A209" s="2">
        <v>207</v>
      </c>
      <c r="B209" s="5" t="s">
        <v>2444</v>
      </c>
      <c r="C209" s="3" t="s">
        <v>2176</v>
      </c>
      <c r="D209" s="7">
        <v>48.999899999999997</v>
      </c>
      <c r="E209" s="160">
        <v>49.000212023669555</v>
      </c>
      <c r="F209" s="157">
        <v>508436</v>
      </c>
      <c r="G209" s="3" t="s">
        <v>2445</v>
      </c>
      <c r="H209" s="1" t="s">
        <v>2446</v>
      </c>
    </row>
    <row r="210" spans="1:8" ht="15.75" thickBot="1" x14ac:dyDescent="0.3">
      <c r="A210" s="3">
        <v>208</v>
      </c>
      <c r="B210" s="5" t="s">
        <v>352</v>
      </c>
      <c r="C210" s="3" t="s">
        <v>694</v>
      </c>
      <c r="D210" s="154">
        <v>49</v>
      </c>
      <c r="E210" s="161">
        <v>36.786390827517451</v>
      </c>
      <c r="F210" s="6">
        <v>1475870</v>
      </c>
      <c r="G210" s="3" t="s">
        <v>1046</v>
      </c>
      <c r="H210" s="1" t="s">
        <v>1678</v>
      </c>
    </row>
    <row r="211" spans="1:8" ht="15.75" thickTop="1" x14ac:dyDescent="0.25">
      <c r="A211" s="2">
        <v>209</v>
      </c>
      <c r="B211" s="5" t="s">
        <v>57</v>
      </c>
      <c r="C211" s="3" t="s">
        <v>1</v>
      </c>
      <c r="D211" s="7">
        <v>49</v>
      </c>
      <c r="E211" s="160">
        <v>44.591312894971608</v>
      </c>
      <c r="F211" s="157">
        <v>11686304</v>
      </c>
      <c r="G211" s="3" t="s">
        <v>773</v>
      </c>
      <c r="H211" s="1" t="s">
        <v>1390</v>
      </c>
    </row>
    <row r="212" spans="1:8" ht="15.75" thickBot="1" x14ac:dyDescent="0.3">
      <c r="A212" s="3">
        <v>210</v>
      </c>
      <c r="B212" s="5" t="s">
        <v>58</v>
      </c>
      <c r="C212" s="3" t="s">
        <v>1</v>
      </c>
      <c r="D212" s="7">
        <v>49</v>
      </c>
      <c r="E212" s="160">
        <v>39.787517730496454</v>
      </c>
      <c r="F212" s="157">
        <v>8415060</v>
      </c>
      <c r="G212" s="3" t="s">
        <v>774</v>
      </c>
      <c r="H212" s="1" t="s">
        <v>1391</v>
      </c>
    </row>
    <row r="213" spans="1:8" ht="15.75" thickTop="1" x14ac:dyDescent="0.25">
      <c r="A213" s="2">
        <v>211</v>
      </c>
      <c r="B213" s="5" t="s">
        <v>714</v>
      </c>
      <c r="C213" s="3" t="s">
        <v>694</v>
      </c>
      <c r="D213" s="7">
        <v>49</v>
      </c>
      <c r="E213" s="160">
        <v>48.853000000000002</v>
      </c>
      <c r="F213" s="157">
        <v>4885300</v>
      </c>
      <c r="G213" s="3" t="s">
        <v>1047</v>
      </c>
      <c r="H213" s="1" t="s">
        <v>1679</v>
      </c>
    </row>
    <row r="214" spans="1:8" ht="15.75" thickBot="1" x14ac:dyDescent="0.3">
      <c r="A214" s="3">
        <v>212</v>
      </c>
      <c r="B214" s="5" t="s">
        <v>59</v>
      </c>
      <c r="C214" s="3" t="s">
        <v>1</v>
      </c>
      <c r="D214" s="7">
        <v>49</v>
      </c>
      <c r="E214" s="160">
        <v>41.751055882352937</v>
      </c>
      <c r="F214" s="157">
        <v>14195359</v>
      </c>
      <c r="G214" s="3" t="s">
        <v>775</v>
      </c>
      <c r="H214" s="1" t="s">
        <v>1392</v>
      </c>
    </row>
    <row r="215" spans="1:8" ht="15.75" thickTop="1" x14ac:dyDescent="0.25">
      <c r="A215" s="2">
        <v>213</v>
      </c>
      <c r="B215" s="5" t="s">
        <v>353</v>
      </c>
      <c r="C215" s="3" t="s">
        <v>694</v>
      </c>
      <c r="D215" s="7">
        <v>49</v>
      </c>
      <c r="E215" s="160">
        <v>49</v>
      </c>
      <c r="F215" s="157">
        <v>5390000</v>
      </c>
      <c r="G215" s="3" t="s">
        <v>1048</v>
      </c>
      <c r="H215" s="1" t="s">
        <v>1680</v>
      </c>
    </row>
    <row r="216" spans="1:8" ht="15.75" thickBot="1" x14ac:dyDescent="0.3">
      <c r="A216" s="3">
        <v>214</v>
      </c>
      <c r="B216" s="5" t="s">
        <v>60</v>
      </c>
      <c r="C216" s="3" t="s">
        <v>1</v>
      </c>
      <c r="D216" s="7">
        <v>49</v>
      </c>
      <c r="E216" s="160">
        <v>43.478384615384613</v>
      </c>
      <c r="F216" s="157">
        <v>5652190</v>
      </c>
      <c r="G216" s="3" t="s">
        <v>776</v>
      </c>
      <c r="H216" s="1" t="s">
        <v>1393</v>
      </c>
    </row>
    <row r="217" spans="1:8" ht="15.75" thickTop="1" x14ac:dyDescent="0.25">
      <c r="A217" s="2">
        <v>215</v>
      </c>
      <c r="B217" s="5" t="s">
        <v>2447</v>
      </c>
      <c r="C217" s="3" t="s">
        <v>2176</v>
      </c>
      <c r="D217" s="7">
        <v>49</v>
      </c>
      <c r="E217" s="160">
        <v>48.981524249422634</v>
      </c>
      <c r="F217" s="157">
        <v>42418000</v>
      </c>
      <c r="G217" s="3" t="s">
        <v>2448</v>
      </c>
      <c r="H217" s="1" t="s">
        <v>2449</v>
      </c>
    </row>
    <row r="218" spans="1:8" ht="15.75" thickBot="1" x14ac:dyDescent="0.3">
      <c r="A218" s="3">
        <v>216</v>
      </c>
      <c r="B218" s="5" t="s">
        <v>354</v>
      </c>
      <c r="C218" s="3" t="s">
        <v>694</v>
      </c>
      <c r="D218" s="7">
        <v>49</v>
      </c>
      <c r="E218" s="160">
        <v>48.306069874261411</v>
      </c>
      <c r="F218" s="157">
        <v>2203264</v>
      </c>
      <c r="G218" s="3" t="s">
        <v>1049</v>
      </c>
      <c r="H218" s="1" t="s">
        <v>1681</v>
      </c>
    </row>
    <row r="219" spans="1:8" ht="15.75" thickTop="1" x14ac:dyDescent="0.25">
      <c r="A219" s="2">
        <v>217</v>
      </c>
      <c r="B219" s="5" t="s">
        <v>2450</v>
      </c>
      <c r="C219" s="3" t="s">
        <v>2176</v>
      </c>
      <c r="D219" s="7">
        <v>49</v>
      </c>
      <c r="E219" s="160">
        <v>24.787333333333333</v>
      </c>
      <c r="F219" s="157">
        <v>2007774</v>
      </c>
      <c r="G219" s="3" t="s">
        <v>2451</v>
      </c>
      <c r="H219" s="1" t="s">
        <v>2452</v>
      </c>
    </row>
    <row r="220" spans="1:8" ht="15.75" thickBot="1" x14ac:dyDescent="0.3">
      <c r="A220" s="3">
        <v>218</v>
      </c>
      <c r="B220" s="5" t="s">
        <v>61</v>
      </c>
      <c r="C220" s="3" t="s">
        <v>1</v>
      </c>
      <c r="D220" s="7">
        <v>49</v>
      </c>
      <c r="E220" s="160">
        <v>40.27297817881594</v>
      </c>
      <c r="F220" s="157">
        <v>29018779</v>
      </c>
      <c r="G220" s="3" t="s">
        <v>777</v>
      </c>
      <c r="H220" s="1" t="s">
        <v>1394</v>
      </c>
    </row>
    <row r="221" spans="1:8" ht="15.75" thickTop="1" x14ac:dyDescent="0.25">
      <c r="A221" s="2">
        <v>219</v>
      </c>
      <c r="B221" s="5" t="s">
        <v>355</v>
      </c>
      <c r="C221" s="3" t="s">
        <v>694</v>
      </c>
      <c r="D221" s="154">
        <v>49</v>
      </c>
      <c r="E221" s="161">
        <v>48.405625000000001</v>
      </c>
      <c r="F221" s="6">
        <v>7744900</v>
      </c>
      <c r="G221" s="3" t="s">
        <v>2014</v>
      </c>
      <c r="H221" s="1" t="s">
        <v>1682</v>
      </c>
    </row>
    <row r="222" spans="1:8" ht="15.75" thickBot="1" x14ac:dyDescent="0.3">
      <c r="A222" s="3">
        <v>220</v>
      </c>
      <c r="B222" s="5" t="s">
        <v>2453</v>
      </c>
      <c r="C222" s="3" t="s">
        <v>2176</v>
      </c>
      <c r="D222" s="7">
        <v>49</v>
      </c>
      <c r="E222" s="160">
        <v>49.000258277082445</v>
      </c>
      <c r="F222" s="157">
        <v>701963</v>
      </c>
      <c r="G222" s="3" t="s">
        <v>2454</v>
      </c>
      <c r="H222" s="1" t="s">
        <v>2455</v>
      </c>
    </row>
    <row r="223" spans="1:8" ht="15.75" thickTop="1" x14ac:dyDescent="0.25">
      <c r="A223" s="2">
        <v>221</v>
      </c>
      <c r="B223" s="5" t="s">
        <v>2456</v>
      </c>
      <c r="C223" s="3" t="s">
        <v>2176</v>
      </c>
      <c r="D223" s="7">
        <v>49</v>
      </c>
      <c r="E223" s="160">
        <v>49</v>
      </c>
      <c r="F223" s="157">
        <v>2352000</v>
      </c>
      <c r="G223" s="3" t="s">
        <v>2457</v>
      </c>
      <c r="H223" s="1" t="s">
        <v>2458</v>
      </c>
    </row>
    <row r="224" spans="1:8" ht="15.75" thickBot="1" x14ac:dyDescent="0.3">
      <c r="A224" s="3">
        <v>222</v>
      </c>
      <c r="B224" s="5" t="s">
        <v>2459</v>
      </c>
      <c r="C224" s="3" t="s">
        <v>2176</v>
      </c>
      <c r="D224" s="7">
        <v>49</v>
      </c>
      <c r="E224" s="160">
        <v>48.999991359470116</v>
      </c>
      <c r="F224" s="157">
        <v>15878653</v>
      </c>
      <c r="G224" s="3" t="s">
        <v>2460</v>
      </c>
      <c r="H224" s="1" t="s">
        <v>2461</v>
      </c>
    </row>
    <row r="225" spans="1:8" ht="15.75" thickTop="1" x14ac:dyDescent="0.25">
      <c r="A225" s="2">
        <v>223</v>
      </c>
      <c r="B225" s="5" t="s">
        <v>356</v>
      </c>
      <c r="C225" s="3" t="s">
        <v>694</v>
      </c>
      <c r="D225" s="7">
        <v>49</v>
      </c>
      <c r="E225" s="160">
        <v>47.566627906976741</v>
      </c>
      <c r="F225" s="157">
        <v>8181460</v>
      </c>
      <c r="G225" s="3" t="s">
        <v>1050</v>
      </c>
      <c r="H225" s="1" t="s">
        <v>1683</v>
      </c>
    </row>
    <row r="226" spans="1:8" ht="15.75" thickBot="1" x14ac:dyDescent="0.3">
      <c r="A226" s="3">
        <v>224</v>
      </c>
      <c r="B226" s="5" t="s">
        <v>62</v>
      </c>
      <c r="C226" s="3" t="s">
        <v>1</v>
      </c>
      <c r="D226" s="7">
        <v>49</v>
      </c>
      <c r="E226" s="160" t="e">
        <v>#VALUE!</v>
      </c>
      <c r="F226" s="157" t="s">
        <v>4942</v>
      </c>
      <c r="G226" s="3" t="s">
        <v>5064</v>
      </c>
      <c r="H226" s="1" t="s">
        <v>1395</v>
      </c>
    </row>
    <row r="227" spans="1:8" ht="15.75" thickTop="1" x14ac:dyDescent="0.25">
      <c r="A227" s="2">
        <v>225</v>
      </c>
      <c r="B227" s="5" t="s">
        <v>63</v>
      </c>
      <c r="C227" s="3" t="s">
        <v>1</v>
      </c>
      <c r="D227" s="7">
        <v>49</v>
      </c>
      <c r="E227" s="160">
        <v>48.798727022920701</v>
      </c>
      <c r="F227" s="157">
        <v>5906554</v>
      </c>
      <c r="G227" s="3" t="s">
        <v>778</v>
      </c>
      <c r="H227" s="1" t="s">
        <v>1396</v>
      </c>
    </row>
    <row r="228" spans="1:8" ht="15.75" thickBot="1" x14ac:dyDescent="0.3">
      <c r="A228" s="3">
        <v>226</v>
      </c>
      <c r="B228" s="5" t="s">
        <v>2462</v>
      </c>
      <c r="C228" s="3" t="s">
        <v>2176</v>
      </c>
      <c r="D228" s="7">
        <v>49</v>
      </c>
      <c r="E228" s="160">
        <v>48.999356288099705</v>
      </c>
      <c r="F228" s="157">
        <v>7612001</v>
      </c>
      <c r="G228" s="3" t="s">
        <v>2463</v>
      </c>
      <c r="H228" s="1" t="s">
        <v>2464</v>
      </c>
    </row>
    <row r="229" spans="1:8" ht="15.75" thickTop="1" x14ac:dyDescent="0.25">
      <c r="A229" s="2">
        <v>227</v>
      </c>
      <c r="B229" s="5" t="s">
        <v>64</v>
      </c>
      <c r="C229" s="3" t="s">
        <v>1</v>
      </c>
      <c r="D229" s="7">
        <v>49</v>
      </c>
      <c r="E229" s="160">
        <v>44.372172634467447</v>
      </c>
      <c r="F229" s="157">
        <v>5866547</v>
      </c>
      <c r="G229" s="3" t="s">
        <v>779</v>
      </c>
      <c r="H229" s="1" t="s">
        <v>1397</v>
      </c>
    </row>
    <row r="230" spans="1:8" ht="15.75" thickBot="1" x14ac:dyDescent="0.3">
      <c r="A230" s="3">
        <v>228</v>
      </c>
      <c r="B230" s="5" t="s">
        <v>2465</v>
      </c>
      <c r="C230" s="3" t="s">
        <v>2176</v>
      </c>
      <c r="D230" s="154">
        <v>49</v>
      </c>
      <c r="E230" s="161">
        <v>48.384893786083303</v>
      </c>
      <c r="F230" s="6">
        <v>5498619</v>
      </c>
      <c r="G230" s="3" t="s">
        <v>2466</v>
      </c>
      <c r="H230" s="1" t="s">
        <v>2467</v>
      </c>
    </row>
    <row r="231" spans="1:8" ht="15.75" thickTop="1" x14ac:dyDescent="0.25">
      <c r="A231" s="2">
        <v>229</v>
      </c>
      <c r="B231" s="5" t="s">
        <v>65</v>
      </c>
      <c r="C231" s="3" t="s">
        <v>1</v>
      </c>
      <c r="D231" s="7">
        <v>49</v>
      </c>
      <c r="E231" s="160">
        <v>29.306984122398532</v>
      </c>
      <c r="F231" s="157">
        <v>7912789</v>
      </c>
      <c r="G231" s="3" t="s">
        <v>780</v>
      </c>
      <c r="H231" s="1" t="s">
        <v>1398</v>
      </c>
    </row>
    <row r="232" spans="1:8" ht="15.75" thickBot="1" x14ac:dyDescent="0.3">
      <c r="A232" s="3">
        <v>230</v>
      </c>
      <c r="B232" s="5" t="s">
        <v>2468</v>
      </c>
      <c r="C232" s="3" t="s">
        <v>2176</v>
      </c>
      <c r="D232" s="7">
        <v>49</v>
      </c>
      <c r="E232" s="160">
        <v>48.999590448693006</v>
      </c>
      <c r="F232" s="157">
        <v>12024034</v>
      </c>
      <c r="G232" s="3" t="s">
        <v>2469</v>
      </c>
      <c r="H232" s="1" t="s">
        <v>2470</v>
      </c>
    </row>
    <row r="233" spans="1:8" ht="15.75" thickTop="1" x14ac:dyDescent="0.25">
      <c r="A233" s="2">
        <v>231</v>
      </c>
      <c r="B233" s="5" t="s">
        <v>2471</v>
      </c>
      <c r="C233" s="3" t="s">
        <v>2176</v>
      </c>
      <c r="D233" s="7">
        <v>49</v>
      </c>
      <c r="E233" s="160">
        <v>49.000000000000007</v>
      </c>
      <c r="F233" s="157">
        <v>4312000</v>
      </c>
      <c r="G233" s="3" t="s">
        <v>2472</v>
      </c>
      <c r="H233" s="1" t="s">
        <v>2473</v>
      </c>
    </row>
    <row r="234" spans="1:8" ht="15.75" thickBot="1" x14ac:dyDescent="0.3">
      <c r="A234" s="3">
        <v>232</v>
      </c>
      <c r="B234" s="5" t="s">
        <v>2474</v>
      </c>
      <c r="C234" s="3" t="s">
        <v>2176</v>
      </c>
      <c r="D234" s="7">
        <v>49</v>
      </c>
      <c r="E234" s="160">
        <v>48.725242207308881</v>
      </c>
      <c r="F234" s="157">
        <v>4831137</v>
      </c>
      <c r="G234" s="3" t="s">
        <v>2475</v>
      </c>
      <c r="H234" s="1" t="s">
        <v>2476</v>
      </c>
    </row>
    <row r="235" spans="1:8" ht="15.75" thickTop="1" x14ac:dyDescent="0.25">
      <c r="A235" s="2">
        <v>233</v>
      </c>
      <c r="B235" s="5" t="s">
        <v>66</v>
      </c>
      <c r="C235" s="3" t="s">
        <v>1</v>
      </c>
      <c r="D235" s="7">
        <v>49</v>
      </c>
      <c r="E235" s="160">
        <v>48.535709808981608</v>
      </c>
      <c r="F235" s="157">
        <v>6853548</v>
      </c>
      <c r="G235" s="3" t="s">
        <v>781</v>
      </c>
      <c r="H235" s="1" t="s">
        <v>1399</v>
      </c>
    </row>
    <row r="236" spans="1:8" ht="15.75" thickBot="1" x14ac:dyDescent="0.3">
      <c r="A236" s="3">
        <v>234</v>
      </c>
      <c r="B236" s="5" t="s">
        <v>357</v>
      </c>
      <c r="C236" s="3" t="s">
        <v>694</v>
      </c>
      <c r="D236" s="7">
        <v>49</v>
      </c>
      <c r="E236" s="160">
        <v>31.175783116294454</v>
      </c>
      <c r="F236" s="157">
        <v>1272424</v>
      </c>
      <c r="G236" s="3" t="s">
        <v>1051</v>
      </c>
      <c r="H236" s="1" t="s">
        <v>1684</v>
      </c>
    </row>
    <row r="237" spans="1:8" ht="15.75" thickTop="1" x14ac:dyDescent="0.25">
      <c r="A237" s="2">
        <v>235</v>
      </c>
      <c r="B237" s="5" t="s">
        <v>2477</v>
      </c>
      <c r="C237" s="3" t="s">
        <v>2176</v>
      </c>
      <c r="D237" s="7">
        <v>49</v>
      </c>
      <c r="E237" s="160">
        <v>49.000000000000007</v>
      </c>
      <c r="F237" s="157">
        <v>2156000</v>
      </c>
      <c r="G237" s="3" t="s">
        <v>2478</v>
      </c>
      <c r="H237" s="1" t="s">
        <v>2479</v>
      </c>
    </row>
    <row r="238" spans="1:8" ht="15.75" thickBot="1" x14ac:dyDescent="0.3">
      <c r="A238" s="3">
        <v>236</v>
      </c>
      <c r="B238" s="5" t="s">
        <v>2480</v>
      </c>
      <c r="C238" s="3" t="s">
        <v>2176</v>
      </c>
      <c r="D238" s="7">
        <v>49</v>
      </c>
      <c r="E238" s="160">
        <v>49.000000000000007</v>
      </c>
      <c r="F238" s="157">
        <v>17887450</v>
      </c>
      <c r="G238" s="3" t="s">
        <v>2481</v>
      </c>
      <c r="H238" s="1" t="s">
        <v>2482</v>
      </c>
    </row>
    <row r="239" spans="1:8" ht="15.75" thickTop="1" x14ac:dyDescent="0.25">
      <c r="A239" s="2">
        <v>237</v>
      </c>
      <c r="B239" s="5" t="s">
        <v>2483</v>
      </c>
      <c r="C239" s="3" t="s">
        <v>2176</v>
      </c>
      <c r="D239" s="7">
        <v>49</v>
      </c>
      <c r="E239" s="160">
        <v>49</v>
      </c>
      <c r="F239" s="157">
        <v>12250000</v>
      </c>
      <c r="G239" s="3" t="s">
        <v>2484</v>
      </c>
      <c r="H239" s="1" t="s">
        <v>2485</v>
      </c>
    </row>
    <row r="240" spans="1:8" ht="15.75" thickBot="1" x14ac:dyDescent="0.3">
      <c r="A240" s="3">
        <v>238</v>
      </c>
      <c r="B240" s="5" t="s">
        <v>4915</v>
      </c>
      <c r="C240" s="3" t="s">
        <v>1</v>
      </c>
      <c r="D240" s="154">
        <v>49</v>
      </c>
      <c r="E240" s="161">
        <v>49</v>
      </c>
      <c r="F240" s="6">
        <v>7350000</v>
      </c>
      <c r="G240" s="3" t="s">
        <v>4916</v>
      </c>
      <c r="H240" s="1" t="s">
        <v>4917</v>
      </c>
    </row>
    <row r="241" spans="1:8" ht="15.75" thickTop="1" x14ac:dyDescent="0.25">
      <c r="A241" s="2">
        <v>239</v>
      </c>
      <c r="B241" s="5" t="s">
        <v>4943</v>
      </c>
      <c r="C241" s="3" t="s">
        <v>1</v>
      </c>
      <c r="D241" s="7">
        <v>49</v>
      </c>
      <c r="E241" s="160">
        <v>22.293893154103088</v>
      </c>
      <c r="F241" s="157">
        <v>17835090</v>
      </c>
      <c r="G241" s="3" t="s">
        <v>4944</v>
      </c>
      <c r="H241" s="1" t="s">
        <v>4945</v>
      </c>
    </row>
    <row r="242" spans="1:8" ht="15.75" thickBot="1" x14ac:dyDescent="0.3">
      <c r="A242" s="3">
        <v>240</v>
      </c>
      <c r="B242" s="5" t="s">
        <v>358</v>
      </c>
      <c r="C242" s="3" t="s">
        <v>694</v>
      </c>
      <c r="D242" s="7">
        <v>49</v>
      </c>
      <c r="E242" s="160">
        <v>44.321326829268294</v>
      </c>
      <c r="F242" s="157">
        <v>9085872</v>
      </c>
      <c r="G242" s="3" t="s">
        <v>5040</v>
      </c>
      <c r="H242" s="1" t="s">
        <v>1685</v>
      </c>
    </row>
    <row r="243" spans="1:8" ht="15.75" thickTop="1" x14ac:dyDescent="0.25">
      <c r="A243" s="2">
        <v>241</v>
      </c>
      <c r="B243" s="5" t="s">
        <v>67</v>
      </c>
      <c r="C243" s="3" t="s">
        <v>1</v>
      </c>
      <c r="D243" s="7">
        <v>49</v>
      </c>
      <c r="E243" s="160">
        <v>46.322050696113784</v>
      </c>
      <c r="F243" s="157">
        <v>48001364</v>
      </c>
      <c r="G243" s="3" t="s">
        <v>782</v>
      </c>
      <c r="H243" s="1" t="s">
        <v>1400</v>
      </c>
    </row>
    <row r="244" spans="1:8" ht="15.75" thickBot="1" x14ac:dyDescent="0.3">
      <c r="A244" s="3">
        <v>242</v>
      </c>
      <c r="B244" s="5" t="s">
        <v>68</v>
      </c>
      <c r="C244" s="3" t="s">
        <v>1</v>
      </c>
      <c r="D244" s="7">
        <v>49</v>
      </c>
      <c r="E244" s="160">
        <v>31.813384615384621</v>
      </c>
      <c r="F244" s="157">
        <v>14061516</v>
      </c>
      <c r="G244" s="3" t="s">
        <v>783</v>
      </c>
      <c r="H244" s="1" t="s">
        <v>1401</v>
      </c>
    </row>
    <row r="245" spans="1:8" ht="15.75" thickTop="1" x14ac:dyDescent="0.25">
      <c r="A245" s="2">
        <v>243</v>
      </c>
      <c r="B245" s="5" t="s">
        <v>2486</v>
      </c>
      <c r="C245" s="3" t="s">
        <v>2176</v>
      </c>
      <c r="D245" s="7">
        <v>49</v>
      </c>
      <c r="E245" s="160">
        <v>49.000612507656349</v>
      </c>
      <c r="F245" s="157">
        <v>3920000</v>
      </c>
      <c r="G245" s="3" t="s">
        <v>2487</v>
      </c>
      <c r="H245" s="1" t="s">
        <v>2488</v>
      </c>
    </row>
    <row r="246" spans="1:8" ht="15.75" thickBot="1" x14ac:dyDescent="0.3">
      <c r="A246" s="3">
        <v>244</v>
      </c>
      <c r="B246" s="5" t="s">
        <v>359</v>
      </c>
      <c r="C246" s="3" t="s">
        <v>694</v>
      </c>
      <c r="D246" s="7">
        <v>49</v>
      </c>
      <c r="E246" s="160">
        <v>48.861450272284323</v>
      </c>
      <c r="F246" s="157">
        <v>2983358</v>
      </c>
      <c r="G246" s="3" t="s">
        <v>1052</v>
      </c>
      <c r="H246" s="1" t="s">
        <v>1686</v>
      </c>
    </row>
    <row r="247" spans="1:8" ht="15.75" thickTop="1" x14ac:dyDescent="0.25">
      <c r="A247" s="2">
        <v>245</v>
      </c>
      <c r="B247" s="5" t="s">
        <v>360</v>
      </c>
      <c r="C247" s="3" t="s">
        <v>694</v>
      </c>
      <c r="D247" s="7">
        <v>49</v>
      </c>
      <c r="E247" s="160">
        <v>49.318891094255314</v>
      </c>
      <c r="F247" s="157">
        <v>4706196</v>
      </c>
      <c r="G247" s="3" t="s">
        <v>1053</v>
      </c>
      <c r="H247" s="1" t="s">
        <v>1687</v>
      </c>
    </row>
    <row r="248" spans="1:8" ht="15.75" thickBot="1" x14ac:dyDescent="0.3">
      <c r="A248" s="3">
        <v>246</v>
      </c>
      <c r="B248" s="5" t="s">
        <v>361</v>
      </c>
      <c r="C248" s="3" t="s">
        <v>694</v>
      </c>
      <c r="D248" s="7">
        <v>49</v>
      </c>
      <c r="E248" s="160">
        <v>40.908383720930232</v>
      </c>
      <c r="F248" s="157">
        <v>3518121</v>
      </c>
      <c r="G248" s="3" t="s">
        <v>1054</v>
      </c>
      <c r="H248" s="1" t="s">
        <v>1688</v>
      </c>
    </row>
    <row r="249" spans="1:8" ht="15.75" thickTop="1" x14ac:dyDescent="0.25">
      <c r="A249" s="2">
        <v>247</v>
      </c>
      <c r="B249" s="5" t="s">
        <v>362</v>
      </c>
      <c r="C249" s="3" t="s">
        <v>694</v>
      </c>
      <c r="D249" s="7">
        <v>49</v>
      </c>
      <c r="E249" s="160">
        <v>48.920819734724866</v>
      </c>
      <c r="F249" s="157">
        <v>4304993</v>
      </c>
      <c r="G249" s="3" t="s">
        <v>1055</v>
      </c>
      <c r="H249" s="1" t="s">
        <v>1689</v>
      </c>
    </row>
    <row r="250" spans="1:8" ht="15.75" thickBot="1" x14ac:dyDescent="0.3">
      <c r="A250" s="3">
        <v>248</v>
      </c>
      <c r="B250" s="5" t="s">
        <v>69</v>
      </c>
      <c r="C250" s="3" t="s">
        <v>1</v>
      </c>
      <c r="D250" s="7">
        <v>49</v>
      </c>
      <c r="E250" s="160">
        <v>2.9491009751780832</v>
      </c>
      <c r="F250" s="157">
        <v>2252490</v>
      </c>
      <c r="G250" s="3" t="s">
        <v>2009</v>
      </c>
      <c r="H250" s="1" t="s">
        <v>1402</v>
      </c>
    </row>
    <row r="251" spans="1:8" ht="15.75" thickTop="1" x14ac:dyDescent="0.25">
      <c r="A251" s="2">
        <v>249</v>
      </c>
      <c r="B251" s="5" t="s">
        <v>2025</v>
      </c>
      <c r="C251" s="3" t="s">
        <v>1</v>
      </c>
      <c r="D251" s="7">
        <v>49</v>
      </c>
      <c r="E251" s="160">
        <v>48.983732323232317</v>
      </c>
      <c r="F251" s="157">
        <v>19397558</v>
      </c>
      <c r="G251" s="3" t="s">
        <v>2075</v>
      </c>
      <c r="H251" s="1" t="s">
        <v>2076</v>
      </c>
    </row>
    <row r="252" spans="1:8" ht="15.75" thickBot="1" x14ac:dyDescent="0.3">
      <c r="A252" s="3">
        <v>250</v>
      </c>
      <c r="B252" s="5" t="s">
        <v>70</v>
      </c>
      <c r="C252" s="3" t="s">
        <v>1</v>
      </c>
      <c r="D252" s="7">
        <v>30</v>
      </c>
      <c r="E252" s="160">
        <v>9.3935524070038053E-4</v>
      </c>
      <c r="F252" s="157">
        <v>34976</v>
      </c>
      <c r="G252" s="3" t="s">
        <v>784</v>
      </c>
      <c r="H252" s="1" t="s">
        <v>1403</v>
      </c>
    </row>
    <row r="253" spans="1:8" ht="15.75" thickTop="1" x14ac:dyDescent="0.25">
      <c r="A253" s="2">
        <v>251</v>
      </c>
      <c r="B253" s="5" t="s">
        <v>71</v>
      </c>
      <c r="C253" s="3" t="s">
        <v>1</v>
      </c>
      <c r="D253" s="7">
        <v>49</v>
      </c>
      <c r="E253" s="160">
        <v>21.058119047619048</v>
      </c>
      <c r="F253" s="157">
        <v>13266615</v>
      </c>
      <c r="G253" s="3" t="s">
        <v>785</v>
      </c>
      <c r="H253" s="1" t="s">
        <v>1404</v>
      </c>
    </row>
    <row r="254" spans="1:8" ht="15.75" thickBot="1" x14ac:dyDescent="0.3">
      <c r="A254" s="3">
        <v>252</v>
      </c>
      <c r="B254" s="5" t="s">
        <v>2489</v>
      </c>
      <c r="C254" s="3" t="s">
        <v>2176</v>
      </c>
      <c r="D254" s="7">
        <v>49</v>
      </c>
      <c r="E254" s="160">
        <v>67.51864154848036</v>
      </c>
      <c r="F254" s="157">
        <v>3288725</v>
      </c>
      <c r="G254" s="3" t="s">
        <v>2490</v>
      </c>
      <c r="H254" s="1" t="s">
        <v>2491</v>
      </c>
    </row>
    <row r="255" spans="1:8" ht="15.75" thickTop="1" x14ac:dyDescent="0.25">
      <c r="A255" s="2">
        <v>253</v>
      </c>
      <c r="B255" s="5" t="s">
        <v>2015</v>
      </c>
      <c r="C255" s="3" t="s">
        <v>694</v>
      </c>
      <c r="D255" s="7">
        <v>49</v>
      </c>
      <c r="E255" s="160">
        <v>48.304287854783354</v>
      </c>
      <c r="F255" s="157">
        <v>5844814</v>
      </c>
      <c r="G255" s="3" t="s">
        <v>2138</v>
      </c>
      <c r="H255" s="1" t="s">
        <v>2016</v>
      </c>
    </row>
    <row r="256" spans="1:8" ht="15.75" thickBot="1" x14ac:dyDescent="0.3">
      <c r="A256" s="3">
        <v>254</v>
      </c>
      <c r="B256" s="5" t="s">
        <v>3989</v>
      </c>
      <c r="C256" s="3" t="s">
        <v>2176</v>
      </c>
      <c r="D256" s="7">
        <v>49</v>
      </c>
      <c r="E256" s="160">
        <v>43.536574872904502</v>
      </c>
      <c r="F256" s="157">
        <v>22567201</v>
      </c>
      <c r="G256" s="3" t="s">
        <v>4870</v>
      </c>
      <c r="H256" s="1" t="s">
        <v>3990</v>
      </c>
    </row>
    <row r="257" spans="1:8" ht="15.75" thickTop="1" x14ac:dyDescent="0.25">
      <c r="A257" s="2">
        <v>255</v>
      </c>
      <c r="B257" s="5" t="s">
        <v>363</v>
      </c>
      <c r="C257" s="3" t="s">
        <v>1</v>
      </c>
      <c r="D257" s="7">
        <v>49</v>
      </c>
      <c r="E257" s="160">
        <v>37.345677051417489</v>
      </c>
      <c r="F257" s="157">
        <v>39735651</v>
      </c>
      <c r="G257" s="3" t="s">
        <v>1056</v>
      </c>
      <c r="H257" s="1" t="s">
        <v>1690</v>
      </c>
    </row>
    <row r="258" spans="1:8" ht="15.75" thickBot="1" x14ac:dyDescent="0.3">
      <c r="A258" s="3">
        <v>256</v>
      </c>
      <c r="B258" s="5" t="s">
        <v>364</v>
      </c>
      <c r="C258" s="3" t="s">
        <v>694</v>
      </c>
      <c r="D258" s="7">
        <v>49</v>
      </c>
      <c r="E258" s="160">
        <v>48.55292877899241</v>
      </c>
      <c r="F258" s="157">
        <v>2280701</v>
      </c>
      <c r="G258" s="3" t="s">
        <v>1057</v>
      </c>
      <c r="H258" s="1" t="s">
        <v>1691</v>
      </c>
    </row>
    <row r="259" spans="1:8" ht="15.75" thickTop="1" x14ac:dyDescent="0.25">
      <c r="A259" s="2">
        <v>257</v>
      </c>
      <c r="B259" s="5" t="s">
        <v>2492</v>
      </c>
      <c r="C259" s="3" t="s">
        <v>2176</v>
      </c>
      <c r="D259" s="7">
        <v>49</v>
      </c>
      <c r="E259" s="160">
        <v>49.002450122506126</v>
      </c>
      <c r="F259" s="157">
        <v>13720000</v>
      </c>
      <c r="G259" s="3" t="s">
        <v>2493</v>
      </c>
      <c r="H259" s="1" t="s">
        <v>2494</v>
      </c>
    </row>
    <row r="260" spans="1:8" ht="15.75" thickBot="1" x14ac:dyDescent="0.3">
      <c r="A260" s="3">
        <v>258</v>
      </c>
      <c r="B260" s="5" t="s">
        <v>365</v>
      </c>
      <c r="C260" s="3" t="s">
        <v>694</v>
      </c>
      <c r="D260" s="7">
        <v>49</v>
      </c>
      <c r="E260" s="160">
        <v>49</v>
      </c>
      <c r="F260" s="157">
        <v>12913362</v>
      </c>
      <c r="G260" s="3" t="s">
        <v>1058</v>
      </c>
      <c r="H260" s="1" t="s">
        <v>1692</v>
      </c>
    </row>
    <row r="261" spans="1:8" ht="15.75" thickTop="1" x14ac:dyDescent="0.25">
      <c r="A261" s="2">
        <v>259</v>
      </c>
      <c r="B261" s="5" t="s">
        <v>2495</v>
      </c>
      <c r="C261" s="3" t="s">
        <v>2176</v>
      </c>
      <c r="D261" s="7">
        <v>49</v>
      </c>
      <c r="E261" s="161">
        <v>49.000000000000007</v>
      </c>
      <c r="F261" s="6">
        <v>1078000</v>
      </c>
      <c r="G261" s="3" t="s">
        <v>2496</v>
      </c>
      <c r="H261" s="1" t="s">
        <v>2497</v>
      </c>
    </row>
    <row r="262" spans="1:8" ht="15.75" thickBot="1" x14ac:dyDescent="0.3">
      <c r="A262" s="3">
        <v>260</v>
      </c>
      <c r="B262" s="5" t="s">
        <v>2498</v>
      </c>
      <c r="C262" s="3" t="s">
        <v>2176</v>
      </c>
      <c r="D262" s="7">
        <v>49</v>
      </c>
      <c r="E262" s="160">
        <v>49</v>
      </c>
      <c r="F262" s="157">
        <v>627200</v>
      </c>
      <c r="G262" s="3" t="s">
        <v>2499</v>
      </c>
      <c r="H262" s="1" t="s">
        <v>2500</v>
      </c>
    </row>
    <row r="263" spans="1:8" ht="15.75" thickTop="1" x14ac:dyDescent="0.25">
      <c r="A263" s="2">
        <v>261</v>
      </c>
      <c r="B263" s="5" t="s">
        <v>366</v>
      </c>
      <c r="C263" s="3" t="s">
        <v>694</v>
      </c>
      <c r="D263" s="7">
        <v>49</v>
      </c>
      <c r="E263" s="160">
        <v>48.974545454545456</v>
      </c>
      <c r="F263" s="157">
        <v>4040400</v>
      </c>
      <c r="G263" s="3" t="s">
        <v>1059</v>
      </c>
      <c r="H263" s="1" t="s">
        <v>1693</v>
      </c>
    </row>
    <row r="264" spans="1:8" ht="15.75" thickBot="1" x14ac:dyDescent="0.3">
      <c r="A264" s="3">
        <v>262</v>
      </c>
      <c r="B264" s="5" t="s">
        <v>3941</v>
      </c>
      <c r="C264" s="3" t="s">
        <v>1</v>
      </c>
      <c r="D264" s="7">
        <v>100</v>
      </c>
      <c r="E264" s="160">
        <v>86.265664310677678</v>
      </c>
      <c r="F264" s="157">
        <v>31651640</v>
      </c>
      <c r="G264" s="3" t="s">
        <v>3942</v>
      </c>
      <c r="H264" s="1" t="s">
        <v>3943</v>
      </c>
    </row>
    <row r="265" spans="1:8" ht="15.75" thickTop="1" x14ac:dyDescent="0.25">
      <c r="A265" s="2">
        <v>263</v>
      </c>
      <c r="B265" s="5" t="s">
        <v>367</v>
      </c>
      <c r="C265" s="3" t="s">
        <v>694</v>
      </c>
      <c r="D265" s="7">
        <v>46.829099999999997</v>
      </c>
      <c r="E265" s="160">
        <v>46.542867751605222</v>
      </c>
      <c r="F265" s="157">
        <v>1027862</v>
      </c>
      <c r="G265" s="3" t="s">
        <v>1060</v>
      </c>
      <c r="H265" s="1" t="s">
        <v>1694</v>
      </c>
    </row>
    <row r="266" spans="1:8" ht="15.75" thickBot="1" x14ac:dyDescent="0.3">
      <c r="A266" s="3">
        <v>264</v>
      </c>
      <c r="B266" s="5" t="s">
        <v>2501</v>
      </c>
      <c r="C266" s="3" t="s">
        <v>2176</v>
      </c>
      <c r="D266" s="7">
        <v>49</v>
      </c>
      <c r="E266" s="160">
        <v>48.999975601722518</v>
      </c>
      <c r="F266" s="157">
        <v>803335</v>
      </c>
      <c r="G266" s="3" t="s">
        <v>2502</v>
      </c>
      <c r="H266" s="1" t="s">
        <v>2503</v>
      </c>
    </row>
    <row r="267" spans="1:8" ht="15.75" thickTop="1" x14ac:dyDescent="0.25">
      <c r="A267" s="2">
        <v>265</v>
      </c>
      <c r="B267" s="5" t="s">
        <v>72</v>
      </c>
      <c r="C267" s="3" t="s">
        <v>2176</v>
      </c>
      <c r="D267" s="7">
        <v>49</v>
      </c>
      <c r="E267" s="160">
        <v>6.2164348188673371</v>
      </c>
      <c r="F267" s="157">
        <v>123740</v>
      </c>
      <c r="G267" s="3" t="s">
        <v>786</v>
      </c>
      <c r="H267" s="1" t="s">
        <v>1405</v>
      </c>
    </row>
    <row r="268" spans="1:8" ht="15.75" thickBot="1" x14ac:dyDescent="0.3">
      <c r="A268" s="3">
        <v>266</v>
      </c>
      <c r="B268" s="5" t="s">
        <v>2504</v>
      </c>
      <c r="C268" s="3" t="s">
        <v>2176</v>
      </c>
      <c r="D268" s="7">
        <v>49</v>
      </c>
      <c r="E268" s="160">
        <v>32.15624882866674</v>
      </c>
      <c r="F268" s="157">
        <v>2745269</v>
      </c>
      <c r="G268" s="3" t="s">
        <v>2505</v>
      </c>
      <c r="H268" s="1" t="s">
        <v>2506</v>
      </c>
    </row>
    <row r="269" spans="1:8" ht="15.75" thickTop="1" x14ac:dyDescent="0.25">
      <c r="A269" s="2">
        <v>267</v>
      </c>
      <c r="B269" s="5" t="s">
        <v>368</v>
      </c>
      <c r="C269" s="3" t="s">
        <v>694</v>
      </c>
      <c r="D269" s="7">
        <v>49</v>
      </c>
      <c r="E269" s="160">
        <v>48.984761811732682</v>
      </c>
      <c r="F269" s="157">
        <v>3209462</v>
      </c>
      <c r="G269" s="3" t="s">
        <v>1061</v>
      </c>
      <c r="H269" s="1" t="s">
        <v>4657</v>
      </c>
    </row>
    <row r="270" spans="1:8" ht="15.75" thickBot="1" x14ac:dyDescent="0.3">
      <c r="A270" s="3">
        <v>268</v>
      </c>
      <c r="B270" s="5" t="s">
        <v>73</v>
      </c>
      <c r="C270" s="3" t="s">
        <v>1</v>
      </c>
      <c r="D270" s="7">
        <v>49</v>
      </c>
      <c r="E270" s="161">
        <v>46.442039309318275</v>
      </c>
      <c r="F270" s="6">
        <v>4948390</v>
      </c>
      <c r="G270" s="3" t="s">
        <v>787</v>
      </c>
      <c r="H270" s="1" t="s">
        <v>1406</v>
      </c>
    </row>
    <row r="271" spans="1:8" ht="15.75" thickTop="1" x14ac:dyDescent="0.25">
      <c r="A271" s="2">
        <v>269</v>
      </c>
      <c r="B271" s="5" t="s">
        <v>2507</v>
      </c>
      <c r="C271" s="3" t="s">
        <v>2176</v>
      </c>
      <c r="D271" s="7">
        <v>49</v>
      </c>
      <c r="E271" s="160">
        <v>42.523557917151763</v>
      </c>
      <c r="F271" s="157">
        <v>427349</v>
      </c>
      <c r="G271" s="3" t="s">
        <v>2508</v>
      </c>
      <c r="H271" s="1" t="s">
        <v>2509</v>
      </c>
    </row>
    <row r="272" spans="1:8" ht="15.75" thickBot="1" x14ac:dyDescent="0.3">
      <c r="A272" s="3">
        <v>270</v>
      </c>
      <c r="B272" s="5" t="s">
        <v>369</v>
      </c>
      <c r="C272" s="3" t="s">
        <v>694</v>
      </c>
      <c r="D272" s="7">
        <v>49</v>
      </c>
      <c r="E272" s="160">
        <v>19.522664835164836</v>
      </c>
      <c r="F272" s="157">
        <v>909600</v>
      </c>
      <c r="G272" s="3" t="s">
        <v>1062</v>
      </c>
      <c r="H272" s="1" t="s">
        <v>1695</v>
      </c>
    </row>
    <row r="273" spans="1:8" ht="15.75" thickTop="1" x14ac:dyDescent="0.25">
      <c r="A273" s="2">
        <v>271</v>
      </c>
      <c r="B273" s="5" t="s">
        <v>370</v>
      </c>
      <c r="C273" s="3" t="s">
        <v>694</v>
      </c>
      <c r="D273" s="7">
        <v>49</v>
      </c>
      <c r="E273" s="160">
        <v>23.615514986521472</v>
      </c>
      <c r="F273" s="157">
        <v>353921</v>
      </c>
      <c r="G273" s="3" t="s">
        <v>1063</v>
      </c>
      <c r="H273" s="1" t="s">
        <v>1696</v>
      </c>
    </row>
    <row r="274" spans="1:8" ht="15.75" thickBot="1" x14ac:dyDescent="0.3">
      <c r="A274" s="3">
        <v>272</v>
      </c>
      <c r="B274" s="5" t="s">
        <v>74</v>
      </c>
      <c r="C274" s="3" t="s">
        <v>1</v>
      </c>
      <c r="D274" s="7">
        <v>40.840000000000003</v>
      </c>
      <c r="E274" s="160">
        <v>36.646972542461178</v>
      </c>
      <c r="F274" s="157">
        <v>18980856</v>
      </c>
      <c r="G274" s="3" t="s">
        <v>788</v>
      </c>
      <c r="H274" s="1" t="s">
        <v>1407</v>
      </c>
    </row>
    <row r="275" spans="1:8" ht="15.75" thickTop="1" x14ac:dyDescent="0.25">
      <c r="A275" s="2">
        <v>273</v>
      </c>
      <c r="B275" s="5" t="s">
        <v>2026</v>
      </c>
      <c r="C275" s="3" t="s">
        <v>1</v>
      </c>
      <c r="D275" s="7">
        <v>49</v>
      </c>
      <c r="E275" s="160">
        <v>46.296959064327496</v>
      </c>
      <c r="F275" s="157">
        <v>15833560</v>
      </c>
      <c r="G275" s="3" t="s">
        <v>2077</v>
      </c>
      <c r="H275" s="1" t="s">
        <v>2078</v>
      </c>
    </row>
    <row r="276" spans="1:8" ht="15.75" thickBot="1" x14ac:dyDescent="0.3">
      <c r="A276" s="3">
        <v>274</v>
      </c>
      <c r="B276" s="5" t="s">
        <v>2510</v>
      </c>
      <c r="C276" s="3" t="s">
        <v>2176</v>
      </c>
      <c r="D276" s="154">
        <v>49</v>
      </c>
      <c r="E276" s="161">
        <v>47.148809523809526</v>
      </c>
      <c r="F276" s="6">
        <v>792100</v>
      </c>
      <c r="G276" s="3" t="s">
        <v>2511</v>
      </c>
      <c r="H276" s="1" t="s">
        <v>2512</v>
      </c>
    </row>
    <row r="277" spans="1:8" ht="15.75" thickTop="1" x14ac:dyDescent="0.25">
      <c r="A277" s="2">
        <v>275</v>
      </c>
      <c r="B277" s="5" t="s">
        <v>2513</v>
      </c>
      <c r="C277" s="3" t="s">
        <v>2176</v>
      </c>
      <c r="D277" s="7">
        <v>49</v>
      </c>
      <c r="E277" s="160">
        <v>49</v>
      </c>
      <c r="F277" s="157">
        <v>3185000</v>
      </c>
      <c r="G277" s="3" t="s">
        <v>2514</v>
      </c>
      <c r="H277" s="1" t="s">
        <v>2515</v>
      </c>
    </row>
    <row r="278" spans="1:8" ht="15.75" thickBot="1" x14ac:dyDescent="0.3">
      <c r="A278" s="3">
        <v>276</v>
      </c>
      <c r="B278" s="5" t="s">
        <v>2516</v>
      </c>
      <c r="C278" s="3" t="s">
        <v>2176</v>
      </c>
      <c r="D278" s="7">
        <v>49</v>
      </c>
      <c r="E278" s="160">
        <v>49</v>
      </c>
      <c r="F278" s="157">
        <v>2058000</v>
      </c>
      <c r="G278" s="3" t="s">
        <v>2517</v>
      </c>
      <c r="H278" s="1" t="s">
        <v>2518</v>
      </c>
    </row>
    <row r="279" spans="1:8" ht="15.75" thickTop="1" x14ac:dyDescent="0.25">
      <c r="A279" s="2">
        <v>277</v>
      </c>
      <c r="B279" s="5" t="s">
        <v>75</v>
      </c>
      <c r="C279" s="3" t="s">
        <v>1</v>
      </c>
      <c r="D279" s="7">
        <v>49</v>
      </c>
      <c r="E279" s="160">
        <v>48.99835489828579</v>
      </c>
      <c r="F279" s="157">
        <v>21468590</v>
      </c>
      <c r="G279" s="3" t="s">
        <v>789</v>
      </c>
      <c r="H279" s="1" t="s">
        <v>1408</v>
      </c>
    </row>
    <row r="280" spans="1:8" ht="15.75" thickBot="1" x14ac:dyDescent="0.3">
      <c r="A280" s="3">
        <v>278</v>
      </c>
      <c r="B280" s="5" t="s">
        <v>371</v>
      </c>
      <c r="C280" s="3" t="s">
        <v>694</v>
      </c>
      <c r="D280" s="7">
        <v>44.545699999999997</v>
      </c>
      <c r="E280" s="160">
        <v>18.226174079568793</v>
      </c>
      <c r="F280" s="157">
        <v>18113478</v>
      </c>
      <c r="G280" s="3" t="s">
        <v>1064</v>
      </c>
      <c r="H280" s="1" t="s">
        <v>1697</v>
      </c>
    </row>
    <row r="281" spans="1:8" ht="15.75" thickTop="1" x14ac:dyDescent="0.25">
      <c r="A281" s="2">
        <v>279</v>
      </c>
      <c r="B281" s="5" t="s">
        <v>4822</v>
      </c>
      <c r="C281" s="3" t="s">
        <v>1</v>
      </c>
      <c r="D281" s="7">
        <v>0</v>
      </c>
      <c r="E281" s="160" t="e">
        <v>#VALUE!</v>
      </c>
      <c r="F281" s="157" t="s">
        <v>4942</v>
      </c>
      <c r="G281" s="3" t="s">
        <v>4823</v>
      </c>
      <c r="H281" s="1" t="s">
        <v>4824</v>
      </c>
    </row>
    <row r="282" spans="1:8" ht="15.75" thickBot="1" x14ac:dyDescent="0.3">
      <c r="A282" s="3">
        <v>280</v>
      </c>
      <c r="B282" s="5" t="s">
        <v>2519</v>
      </c>
      <c r="C282" s="3" t="s">
        <v>2176</v>
      </c>
      <c r="D282" s="7">
        <v>49</v>
      </c>
      <c r="E282" s="160">
        <v>49.000000000000007</v>
      </c>
      <c r="F282" s="157">
        <v>1078000</v>
      </c>
      <c r="G282" s="3" t="s">
        <v>2520</v>
      </c>
      <c r="H282" s="1" t="s">
        <v>2521</v>
      </c>
    </row>
    <row r="283" spans="1:8" ht="15.75" thickTop="1" x14ac:dyDescent="0.25">
      <c r="A283" s="2">
        <v>281</v>
      </c>
      <c r="B283" s="5" t="s">
        <v>2522</v>
      </c>
      <c r="C283" s="3" t="s">
        <v>2176</v>
      </c>
      <c r="D283" s="7">
        <v>49</v>
      </c>
      <c r="E283" s="160">
        <v>25.388034487376267</v>
      </c>
      <c r="F283" s="157">
        <v>492929</v>
      </c>
      <c r="G283" s="3" t="s">
        <v>2523</v>
      </c>
      <c r="H283" s="1" t="s">
        <v>2524</v>
      </c>
    </row>
    <row r="284" spans="1:8" ht="15.75" thickBot="1" x14ac:dyDescent="0.3">
      <c r="A284" s="3">
        <v>282</v>
      </c>
      <c r="B284" s="5" t="s">
        <v>372</v>
      </c>
      <c r="C284" s="3" t="s">
        <v>694</v>
      </c>
      <c r="D284" s="7">
        <v>0</v>
      </c>
      <c r="E284" s="160" t="e">
        <v>#VALUE!</v>
      </c>
      <c r="F284" s="157" t="s">
        <v>4942</v>
      </c>
      <c r="G284" s="3" t="s">
        <v>1065</v>
      </c>
      <c r="H284" s="1" t="s">
        <v>1698</v>
      </c>
    </row>
    <row r="285" spans="1:8" ht="15.75" thickTop="1" x14ac:dyDescent="0.25">
      <c r="A285" s="2">
        <v>283</v>
      </c>
      <c r="B285" s="5" t="s">
        <v>2525</v>
      </c>
      <c r="C285" s="3" t="s">
        <v>2176</v>
      </c>
      <c r="D285" s="154">
        <v>49</v>
      </c>
      <c r="E285" s="161">
        <v>49</v>
      </c>
      <c r="F285" s="6">
        <v>19266849</v>
      </c>
      <c r="G285" s="3" t="s">
        <v>2526</v>
      </c>
      <c r="H285" s="1" t="s">
        <v>2527</v>
      </c>
    </row>
    <row r="286" spans="1:8" ht="15.75" thickBot="1" x14ac:dyDescent="0.3">
      <c r="A286" s="3">
        <v>284</v>
      </c>
      <c r="B286" s="5" t="s">
        <v>2528</v>
      </c>
      <c r="C286" s="3" t="s">
        <v>2176</v>
      </c>
      <c r="D286" s="7">
        <v>0</v>
      </c>
      <c r="E286" s="160" t="e">
        <v>#VALUE!</v>
      </c>
      <c r="F286" s="157" t="s">
        <v>4942</v>
      </c>
      <c r="G286" s="3" t="s">
        <v>2529</v>
      </c>
      <c r="H286" s="1" t="s">
        <v>2530</v>
      </c>
    </row>
    <row r="287" spans="1:8" ht="15.75" thickTop="1" x14ac:dyDescent="0.25">
      <c r="A287" s="2">
        <v>285</v>
      </c>
      <c r="B287" s="5" t="s">
        <v>373</v>
      </c>
      <c r="C287" s="3" t="s">
        <v>694</v>
      </c>
      <c r="D287" s="7">
        <v>49</v>
      </c>
      <c r="E287" s="160">
        <v>48.992063492063494</v>
      </c>
      <c r="F287" s="157">
        <v>1234600</v>
      </c>
      <c r="G287" s="3" t="s">
        <v>1066</v>
      </c>
      <c r="H287" s="1" t="s">
        <v>1699</v>
      </c>
    </row>
    <row r="288" spans="1:8" ht="15.75" thickBot="1" x14ac:dyDescent="0.3">
      <c r="A288" s="3">
        <v>286</v>
      </c>
      <c r="B288" s="5" t="s">
        <v>374</v>
      </c>
      <c r="C288" s="3" t="s">
        <v>694</v>
      </c>
      <c r="D288" s="7">
        <v>49</v>
      </c>
      <c r="E288" s="160">
        <v>48.874063636363637</v>
      </c>
      <c r="F288" s="157">
        <v>5376147</v>
      </c>
      <c r="G288" s="3" t="s">
        <v>1067</v>
      </c>
      <c r="H288" s="1" t="s">
        <v>1700</v>
      </c>
    </row>
    <row r="289" spans="1:8" ht="15.75" thickTop="1" x14ac:dyDescent="0.25">
      <c r="A289" s="2">
        <v>287</v>
      </c>
      <c r="B289" s="5" t="s">
        <v>2531</v>
      </c>
      <c r="C289" s="3" t="s">
        <v>2176</v>
      </c>
      <c r="D289" s="7">
        <v>49</v>
      </c>
      <c r="E289" s="160">
        <v>47.891046118757046</v>
      </c>
      <c r="F289" s="157">
        <v>5408968</v>
      </c>
      <c r="G289" s="3" t="s">
        <v>2532</v>
      </c>
      <c r="H289" s="1" t="s">
        <v>2533</v>
      </c>
    </row>
    <row r="290" spans="1:8" ht="15.75" thickBot="1" x14ac:dyDescent="0.3">
      <c r="A290" s="3">
        <v>288</v>
      </c>
      <c r="B290" s="5" t="s">
        <v>2534</v>
      </c>
      <c r="C290" s="3" t="s">
        <v>2176</v>
      </c>
      <c r="D290" s="7">
        <v>49</v>
      </c>
      <c r="E290" s="160">
        <v>48.94849534784133</v>
      </c>
      <c r="F290" s="157">
        <v>2388946</v>
      </c>
      <c r="G290" s="3" t="s">
        <v>2535</v>
      </c>
      <c r="H290" s="1" t="s">
        <v>2536</v>
      </c>
    </row>
    <row r="291" spans="1:8" ht="15.75" thickTop="1" x14ac:dyDescent="0.25">
      <c r="A291" s="2">
        <v>289</v>
      </c>
      <c r="B291" s="5" t="s">
        <v>4713</v>
      </c>
      <c r="C291" s="3" t="s">
        <v>2176</v>
      </c>
      <c r="D291" s="7">
        <v>49</v>
      </c>
      <c r="E291" s="160">
        <v>49</v>
      </c>
      <c r="F291" s="157">
        <v>1411200</v>
      </c>
      <c r="G291" s="3" t="s">
        <v>4714</v>
      </c>
      <c r="H291" s="1" t="s">
        <v>4715</v>
      </c>
    </row>
    <row r="292" spans="1:8" ht="15.75" thickBot="1" x14ac:dyDescent="0.3">
      <c r="A292" s="3">
        <v>290</v>
      </c>
      <c r="B292" s="5" t="s">
        <v>2537</v>
      </c>
      <c r="C292" s="3" t="s">
        <v>2176</v>
      </c>
      <c r="D292" s="7">
        <v>49</v>
      </c>
      <c r="E292" s="160">
        <v>49.000128496876705</v>
      </c>
      <c r="F292" s="157">
        <v>1182133</v>
      </c>
      <c r="G292" s="3" t="s">
        <v>2538</v>
      </c>
      <c r="H292" s="1" t="s">
        <v>2539</v>
      </c>
    </row>
    <row r="293" spans="1:8" ht="15.75" thickTop="1" x14ac:dyDescent="0.25">
      <c r="A293" s="2">
        <v>291</v>
      </c>
      <c r="B293" s="5" t="s">
        <v>76</v>
      </c>
      <c r="C293" s="3" t="s">
        <v>1</v>
      </c>
      <c r="D293" s="7">
        <v>32.57</v>
      </c>
      <c r="E293" s="161">
        <v>29.146252112775684</v>
      </c>
      <c r="F293" s="6">
        <v>16564637</v>
      </c>
      <c r="G293" s="3" t="s">
        <v>790</v>
      </c>
      <c r="H293" s="1" t="s">
        <v>1409</v>
      </c>
    </row>
    <row r="294" spans="1:8" ht="15.75" thickBot="1" x14ac:dyDescent="0.3">
      <c r="A294" s="3">
        <v>292</v>
      </c>
      <c r="B294" s="5" t="s">
        <v>77</v>
      </c>
      <c r="C294" s="3" t="s">
        <v>1</v>
      </c>
      <c r="D294" s="7">
        <v>49</v>
      </c>
      <c r="E294" s="160">
        <v>46.221999055534567</v>
      </c>
      <c r="F294" s="157">
        <v>244699263</v>
      </c>
      <c r="G294" s="3" t="s">
        <v>791</v>
      </c>
      <c r="H294" s="1" t="s">
        <v>1410</v>
      </c>
    </row>
    <row r="295" spans="1:8" ht="15.75" thickTop="1" x14ac:dyDescent="0.25">
      <c r="A295" s="2">
        <v>293</v>
      </c>
      <c r="B295" s="5" t="s">
        <v>5000</v>
      </c>
      <c r="C295" s="3" t="s">
        <v>2176</v>
      </c>
      <c r="D295" s="7">
        <v>49</v>
      </c>
      <c r="E295" s="160">
        <v>49</v>
      </c>
      <c r="F295" s="157">
        <v>3185000</v>
      </c>
      <c r="G295" s="3" t="s">
        <v>5001</v>
      </c>
      <c r="H295" s="1" t="s">
        <v>5048</v>
      </c>
    </row>
    <row r="296" spans="1:8" ht="15.75" thickBot="1" x14ac:dyDescent="0.3">
      <c r="A296" s="3">
        <v>294</v>
      </c>
      <c r="B296" s="5" t="s">
        <v>375</v>
      </c>
      <c r="C296" s="3" t="s">
        <v>694</v>
      </c>
      <c r="D296" s="7">
        <v>49</v>
      </c>
      <c r="E296" s="160">
        <v>47.363119891665548</v>
      </c>
      <c r="F296" s="157">
        <v>28564475</v>
      </c>
      <c r="G296" s="3" t="s">
        <v>1068</v>
      </c>
      <c r="H296" s="1" t="s">
        <v>1701</v>
      </c>
    </row>
    <row r="297" spans="1:8" ht="15.75" thickTop="1" x14ac:dyDescent="0.25">
      <c r="A297" s="2">
        <v>295</v>
      </c>
      <c r="B297" s="5" t="s">
        <v>2540</v>
      </c>
      <c r="C297" s="3" t="s">
        <v>2176</v>
      </c>
      <c r="D297" s="7">
        <v>49</v>
      </c>
      <c r="E297" s="160">
        <v>48.515720706077254</v>
      </c>
      <c r="F297" s="157">
        <v>13207750</v>
      </c>
      <c r="G297" s="3" t="s">
        <v>2541</v>
      </c>
      <c r="H297" s="1" t="s">
        <v>2542</v>
      </c>
    </row>
    <row r="298" spans="1:8" ht="15.75" thickBot="1" x14ac:dyDescent="0.3">
      <c r="A298" s="3">
        <v>296</v>
      </c>
      <c r="B298" s="5" t="s">
        <v>2543</v>
      </c>
      <c r="C298" s="3" t="s">
        <v>2176</v>
      </c>
      <c r="D298" s="7">
        <v>49</v>
      </c>
      <c r="E298" s="160">
        <v>49.000000000000007</v>
      </c>
      <c r="F298" s="157">
        <v>1764000</v>
      </c>
      <c r="G298" s="3" t="s">
        <v>2544</v>
      </c>
      <c r="H298" s="1" t="s">
        <v>2545</v>
      </c>
    </row>
    <row r="299" spans="1:8" ht="15.75" thickTop="1" x14ac:dyDescent="0.25">
      <c r="A299" s="2">
        <v>297</v>
      </c>
      <c r="B299" s="5" t="s">
        <v>2546</v>
      </c>
      <c r="C299" s="3" t="s">
        <v>2176</v>
      </c>
      <c r="D299" s="7">
        <v>49</v>
      </c>
      <c r="E299" s="160">
        <v>48.889132989614112</v>
      </c>
      <c r="F299" s="157">
        <v>5986225</v>
      </c>
      <c r="G299" s="3" t="s">
        <v>2547</v>
      </c>
      <c r="H299" s="1" t="s">
        <v>2548</v>
      </c>
    </row>
    <row r="300" spans="1:8" ht="15.75" thickBot="1" x14ac:dyDescent="0.3">
      <c r="A300" s="3">
        <v>298</v>
      </c>
      <c r="B300" s="5" t="s">
        <v>2549</v>
      </c>
      <c r="C300" s="3" t="s">
        <v>2176</v>
      </c>
      <c r="D300" s="154">
        <v>49</v>
      </c>
      <c r="E300" s="161">
        <v>48.810392122349612</v>
      </c>
      <c r="F300" s="6">
        <v>4936029</v>
      </c>
      <c r="G300" s="3" t="s">
        <v>2550</v>
      </c>
      <c r="H300" s="1" t="s">
        <v>2551</v>
      </c>
    </row>
    <row r="301" spans="1:8" ht="15.75" thickTop="1" x14ac:dyDescent="0.25">
      <c r="A301" s="2">
        <v>299</v>
      </c>
      <c r="B301" s="5" t="s">
        <v>2552</v>
      </c>
      <c r="C301" s="3" t="s">
        <v>2176</v>
      </c>
      <c r="D301" s="154">
        <v>49</v>
      </c>
      <c r="E301" s="161">
        <v>49.000000000000007</v>
      </c>
      <c r="F301" s="6">
        <v>71593851</v>
      </c>
      <c r="G301" s="3" t="s">
        <v>2553</v>
      </c>
      <c r="H301" s="1" t="s">
        <v>2554</v>
      </c>
    </row>
    <row r="302" spans="1:8" ht="15.75" thickBot="1" x14ac:dyDescent="0.3">
      <c r="A302" s="3">
        <v>300</v>
      </c>
      <c r="B302" s="5" t="s">
        <v>2555</v>
      </c>
      <c r="C302" s="3" t="s">
        <v>2176</v>
      </c>
      <c r="D302" s="7">
        <v>49</v>
      </c>
      <c r="E302" s="160">
        <v>49</v>
      </c>
      <c r="F302" s="157">
        <v>2940000</v>
      </c>
      <c r="G302" s="3" t="s">
        <v>2556</v>
      </c>
      <c r="H302" s="1" t="s">
        <v>2557</v>
      </c>
    </row>
    <row r="303" spans="1:8" ht="15.75" thickTop="1" x14ac:dyDescent="0.25">
      <c r="A303" s="2">
        <v>301</v>
      </c>
      <c r="B303" s="5" t="s">
        <v>376</v>
      </c>
      <c r="C303" s="3" t="s">
        <v>694</v>
      </c>
      <c r="D303" s="7">
        <v>49</v>
      </c>
      <c r="E303" s="160">
        <v>41.514525696641371</v>
      </c>
      <c r="F303" s="157">
        <v>51466969</v>
      </c>
      <c r="G303" s="3" t="s">
        <v>5063</v>
      </c>
      <c r="H303" s="1" t="s">
        <v>1702</v>
      </c>
    </row>
    <row r="304" spans="1:8" ht="15.75" thickBot="1" x14ac:dyDescent="0.3">
      <c r="A304" s="3">
        <v>302</v>
      </c>
      <c r="B304" s="5" t="s">
        <v>2558</v>
      </c>
      <c r="C304" s="3" t="s">
        <v>2176</v>
      </c>
      <c r="D304" s="7">
        <v>49</v>
      </c>
      <c r="E304" s="160">
        <v>49</v>
      </c>
      <c r="F304" s="157">
        <v>1215690</v>
      </c>
      <c r="G304" s="3" t="s">
        <v>2559</v>
      </c>
      <c r="H304" s="1" t="s">
        <v>2560</v>
      </c>
    </row>
    <row r="305" spans="1:8" ht="15.75" thickTop="1" x14ac:dyDescent="0.25">
      <c r="A305" s="2">
        <v>303</v>
      </c>
      <c r="B305" s="5" t="s">
        <v>78</v>
      </c>
      <c r="C305" s="3" t="s">
        <v>1</v>
      </c>
      <c r="D305" s="7">
        <v>49</v>
      </c>
      <c r="E305" s="160">
        <v>39.497991401014538</v>
      </c>
      <c r="F305" s="157">
        <v>16510271</v>
      </c>
      <c r="G305" s="3" t="s">
        <v>792</v>
      </c>
      <c r="H305" s="1" t="s">
        <v>1411</v>
      </c>
    </row>
    <row r="306" spans="1:8" ht="15.75" thickBot="1" x14ac:dyDescent="0.3">
      <c r="A306" s="3">
        <v>304</v>
      </c>
      <c r="B306" s="5" t="s">
        <v>79</v>
      </c>
      <c r="C306" s="3" t="s">
        <v>1</v>
      </c>
      <c r="D306" s="7">
        <v>49</v>
      </c>
      <c r="E306" s="160">
        <v>40.388908921389074</v>
      </c>
      <c r="F306" s="157">
        <v>5947699</v>
      </c>
      <c r="G306" s="3" t="s">
        <v>793</v>
      </c>
      <c r="H306" s="1" t="s">
        <v>1412</v>
      </c>
    </row>
    <row r="307" spans="1:8" ht="15.75" thickTop="1" x14ac:dyDescent="0.25">
      <c r="A307" s="2">
        <v>305</v>
      </c>
      <c r="B307" s="5" t="s">
        <v>2561</v>
      </c>
      <c r="C307" s="3" t="s">
        <v>2176</v>
      </c>
      <c r="D307" s="7">
        <v>49</v>
      </c>
      <c r="E307" s="160">
        <v>49</v>
      </c>
      <c r="F307" s="157">
        <v>133378000</v>
      </c>
      <c r="G307" s="3" t="s">
        <v>2562</v>
      </c>
      <c r="H307" s="1" t="s">
        <v>2563</v>
      </c>
    </row>
    <row r="308" spans="1:8" ht="15.75" thickBot="1" x14ac:dyDescent="0.3">
      <c r="A308" s="3">
        <v>306</v>
      </c>
      <c r="B308" s="5" t="s">
        <v>80</v>
      </c>
      <c r="C308" s="3" t="s">
        <v>1</v>
      </c>
      <c r="D308" s="7">
        <v>49</v>
      </c>
      <c r="E308" s="160">
        <v>15.414693622617143</v>
      </c>
      <c r="F308" s="157">
        <v>6905402</v>
      </c>
      <c r="G308" s="3" t="s">
        <v>794</v>
      </c>
      <c r="H308" s="1" t="s">
        <v>1413</v>
      </c>
    </row>
    <row r="309" spans="1:8" ht="15.75" thickTop="1" x14ac:dyDescent="0.25">
      <c r="A309" s="2">
        <v>307</v>
      </c>
      <c r="B309" s="5" t="s">
        <v>2564</v>
      </c>
      <c r="C309" s="3" t="s">
        <v>2176</v>
      </c>
      <c r="D309" s="7">
        <v>49</v>
      </c>
      <c r="E309" s="160">
        <v>46.725000000000001</v>
      </c>
      <c r="F309" s="157">
        <v>2803500</v>
      </c>
      <c r="G309" s="3" t="s">
        <v>2565</v>
      </c>
      <c r="H309" s="1" t="s">
        <v>2566</v>
      </c>
    </row>
    <row r="310" spans="1:8" ht="15.75" thickBot="1" x14ac:dyDescent="0.3">
      <c r="A310" s="3">
        <v>308</v>
      </c>
      <c r="B310" s="5" t="s">
        <v>81</v>
      </c>
      <c r="C310" s="3" t="s">
        <v>1</v>
      </c>
      <c r="D310" s="7">
        <v>100</v>
      </c>
      <c r="E310" s="160">
        <v>45.994727184979133</v>
      </c>
      <c r="F310" s="157">
        <v>60136312</v>
      </c>
      <c r="G310" s="3" t="s">
        <v>795</v>
      </c>
      <c r="H310" s="1" t="s">
        <v>1414</v>
      </c>
    </row>
    <row r="311" spans="1:8" ht="15.75" thickTop="1" x14ac:dyDescent="0.25">
      <c r="A311" s="2">
        <v>309</v>
      </c>
      <c r="B311" s="5" t="s">
        <v>82</v>
      </c>
      <c r="C311" s="3" t="s">
        <v>1</v>
      </c>
      <c r="D311" s="7">
        <v>49</v>
      </c>
      <c r="E311" s="160">
        <v>48.806252862609405</v>
      </c>
      <c r="F311" s="157">
        <v>15323299</v>
      </c>
      <c r="G311" s="3" t="s">
        <v>5052</v>
      </c>
      <c r="H311" s="1" t="s">
        <v>1415</v>
      </c>
    </row>
    <row r="312" spans="1:8" ht="15.75" thickBot="1" x14ac:dyDescent="0.3">
      <c r="A312" s="3">
        <v>310</v>
      </c>
      <c r="B312" s="5" t="s">
        <v>4716</v>
      </c>
      <c r="C312" s="3" t="s">
        <v>2176</v>
      </c>
      <c r="D312" s="7">
        <v>0</v>
      </c>
      <c r="E312" s="160" t="e">
        <v>#VALUE!</v>
      </c>
      <c r="F312" s="157" t="s">
        <v>4942</v>
      </c>
      <c r="G312" s="3" t="s">
        <v>4717</v>
      </c>
      <c r="H312" s="1" t="s">
        <v>4718</v>
      </c>
    </row>
    <row r="313" spans="1:8" ht="15.75" thickTop="1" x14ac:dyDescent="0.25">
      <c r="A313" s="2">
        <v>311</v>
      </c>
      <c r="B313" s="5" t="s">
        <v>377</v>
      </c>
      <c r="C313" s="3" t="s">
        <v>694</v>
      </c>
      <c r="D313" s="7">
        <v>49</v>
      </c>
      <c r="E313" s="160">
        <v>42.975895998820086</v>
      </c>
      <c r="F313" s="157">
        <v>4079358</v>
      </c>
      <c r="G313" s="3" t="s">
        <v>1069</v>
      </c>
      <c r="H313" s="1" t="s">
        <v>1703</v>
      </c>
    </row>
    <row r="314" spans="1:8" ht="15.75" thickBot="1" x14ac:dyDescent="0.3">
      <c r="A314" s="3">
        <v>312</v>
      </c>
      <c r="B314" s="5" t="s">
        <v>378</v>
      </c>
      <c r="C314" s="3" t="s">
        <v>694</v>
      </c>
      <c r="D314" s="7">
        <v>49</v>
      </c>
      <c r="E314" s="160">
        <v>41.2052727789386</v>
      </c>
      <c r="F314" s="157">
        <v>8540860</v>
      </c>
      <c r="G314" s="3" t="s">
        <v>1070</v>
      </c>
      <c r="H314" s="1" t="s">
        <v>1704</v>
      </c>
    </row>
    <row r="315" spans="1:8" ht="15.75" thickTop="1" x14ac:dyDescent="0.25">
      <c r="A315" s="2">
        <v>313</v>
      </c>
      <c r="B315" s="5" t="s">
        <v>83</v>
      </c>
      <c r="C315" s="3" t="s">
        <v>1</v>
      </c>
      <c r="D315" s="7">
        <v>49</v>
      </c>
      <c r="E315" s="160">
        <v>41.355012313797893</v>
      </c>
      <c r="F315" s="157">
        <v>10787273</v>
      </c>
      <c r="G315" s="3" t="s">
        <v>796</v>
      </c>
      <c r="H315" s="1" t="s">
        <v>1416</v>
      </c>
    </row>
    <row r="316" spans="1:8" ht="15.75" thickBot="1" x14ac:dyDescent="0.3">
      <c r="A316" s="3">
        <v>314</v>
      </c>
      <c r="B316" s="5" t="s">
        <v>379</v>
      </c>
      <c r="C316" s="3" t="s">
        <v>694</v>
      </c>
      <c r="D316" s="7">
        <v>49</v>
      </c>
      <c r="E316" s="160">
        <v>48.778749999999995</v>
      </c>
      <c r="F316" s="157">
        <v>3902300</v>
      </c>
      <c r="G316" s="3" t="s">
        <v>1071</v>
      </c>
      <c r="H316" s="1" t="s">
        <v>1705</v>
      </c>
    </row>
    <row r="317" spans="1:8" ht="15.75" thickTop="1" x14ac:dyDescent="0.25">
      <c r="A317" s="2">
        <v>315</v>
      </c>
      <c r="B317" s="5" t="s">
        <v>84</v>
      </c>
      <c r="C317" s="3" t="s">
        <v>1</v>
      </c>
      <c r="D317" s="7">
        <v>49</v>
      </c>
      <c r="E317" s="160">
        <v>9.7645244982136941</v>
      </c>
      <c r="F317" s="157">
        <v>29288535</v>
      </c>
      <c r="G317" s="3" t="s">
        <v>797</v>
      </c>
      <c r="H317" s="1" t="s">
        <v>1417</v>
      </c>
    </row>
    <row r="318" spans="1:8" ht="15.75" thickBot="1" x14ac:dyDescent="0.3">
      <c r="A318" s="3">
        <v>316</v>
      </c>
      <c r="B318" s="5" t="s">
        <v>380</v>
      </c>
      <c r="C318" s="3" t="s">
        <v>694</v>
      </c>
      <c r="D318" s="7">
        <v>49</v>
      </c>
      <c r="E318" s="160">
        <v>49.644888718939605</v>
      </c>
      <c r="F318" s="157">
        <v>2934142</v>
      </c>
      <c r="G318" s="3" t="s">
        <v>1072</v>
      </c>
      <c r="H318" s="1" t="s">
        <v>1706</v>
      </c>
    </row>
    <row r="319" spans="1:8" ht="15.75" thickTop="1" x14ac:dyDescent="0.25">
      <c r="A319" s="2">
        <v>317</v>
      </c>
      <c r="B319" s="5" t="s">
        <v>5002</v>
      </c>
      <c r="C319" s="3" t="s">
        <v>2176</v>
      </c>
      <c r="D319" s="7">
        <v>0</v>
      </c>
      <c r="E319" s="160" t="e">
        <v>#VALUE!</v>
      </c>
      <c r="F319" s="157" t="s">
        <v>4942</v>
      </c>
      <c r="G319" s="3" t="s">
        <v>5003</v>
      </c>
      <c r="H319" s="1" t="s">
        <v>5004</v>
      </c>
    </row>
    <row r="320" spans="1:8" ht="15.75" thickBot="1" x14ac:dyDescent="0.3">
      <c r="A320" s="3">
        <v>318</v>
      </c>
      <c r="B320" s="5" t="s">
        <v>381</v>
      </c>
      <c r="C320" s="3" t="s">
        <v>694</v>
      </c>
      <c r="D320" s="7">
        <v>49</v>
      </c>
      <c r="E320" s="160">
        <v>47.972513624584153</v>
      </c>
      <c r="F320" s="157">
        <v>48537342</v>
      </c>
      <c r="G320" s="3" t="s">
        <v>1073</v>
      </c>
      <c r="H320" s="1" t="s">
        <v>1707</v>
      </c>
    </row>
    <row r="321" spans="1:8" ht="15.75" thickTop="1" x14ac:dyDescent="0.25">
      <c r="A321" s="2">
        <v>319</v>
      </c>
      <c r="B321" s="5" t="s">
        <v>2567</v>
      </c>
      <c r="C321" s="3" t="s">
        <v>2176</v>
      </c>
      <c r="D321" s="7">
        <v>49</v>
      </c>
      <c r="E321" s="160">
        <v>49.000022562667809</v>
      </c>
      <c r="F321" s="157">
        <v>4560633</v>
      </c>
      <c r="G321" s="3" t="s">
        <v>2568</v>
      </c>
      <c r="H321" s="1" t="s">
        <v>2569</v>
      </c>
    </row>
    <row r="322" spans="1:8" ht="15.75" thickBot="1" x14ac:dyDescent="0.3">
      <c r="A322" s="3">
        <v>320</v>
      </c>
      <c r="B322" s="5" t="s">
        <v>85</v>
      </c>
      <c r="C322" s="3" t="s">
        <v>1</v>
      </c>
      <c r="D322" s="7">
        <v>49</v>
      </c>
      <c r="E322" s="160">
        <v>40.561014895274035</v>
      </c>
      <c r="F322" s="157">
        <v>121403052</v>
      </c>
      <c r="G322" s="3" t="s">
        <v>798</v>
      </c>
      <c r="H322" s="1" t="s">
        <v>1418</v>
      </c>
    </row>
    <row r="323" spans="1:8" ht="15.75" thickTop="1" x14ac:dyDescent="0.25">
      <c r="A323" s="2">
        <v>321</v>
      </c>
      <c r="B323" s="5" t="s">
        <v>382</v>
      </c>
      <c r="C323" s="3" t="s">
        <v>694</v>
      </c>
      <c r="D323" s="7">
        <v>49</v>
      </c>
      <c r="E323" s="160">
        <v>39.4</v>
      </c>
      <c r="F323" s="157">
        <v>1773000</v>
      </c>
      <c r="G323" s="3" t="s">
        <v>1074</v>
      </c>
      <c r="H323" s="1" t="s">
        <v>1708</v>
      </c>
    </row>
    <row r="324" spans="1:8" ht="15.75" thickBot="1" x14ac:dyDescent="0.3">
      <c r="A324" s="3">
        <v>322</v>
      </c>
      <c r="B324" s="5" t="s">
        <v>2570</v>
      </c>
      <c r="C324" s="3" t="s">
        <v>2176</v>
      </c>
      <c r="D324" s="7">
        <v>49</v>
      </c>
      <c r="E324" s="160">
        <v>48.96010079798404</v>
      </c>
      <c r="F324" s="157">
        <v>1224027</v>
      </c>
      <c r="G324" s="3" t="s">
        <v>2571</v>
      </c>
      <c r="H324" s="1" t="s">
        <v>2572</v>
      </c>
    </row>
    <row r="325" spans="1:8" ht="15.75" thickTop="1" x14ac:dyDescent="0.25">
      <c r="A325" s="2">
        <v>323</v>
      </c>
      <c r="B325" s="5" t="s">
        <v>5005</v>
      </c>
      <c r="C325" s="3" t="s">
        <v>2176</v>
      </c>
      <c r="D325" s="7">
        <v>49</v>
      </c>
      <c r="E325" s="160">
        <v>49</v>
      </c>
      <c r="F325" s="157">
        <v>7551439</v>
      </c>
      <c r="G325" s="3" t="s">
        <v>5006</v>
      </c>
      <c r="H325" s="1" t="s">
        <v>5007</v>
      </c>
    </row>
    <row r="326" spans="1:8" ht="15.75" thickBot="1" x14ac:dyDescent="0.3">
      <c r="A326" s="3">
        <v>324</v>
      </c>
      <c r="B326" s="5" t="s">
        <v>86</v>
      </c>
      <c r="C326" s="3" t="s">
        <v>1</v>
      </c>
      <c r="D326" s="7">
        <v>100</v>
      </c>
      <c r="E326" s="160">
        <v>36.657216894867375</v>
      </c>
      <c r="F326" s="157">
        <v>12730124</v>
      </c>
      <c r="G326" s="3" t="s">
        <v>799</v>
      </c>
      <c r="H326" s="1" t="s">
        <v>1419</v>
      </c>
    </row>
    <row r="327" spans="1:8" ht="15.75" thickTop="1" x14ac:dyDescent="0.25">
      <c r="A327" s="2">
        <v>325</v>
      </c>
      <c r="B327" s="5" t="s">
        <v>3962</v>
      </c>
      <c r="C327" s="3" t="s">
        <v>2176</v>
      </c>
      <c r="D327" s="7">
        <v>49</v>
      </c>
      <c r="E327" s="160">
        <v>48.956843403205916</v>
      </c>
      <c r="F327" s="157">
        <v>23822400</v>
      </c>
      <c r="G327" s="3" t="s">
        <v>3963</v>
      </c>
      <c r="H327" s="1" t="s">
        <v>3964</v>
      </c>
    </row>
    <row r="328" spans="1:8" ht="15.75" thickBot="1" x14ac:dyDescent="0.3">
      <c r="A328" s="3">
        <v>326</v>
      </c>
      <c r="B328" s="5" t="s">
        <v>383</v>
      </c>
      <c r="C328" s="3" t="s">
        <v>694</v>
      </c>
      <c r="D328" s="7">
        <v>49</v>
      </c>
      <c r="E328" s="160">
        <v>48.844834465443085</v>
      </c>
      <c r="F328" s="157">
        <v>2007679</v>
      </c>
      <c r="G328" s="3" t="s">
        <v>1075</v>
      </c>
      <c r="H328" s="1" t="s">
        <v>1709</v>
      </c>
    </row>
    <row r="329" spans="1:8" ht="15.75" thickTop="1" x14ac:dyDescent="0.25">
      <c r="A329" s="2">
        <v>327</v>
      </c>
      <c r="B329" s="5" t="s">
        <v>2573</v>
      </c>
      <c r="C329" s="3" t="s">
        <v>2176</v>
      </c>
      <c r="D329" s="7">
        <v>49</v>
      </c>
      <c r="E329" s="160">
        <v>48.546071994566447</v>
      </c>
      <c r="F329" s="157">
        <v>4288560</v>
      </c>
      <c r="G329" s="3" t="s">
        <v>2574</v>
      </c>
      <c r="H329" s="1" t="s">
        <v>2575</v>
      </c>
    </row>
    <row r="330" spans="1:8" ht="15.75" thickBot="1" x14ac:dyDescent="0.3">
      <c r="A330" s="3">
        <v>328</v>
      </c>
      <c r="B330" s="5" t="s">
        <v>2576</v>
      </c>
      <c r="C330" s="3" t="s">
        <v>2176</v>
      </c>
      <c r="D330" s="7">
        <v>49</v>
      </c>
      <c r="E330" s="160">
        <v>49</v>
      </c>
      <c r="F330" s="157">
        <v>2829064</v>
      </c>
      <c r="G330" s="3" t="s">
        <v>2577</v>
      </c>
      <c r="H330" s="1" t="s">
        <v>2578</v>
      </c>
    </row>
    <row r="331" spans="1:8" ht="15.75" thickTop="1" x14ac:dyDescent="0.25">
      <c r="A331" s="2">
        <v>329</v>
      </c>
      <c r="B331" s="5" t="s">
        <v>2579</v>
      </c>
      <c r="C331" s="3" t="s">
        <v>2176</v>
      </c>
      <c r="D331" s="7">
        <v>49</v>
      </c>
      <c r="E331" s="160">
        <v>48.999692234848489</v>
      </c>
      <c r="F331" s="157">
        <v>206974700</v>
      </c>
      <c r="G331" s="3" t="s">
        <v>2580</v>
      </c>
      <c r="H331" s="1" t="s">
        <v>2581</v>
      </c>
    </row>
    <row r="332" spans="1:8" ht="15.75" thickBot="1" x14ac:dyDescent="0.3">
      <c r="A332" s="3">
        <v>330</v>
      </c>
      <c r="B332" s="5" t="s">
        <v>2582</v>
      </c>
      <c r="C332" s="3" t="s">
        <v>2176</v>
      </c>
      <c r="D332" s="7">
        <v>0</v>
      </c>
      <c r="E332" s="160" t="e">
        <v>#VALUE!</v>
      </c>
      <c r="F332" s="157" t="s">
        <v>4942</v>
      </c>
      <c r="G332" s="3" t="s">
        <v>2583</v>
      </c>
      <c r="H332" s="1" t="s">
        <v>2584</v>
      </c>
    </row>
    <row r="333" spans="1:8" ht="15.75" thickTop="1" x14ac:dyDescent="0.25">
      <c r="A333" s="2">
        <v>331</v>
      </c>
      <c r="B333" s="5" t="s">
        <v>384</v>
      </c>
      <c r="C333" s="3" t="s">
        <v>694</v>
      </c>
      <c r="D333" s="7">
        <v>49</v>
      </c>
      <c r="E333" s="160">
        <v>43.746801900584799</v>
      </c>
      <c r="F333" s="157">
        <v>1915060</v>
      </c>
      <c r="G333" s="3" t="s">
        <v>1076</v>
      </c>
      <c r="H333" s="1" t="s">
        <v>1710</v>
      </c>
    </row>
    <row r="334" spans="1:8" ht="15.75" thickBot="1" x14ac:dyDescent="0.3">
      <c r="A334" s="3">
        <v>332</v>
      </c>
      <c r="B334" s="5" t="s">
        <v>2585</v>
      </c>
      <c r="C334" s="3" t="s">
        <v>2176</v>
      </c>
      <c r="D334" s="7">
        <v>49</v>
      </c>
      <c r="E334" s="160">
        <v>48.999999309917214</v>
      </c>
      <c r="F334" s="157">
        <v>28402389</v>
      </c>
      <c r="G334" s="3" t="s">
        <v>2586</v>
      </c>
      <c r="H334" s="1" t="s">
        <v>2587</v>
      </c>
    </row>
    <row r="335" spans="1:8" ht="15.75" thickTop="1" x14ac:dyDescent="0.25">
      <c r="A335" s="2">
        <v>333</v>
      </c>
      <c r="B335" s="5" t="s">
        <v>385</v>
      </c>
      <c r="C335" s="3" t="s">
        <v>694</v>
      </c>
      <c r="D335" s="7">
        <v>49</v>
      </c>
      <c r="E335" s="160">
        <v>47.507792271039136</v>
      </c>
      <c r="F335" s="157">
        <v>47507664</v>
      </c>
      <c r="G335" s="3" t="s">
        <v>1077</v>
      </c>
      <c r="H335" s="1" t="s">
        <v>1711</v>
      </c>
    </row>
    <row r="336" spans="1:8" ht="15.75" thickBot="1" x14ac:dyDescent="0.3">
      <c r="A336" s="3">
        <v>334</v>
      </c>
      <c r="B336" s="5" t="s">
        <v>2588</v>
      </c>
      <c r="C336" s="3" t="s">
        <v>2176</v>
      </c>
      <c r="D336" s="7">
        <v>49</v>
      </c>
      <c r="E336" s="160">
        <v>48.892234548335971</v>
      </c>
      <c r="F336" s="157">
        <v>771275</v>
      </c>
      <c r="G336" s="3" t="s">
        <v>2589</v>
      </c>
      <c r="H336" s="1" t="s">
        <v>2590</v>
      </c>
    </row>
    <row r="337" spans="1:8" ht="15.75" thickTop="1" x14ac:dyDescent="0.25">
      <c r="A337" s="2">
        <v>335</v>
      </c>
      <c r="B337" s="5" t="s">
        <v>2591</v>
      </c>
      <c r="C337" s="3" t="s">
        <v>2176</v>
      </c>
      <c r="D337" s="7">
        <v>49</v>
      </c>
      <c r="E337" s="160">
        <v>48.99062037037038</v>
      </c>
      <c r="F337" s="157">
        <v>10581974</v>
      </c>
      <c r="G337" s="3" t="s">
        <v>2592</v>
      </c>
      <c r="H337" s="1" t="s">
        <v>2593</v>
      </c>
    </row>
    <row r="338" spans="1:8" ht="15.75" thickBot="1" x14ac:dyDescent="0.3">
      <c r="A338" s="3">
        <v>336</v>
      </c>
      <c r="B338" s="5" t="s">
        <v>2594</v>
      </c>
      <c r="C338" s="3" t="s">
        <v>2176</v>
      </c>
      <c r="D338" s="154">
        <v>9.5</v>
      </c>
      <c r="E338" s="161">
        <v>9.5</v>
      </c>
      <c r="F338" s="6">
        <v>9500000</v>
      </c>
      <c r="G338" s="3" t="s">
        <v>2595</v>
      </c>
      <c r="H338" s="1" t="s">
        <v>2596</v>
      </c>
    </row>
    <row r="339" spans="1:8" ht="15.75" thickTop="1" x14ac:dyDescent="0.25">
      <c r="A339" s="2">
        <v>337</v>
      </c>
      <c r="B339" s="5" t="s">
        <v>386</v>
      </c>
      <c r="C339" s="3" t="s">
        <v>694</v>
      </c>
      <c r="D339" s="7">
        <v>49</v>
      </c>
      <c r="E339" s="160">
        <v>47.92020376658548</v>
      </c>
      <c r="F339" s="157">
        <v>12938225</v>
      </c>
      <c r="G339" s="3" t="s">
        <v>1078</v>
      </c>
      <c r="H339" s="1" t="s">
        <v>4658</v>
      </c>
    </row>
    <row r="340" spans="1:8" ht="15.75" thickBot="1" x14ac:dyDescent="0.3">
      <c r="A340" s="3">
        <v>338</v>
      </c>
      <c r="B340" s="5" t="s">
        <v>2597</v>
      </c>
      <c r="C340" s="3" t="s">
        <v>2176</v>
      </c>
      <c r="D340" s="7">
        <v>49</v>
      </c>
      <c r="E340" s="160">
        <v>49</v>
      </c>
      <c r="F340" s="157">
        <v>4900000</v>
      </c>
      <c r="G340" s="3" t="s">
        <v>2598</v>
      </c>
      <c r="H340" s="1" t="s">
        <v>2599</v>
      </c>
    </row>
    <row r="341" spans="1:8" ht="15.75" thickTop="1" x14ac:dyDescent="0.25">
      <c r="A341" s="2">
        <v>339</v>
      </c>
      <c r="B341" s="5" t="s">
        <v>2600</v>
      </c>
      <c r="C341" s="3" t="s">
        <v>2176</v>
      </c>
      <c r="D341" s="7">
        <v>49</v>
      </c>
      <c r="E341" s="160">
        <v>48.999979407437586</v>
      </c>
      <c r="F341" s="157">
        <v>2141549</v>
      </c>
      <c r="G341" s="3" t="s">
        <v>2601</v>
      </c>
      <c r="H341" s="1" t="s">
        <v>2602</v>
      </c>
    </row>
    <row r="342" spans="1:8" ht="15.75" thickBot="1" x14ac:dyDescent="0.3">
      <c r="A342" s="3">
        <v>340</v>
      </c>
      <c r="B342" s="5" t="s">
        <v>4818</v>
      </c>
      <c r="C342" s="3" t="s">
        <v>2176</v>
      </c>
      <c r="D342" s="7">
        <v>49</v>
      </c>
      <c r="E342" s="160">
        <v>48.994756661423331</v>
      </c>
      <c r="F342" s="157">
        <v>10278610</v>
      </c>
      <c r="G342" s="3" t="s">
        <v>4819</v>
      </c>
      <c r="H342" s="1" t="s">
        <v>4820</v>
      </c>
    </row>
    <row r="343" spans="1:8" ht="15.75" thickTop="1" x14ac:dyDescent="0.25">
      <c r="A343" s="2">
        <v>341</v>
      </c>
      <c r="B343" s="5" t="s">
        <v>2603</v>
      </c>
      <c r="C343" s="3" t="s">
        <v>2176</v>
      </c>
      <c r="D343" s="7">
        <v>49</v>
      </c>
      <c r="E343" s="160">
        <v>49</v>
      </c>
      <c r="F343" s="157">
        <v>9800000</v>
      </c>
      <c r="G343" s="3" t="s">
        <v>2604</v>
      </c>
      <c r="H343" s="1" t="s">
        <v>2605</v>
      </c>
    </row>
    <row r="344" spans="1:8" ht="15.75" thickBot="1" x14ac:dyDescent="0.3">
      <c r="A344" s="3">
        <v>342</v>
      </c>
      <c r="B344" s="5" t="s">
        <v>387</v>
      </c>
      <c r="C344" s="3" t="s">
        <v>694</v>
      </c>
      <c r="D344" s="7">
        <v>49</v>
      </c>
      <c r="E344" s="160">
        <v>48.277794117647062</v>
      </c>
      <c r="F344" s="157">
        <v>3282890</v>
      </c>
      <c r="G344" s="3" t="s">
        <v>1079</v>
      </c>
      <c r="H344" s="1" t="s">
        <v>1712</v>
      </c>
    </row>
    <row r="345" spans="1:8" ht="15.75" thickTop="1" x14ac:dyDescent="0.25">
      <c r="A345" s="2">
        <v>343</v>
      </c>
      <c r="B345" s="5" t="s">
        <v>388</v>
      </c>
      <c r="C345" s="3" t="s">
        <v>694</v>
      </c>
      <c r="D345" s="154">
        <v>49</v>
      </c>
      <c r="E345" s="161">
        <v>47.722100050060803</v>
      </c>
      <c r="F345" s="6">
        <v>1067677</v>
      </c>
      <c r="G345" s="3" t="s">
        <v>1080</v>
      </c>
      <c r="H345" s="1" t="s">
        <v>1713</v>
      </c>
    </row>
    <row r="346" spans="1:8" ht="15.75" thickBot="1" x14ac:dyDescent="0.3">
      <c r="A346" s="3">
        <v>344</v>
      </c>
      <c r="B346" s="5" t="s">
        <v>4778</v>
      </c>
      <c r="C346" s="3" t="s">
        <v>1</v>
      </c>
      <c r="D346" s="7">
        <v>49</v>
      </c>
      <c r="E346" s="160">
        <v>48.695738260984356</v>
      </c>
      <c r="F346" s="157">
        <v>14608702</v>
      </c>
      <c r="G346" s="3" t="s">
        <v>4779</v>
      </c>
      <c r="H346" s="1" t="s">
        <v>4780</v>
      </c>
    </row>
    <row r="347" spans="1:8" ht="15.75" thickTop="1" x14ac:dyDescent="0.25">
      <c r="A347" s="2">
        <v>345</v>
      </c>
      <c r="B347" s="5" t="s">
        <v>2606</v>
      </c>
      <c r="C347" s="3" t="s">
        <v>2176</v>
      </c>
      <c r="D347" s="7">
        <v>49</v>
      </c>
      <c r="E347" s="160">
        <v>48.230000000000004</v>
      </c>
      <c r="F347" s="157">
        <v>1446900</v>
      </c>
      <c r="G347" s="3" t="s">
        <v>2607</v>
      </c>
      <c r="H347" s="1" t="s">
        <v>2608</v>
      </c>
    </row>
    <row r="348" spans="1:8" ht="15.75" thickBot="1" x14ac:dyDescent="0.3">
      <c r="A348" s="3">
        <v>346</v>
      </c>
      <c r="B348" s="5" t="s">
        <v>87</v>
      </c>
      <c r="C348" s="3" t="s">
        <v>1</v>
      </c>
      <c r="D348" s="7">
        <v>49</v>
      </c>
      <c r="E348" s="160">
        <v>26.184814109062255</v>
      </c>
      <c r="F348" s="157">
        <v>102470159</v>
      </c>
      <c r="G348" s="3" t="s">
        <v>800</v>
      </c>
      <c r="H348" s="1" t="s">
        <v>1420</v>
      </c>
    </row>
    <row r="349" spans="1:8" ht="15.75" thickTop="1" x14ac:dyDescent="0.25">
      <c r="A349" s="2">
        <v>347</v>
      </c>
      <c r="B349" s="5" t="s">
        <v>2609</v>
      </c>
      <c r="C349" s="3" t="s">
        <v>2176</v>
      </c>
      <c r="D349" s="7">
        <v>49</v>
      </c>
      <c r="E349" s="160">
        <v>74.039205415424306</v>
      </c>
      <c r="F349" s="157">
        <v>1470004</v>
      </c>
      <c r="G349" s="3" t="s">
        <v>2610</v>
      </c>
      <c r="H349" s="1" t="s">
        <v>2611</v>
      </c>
    </row>
    <row r="350" spans="1:8" ht="15.75" thickBot="1" x14ac:dyDescent="0.3">
      <c r="A350" s="3">
        <v>348</v>
      </c>
      <c r="B350" s="5" t="s">
        <v>88</v>
      </c>
      <c r="C350" s="3" t="s">
        <v>1</v>
      </c>
      <c r="D350" s="7">
        <v>49</v>
      </c>
      <c r="E350" s="160">
        <v>32.566999104543598</v>
      </c>
      <c r="F350" s="157">
        <v>13067440</v>
      </c>
      <c r="G350" s="3" t="s">
        <v>801</v>
      </c>
      <c r="H350" s="1" t="s">
        <v>1421</v>
      </c>
    </row>
    <row r="351" spans="1:8" ht="15.75" thickTop="1" x14ac:dyDescent="0.25">
      <c r="A351" s="2">
        <v>349</v>
      </c>
      <c r="B351" s="5" t="s">
        <v>389</v>
      </c>
      <c r="C351" s="3" t="s">
        <v>694</v>
      </c>
      <c r="D351" s="7">
        <v>49</v>
      </c>
      <c r="E351" s="160">
        <v>48.410770892699631</v>
      </c>
      <c r="F351" s="157">
        <v>15048614</v>
      </c>
      <c r="G351" s="3" t="s">
        <v>1081</v>
      </c>
      <c r="H351" s="1" t="s">
        <v>1714</v>
      </c>
    </row>
    <row r="352" spans="1:8" ht="15.75" thickBot="1" x14ac:dyDescent="0.3">
      <c r="A352" s="3">
        <v>350</v>
      </c>
      <c r="B352" s="5" t="s">
        <v>89</v>
      </c>
      <c r="C352" s="3" t="s">
        <v>1</v>
      </c>
      <c r="D352" s="7">
        <v>49</v>
      </c>
      <c r="E352" s="160">
        <v>57.276895660690329</v>
      </c>
      <c r="F352" s="157">
        <v>15784407</v>
      </c>
      <c r="G352" s="3" t="s">
        <v>802</v>
      </c>
      <c r="H352" s="1" t="s">
        <v>1422</v>
      </c>
    </row>
    <row r="353" spans="1:8" ht="15.75" thickTop="1" x14ac:dyDescent="0.25">
      <c r="A353" s="2">
        <v>351</v>
      </c>
      <c r="B353" s="5" t="s">
        <v>90</v>
      </c>
      <c r="C353" s="3" t="s">
        <v>1</v>
      </c>
      <c r="D353" s="7">
        <v>49</v>
      </c>
      <c r="E353" s="160">
        <v>26.245826760252744</v>
      </c>
      <c r="F353" s="157">
        <v>31178100</v>
      </c>
      <c r="G353" s="3" t="s">
        <v>803</v>
      </c>
      <c r="H353" s="1" t="s">
        <v>1423</v>
      </c>
    </row>
    <row r="354" spans="1:8" ht="15.75" thickBot="1" x14ac:dyDescent="0.3">
      <c r="A354" s="3">
        <v>352</v>
      </c>
      <c r="B354" s="5" t="s">
        <v>91</v>
      </c>
      <c r="C354" s="3" t="s">
        <v>1</v>
      </c>
      <c r="D354" s="7">
        <v>49</v>
      </c>
      <c r="E354" s="160">
        <v>48.475590970509401</v>
      </c>
      <c r="F354" s="157">
        <v>29565229</v>
      </c>
      <c r="G354" s="3" t="s">
        <v>4821</v>
      </c>
      <c r="H354" s="1" t="s">
        <v>1424</v>
      </c>
    </row>
    <row r="355" spans="1:8" ht="15.75" thickTop="1" x14ac:dyDescent="0.25">
      <c r="A355" s="2">
        <v>353</v>
      </c>
      <c r="B355" s="5" t="s">
        <v>2612</v>
      </c>
      <c r="C355" s="3" t="s">
        <v>2176</v>
      </c>
      <c r="D355" s="7">
        <v>49</v>
      </c>
      <c r="E355" s="160">
        <v>48.921341530054647</v>
      </c>
      <c r="F355" s="157">
        <v>35810422</v>
      </c>
      <c r="G355" s="3" t="s">
        <v>2613</v>
      </c>
      <c r="H355" s="1" t="s">
        <v>2614</v>
      </c>
    </row>
    <row r="356" spans="1:8" ht="15.75" thickBot="1" x14ac:dyDescent="0.3">
      <c r="A356" s="3">
        <v>354</v>
      </c>
      <c r="B356" s="5" t="s">
        <v>92</v>
      </c>
      <c r="C356" s="3" t="s">
        <v>1</v>
      </c>
      <c r="D356" s="7">
        <v>49</v>
      </c>
      <c r="E356" s="160">
        <v>48.31421052631579</v>
      </c>
      <c r="F356" s="157">
        <v>4589850</v>
      </c>
      <c r="G356" s="3" t="s">
        <v>804</v>
      </c>
      <c r="H356" s="1" t="s">
        <v>1425</v>
      </c>
    </row>
    <row r="357" spans="1:8" ht="15.75" thickTop="1" x14ac:dyDescent="0.25">
      <c r="A357" s="2">
        <v>355</v>
      </c>
      <c r="B357" s="5" t="s">
        <v>2054</v>
      </c>
      <c r="C357" s="3" t="s">
        <v>694</v>
      </c>
      <c r="D357" s="7">
        <v>49</v>
      </c>
      <c r="E357" s="160">
        <v>48.938136204008906</v>
      </c>
      <c r="F357" s="157">
        <v>5221567</v>
      </c>
      <c r="G357" s="3" t="s">
        <v>2139</v>
      </c>
      <c r="H357" s="1" t="s">
        <v>2140</v>
      </c>
    </row>
    <row r="358" spans="1:8" ht="15.75" thickBot="1" x14ac:dyDescent="0.3">
      <c r="A358" s="3">
        <v>356</v>
      </c>
      <c r="B358" s="5" t="s">
        <v>4178</v>
      </c>
      <c r="C358" s="3" t="s">
        <v>2176</v>
      </c>
      <c r="D358" s="7">
        <v>100</v>
      </c>
      <c r="E358" s="160">
        <v>99.999166666666667</v>
      </c>
      <c r="F358" s="157">
        <v>5999950</v>
      </c>
      <c r="G358" s="3" t="s">
        <v>4179</v>
      </c>
      <c r="H358" s="1" t="s">
        <v>4180</v>
      </c>
    </row>
    <row r="359" spans="1:8" ht="15.75" thickTop="1" x14ac:dyDescent="0.25">
      <c r="A359" s="2">
        <v>357</v>
      </c>
      <c r="B359" s="5" t="s">
        <v>2615</v>
      </c>
      <c r="C359" s="3" t="s">
        <v>2176</v>
      </c>
      <c r="D359" s="154">
        <v>49</v>
      </c>
      <c r="E359" s="161">
        <v>48.833333333333336</v>
      </c>
      <c r="F359" s="6">
        <v>14650000</v>
      </c>
      <c r="G359" s="3" t="s">
        <v>2616</v>
      </c>
      <c r="H359" s="1" t="s">
        <v>2617</v>
      </c>
    </row>
    <row r="360" spans="1:8" ht="15.75" thickBot="1" x14ac:dyDescent="0.3">
      <c r="A360" s="3">
        <v>358</v>
      </c>
      <c r="B360" s="5" t="s">
        <v>93</v>
      </c>
      <c r="C360" s="3" t="s">
        <v>1</v>
      </c>
      <c r="D360" s="7">
        <v>49</v>
      </c>
      <c r="E360" s="160">
        <v>27.360641098534224</v>
      </c>
      <c r="F360" s="157">
        <v>3305989</v>
      </c>
      <c r="G360" s="3" t="s">
        <v>805</v>
      </c>
      <c r="H360" s="1" t="s">
        <v>1426</v>
      </c>
    </row>
    <row r="361" spans="1:8" ht="15.75" thickTop="1" x14ac:dyDescent="0.25">
      <c r="A361" s="2">
        <v>359</v>
      </c>
      <c r="B361" s="5" t="s">
        <v>5008</v>
      </c>
      <c r="C361" s="3" t="s">
        <v>2176</v>
      </c>
      <c r="D361" s="7">
        <v>49</v>
      </c>
      <c r="E361" s="160">
        <v>48.999831485288666</v>
      </c>
      <c r="F361" s="157">
        <v>58154960</v>
      </c>
      <c r="G361" s="3" t="s">
        <v>5009</v>
      </c>
      <c r="H361" s="1" t="s">
        <v>5010</v>
      </c>
    </row>
    <row r="362" spans="1:8" ht="15.75" thickBot="1" x14ac:dyDescent="0.3">
      <c r="A362" s="3">
        <v>360</v>
      </c>
      <c r="B362" s="5" t="s">
        <v>2618</v>
      </c>
      <c r="C362" s="3" t="s">
        <v>2176</v>
      </c>
      <c r="D362" s="7">
        <v>49</v>
      </c>
      <c r="E362" s="160">
        <v>49</v>
      </c>
      <c r="F362" s="157">
        <v>1002050</v>
      </c>
      <c r="G362" s="3" t="s">
        <v>2619</v>
      </c>
      <c r="H362" s="1" t="s">
        <v>2620</v>
      </c>
    </row>
    <row r="363" spans="1:8" ht="15.75" thickTop="1" x14ac:dyDescent="0.25">
      <c r="A363" s="2">
        <v>361</v>
      </c>
      <c r="B363" s="5" t="s">
        <v>390</v>
      </c>
      <c r="C363" s="3" t="s">
        <v>694</v>
      </c>
      <c r="D363" s="7">
        <v>0.05</v>
      </c>
      <c r="E363" s="160">
        <v>1.0863155281045345E-3</v>
      </c>
      <c r="F363" s="157">
        <v>350</v>
      </c>
      <c r="G363" s="3" t="s">
        <v>4235</v>
      </c>
      <c r="H363" s="1" t="s">
        <v>1715</v>
      </c>
    </row>
    <row r="364" spans="1:8" ht="15.75" thickBot="1" x14ac:dyDescent="0.3">
      <c r="A364" s="3">
        <v>362</v>
      </c>
      <c r="B364" s="5" t="s">
        <v>2621</v>
      </c>
      <c r="C364" s="3" t="s">
        <v>2176</v>
      </c>
      <c r="D364" s="7">
        <v>48.999899999999997</v>
      </c>
      <c r="E364" s="160">
        <v>49.000300918207181</v>
      </c>
      <c r="F364" s="157">
        <v>602493</v>
      </c>
      <c r="G364" s="3" t="s">
        <v>2622</v>
      </c>
      <c r="H364" s="1" t="s">
        <v>2623</v>
      </c>
    </row>
    <row r="365" spans="1:8" ht="15.75" thickTop="1" x14ac:dyDescent="0.25">
      <c r="A365" s="2">
        <v>363</v>
      </c>
      <c r="B365" s="5" t="s">
        <v>2624</v>
      </c>
      <c r="C365" s="3" t="s">
        <v>2176</v>
      </c>
      <c r="D365" s="7">
        <v>49</v>
      </c>
      <c r="E365" s="160">
        <v>49</v>
      </c>
      <c r="F365" s="157">
        <v>568400</v>
      </c>
      <c r="G365" s="3" t="s">
        <v>2625</v>
      </c>
      <c r="H365" s="1" t="s">
        <v>2626</v>
      </c>
    </row>
    <row r="366" spans="1:8" ht="15.75" thickBot="1" x14ac:dyDescent="0.3">
      <c r="A366" s="3">
        <v>364</v>
      </c>
      <c r="B366" s="5" t="s">
        <v>94</v>
      </c>
      <c r="C366" s="3" t="s">
        <v>1</v>
      </c>
      <c r="D366" s="7">
        <v>49</v>
      </c>
      <c r="E366" s="160">
        <v>48.888662790697673</v>
      </c>
      <c r="F366" s="157">
        <v>8408850</v>
      </c>
      <c r="G366" s="3" t="s">
        <v>806</v>
      </c>
      <c r="H366" s="1" t="s">
        <v>1427</v>
      </c>
    </row>
    <row r="367" spans="1:8" ht="15.75" thickTop="1" x14ac:dyDescent="0.25">
      <c r="A367" s="2">
        <v>365</v>
      </c>
      <c r="B367" s="5" t="s">
        <v>2627</v>
      </c>
      <c r="C367" s="3" t="s">
        <v>2176</v>
      </c>
      <c r="D367" s="7">
        <v>49</v>
      </c>
      <c r="E367" s="160">
        <v>45.73762</v>
      </c>
      <c r="F367" s="157">
        <v>4573762</v>
      </c>
      <c r="G367" s="3" t="s">
        <v>2628</v>
      </c>
      <c r="H367" s="1" t="s">
        <v>2629</v>
      </c>
    </row>
    <row r="368" spans="1:8" ht="15.75" thickBot="1" x14ac:dyDescent="0.3">
      <c r="A368" s="3">
        <v>366</v>
      </c>
      <c r="B368" s="5" t="s">
        <v>4030</v>
      </c>
      <c r="C368" s="3" t="s">
        <v>694</v>
      </c>
      <c r="D368" s="7">
        <v>49</v>
      </c>
      <c r="E368" s="160">
        <v>47.268000000000001</v>
      </c>
      <c r="F368" s="157">
        <v>10398960</v>
      </c>
      <c r="G368" s="3" t="s">
        <v>4031</v>
      </c>
      <c r="H368" s="1" t="s">
        <v>4032</v>
      </c>
    </row>
    <row r="369" spans="1:8" ht="15.75" thickTop="1" x14ac:dyDescent="0.25">
      <c r="A369" s="2">
        <v>367</v>
      </c>
      <c r="B369" s="5" t="s">
        <v>2630</v>
      </c>
      <c r="C369" s="3" t="s">
        <v>2176</v>
      </c>
      <c r="D369" s="7">
        <v>49</v>
      </c>
      <c r="E369" s="160">
        <v>48.979613763719726</v>
      </c>
      <c r="F369" s="157">
        <v>2644042</v>
      </c>
      <c r="G369" s="3" t="s">
        <v>2631</v>
      </c>
      <c r="H369" s="1" t="s">
        <v>2632</v>
      </c>
    </row>
    <row r="370" spans="1:8" ht="15.75" thickBot="1" x14ac:dyDescent="0.3">
      <c r="A370" s="3">
        <v>368</v>
      </c>
      <c r="B370" s="5" t="s">
        <v>4181</v>
      </c>
      <c r="C370" s="3" t="s">
        <v>2176</v>
      </c>
      <c r="D370" s="7">
        <v>100</v>
      </c>
      <c r="E370" s="160">
        <v>100</v>
      </c>
      <c r="F370" s="157">
        <v>11100000</v>
      </c>
      <c r="G370" s="3" t="s">
        <v>4182</v>
      </c>
      <c r="H370" s="1" t="s">
        <v>4183</v>
      </c>
    </row>
    <row r="371" spans="1:8" ht="15.75" thickTop="1" x14ac:dyDescent="0.25">
      <c r="A371" s="2">
        <v>369</v>
      </c>
      <c r="B371" s="5" t="s">
        <v>2633</v>
      </c>
      <c r="C371" s="3" t="s">
        <v>2176</v>
      </c>
      <c r="D371" s="7">
        <v>49</v>
      </c>
      <c r="E371" s="160">
        <v>48.994117647058822</v>
      </c>
      <c r="F371" s="157">
        <v>333160000</v>
      </c>
      <c r="G371" s="3" t="s">
        <v>2634</v>
      </c>
      <c r="H371" s="1" t="s">
        <v>2635</v>
      </c>
    </row>
    <row r="372" spans="1:8" ht="15.75" thickBot="1" x14ac:dyDescent="0.3">
      <c r="A372" s="3">
        <v>370</v>
      </c>
      <c r="B372" s="5" t="s">
        <v>95</v>
      </c>
      <c r="C372" s="3" t="s">
        <v>1</v>
      </c>
      <c r="D372" s="7">
        <v>49</v>
      </c>
      <c r="E372" s="160">
        <v>49.637502148241715</v>
      </c>
      <c r="F372" s="157">
        <v>30095704</v>
      </c>
      <c r="G372" s="3" t="s">
        <v>807</v>
      </c>
      <c r="H372" s="1" t="s">
        <v>1428</v>
      </c>
    </row>
    <row r="373" spans="1:8" ht="15.75" thickTop="1" x14ac:dyDescent="0.25">
      <c r="A373" s="2">
        <v>371</v>
      </c>
      <c r="B373" s="5" t="s">
        <v>2636</v>
      </c>
      <c r="C373" s="3" t="s">
        <v>2176</v>
      </c>
      <c r="D373" s="7">
        <v>49</v>
      </c>
      <c r="E373" s="160">
        <v>49.000000000000007</v>
      </c>
      <c r="F373" s="157">
        <v>1078000</v>
      </c>
      <c r="G373" s="3" t="s">
        <v>2637</v>
      </c>
      <c r="H373" s="1" t="s">
        <v>2638</v>
      </c>
    </row>
    <row r="374" spans="1:8" ht="15.75" thickBot="1" x14ac:dyDescent="0.3">
      <c r="A374" s="3">
        <v>372</v>
      </c>
      <c r="B374" s="5" t="s">
        <v>96</v>
      </c>
      <c r="C374" s="3" t="s">
        <v>1</v>
      </c>
      <c r="D374" s="7">
        <v>49</v>
      </c>
      <c r="E374" s="160">
        <v>48.752364502650948</v>
      </c>
      <c r="F374" s="157">
        <v>3974205</v>
      </c>
      <c r="G374" s="3" t="s">
        <v>808</v>
      </c>
      <c r="H374" s="1" t="s">
        <v>1429</v>
      </c>
    </row>
    <row r="375" spans="1:8" ht="15.75" thickTop="1" x14ac:dyDescent="0.25">
      <c r="A375" s="2">
        <v>373</v>
      </c>
      <c r="B375" s="5" t="s">
        <v>2639</v>
      </c>
      <c r="C375" s="3" t="s">
        <v>2176</v>
      </c>
      <c r="D375" s="7">
        <v>49</v>
      </c>
      <c r="E375" s="160">
        <v>48.818389057750764</v>
      </c>
      <c r="F375" s="157">
        <v>2569800</v>
      </c>
      <c r="G375" s="3" t="s">
        <v>2640</v>
      </c>
      <c r="H375" s="1" t="s">
        <v>2641</v>
      </c>
    </row>
    <row r="376" spans="1:8" ht="15.75" thickBot="1" x14ac:dyDescent="0.3">
      <c r="A376" s="3">
        <v>374</v>
      </c>
      <c r="B376" s="5" t="s">
        <v>2642</v>
      </c>
      <c r="C376" s="3" t="s">
        <v>2176</v>
      </c>
      <c r="D376" s="7">
        <v>49</v>
      </c>
      <c r="E376" s="160">
        <v>48.998400762077395</v>
      </c>
      <c r="F376" s="157">
        <v>2962752</v>
      </c>
      <c r="G376" s="3" t="s">
        <v>2643</v>
      </c>
      <c r="H376" s="1" t="s">
        <v>2644</v>
      </c>
    </row>
    <row r="377" spans="1:8" ht="15.75" thickTop="1" x14ac:dyDescent="0.25">
      <c r="A377" s="2">
        <v>375</v>
      </c>
      <c r="B377" s="5" t="s">
        <v>2645</v>
      </c>
      <c r="C377" s="3" t="s">
        <v>2176</v>
      </c>
      <c r="D377" s="7" t="s">
        <v>4942</v>
      </c>
      <c r="E377" s="160" t="e">
        <v>#VALUE!</v>
      </c>
      <c r="F377" s="157" t="s">
        <v>4942</v>
      </c>
      <c r="G377" s="3" t="s">
        <v>2646</v>
      </c>
      <c r="H377" s="1" t="s">
        <v>2647</v>
      </c>
    </row>
    <row r="378" spans="1:8" ht="15.75" thickBot="1" x14ac:dyDescent="0.3">
      <c r="A378" s="3">
        <v>376</v>
      </c>
      <c r="B378" s="5" t="s">
        <v>2648</v>
      </c>
      <c r="C378" s="3" t="s">
        <v>2176</v>
      </c>
      <c r="D378" s="7">
        <v>0</v>
      </c>
      <c r="E378" s="160" t="e">
        <v>#VALUE!</v>
      </c>
      <c r="F378" s="157" t="s">
        <v>4942</v>
      </c>
      <c r="G378" s="3" t="s">
        <v>2649</v>
      </c>
      <c r="H378" s="1" t="s">
        <v>2650</v>
      </c>
    </row>
    <row r="379" spans="1:8" ht="15.75" thickTop="1" x14ac:dyDescent="0.25">
      <c r="A379" s="2">
        <v>377</v>
      </c>
      <c r="B379" s="5" t="s">
        <v>97</v>
      </c>
      <c r="C379" s="3" t="s">
        <v>1</v>
      </c>
      <c r="D379" s="7">
        <v>49</v>
      </c>
      <c r="E379" s="160">
        <v>35.348700000000001</v>
      </c>
      <c r="F379" s="157">
        <v>14139480</v>
      </c>
      <c r="G379" s="3" t="s">
        <v>809</v>
      </c>
      <c r="H379" s="1" t="s">
        <v>1430</v>
      </c>
    </row>
    <row r="380" spans="1:8" ht="15.75" thickBot="1" x14ac:dyDescent="0.3">
      <c r="A380" s="3">
        <v>378</v>
      </c>
      <c r="B380" s="5" t="s">
        <v>4800</v>
      </c>
      <c r="C380" s="3" t="s">
        <v>2176</v>
      </c>
      <c r="D380" s="7">
        <v>4.9000000000000004</v>
      </c>
      <c r="E380" s="160">
        <v>4.8982942430703638</v>
      </c>
      <c r="F380" s="157">
        <v>114865</v>
      </c>
      <c r="G380" s="3" t="s">
        <v>4801</v>
      </c>
      <c r="H380" s="1" t="s">
        <v>4802</v>
      </c>
    </row>
    <row r="381" spans="1:8" ht="15.75" thickTop="1" x14ac:dyDescent="0.25">
      <c r="A381" s="2">
        <v>379</v>
      </c>
      <c r="B381" s="5" t="s">
        <v>4837</v>
      </c>
      <c r="C381" s="3" t="s">
        <v>2176</v>
      </c>
      <c r="D381" s="7">
        <v>100</v>
      </c>
      <c r="E381" s="160">
        <v>100</v>
      </c>
      <c r="F381" s="157">
        <v>4950000</v>
      </c>
      <c r="G381" s="3" t="s">
        <v>4838</v>
      </c>
      <c r="H381" s="1" t="s">
        <v>4839</v>
      </c>
    </row>
    <row r="382" spans="1:8" ht="15.75" thickBot="1" x14ac:dyDescent="0.3">
      <c r="A382" s="3">
        <v>380</v>
      </c>
      <c r="B382" s="5" t="s">
        <v>98</v>
      </c>
      <c r="C382" s="3" t="s">
        <v>1</v>
      </c>
      <c r="D382" s="7">
        <v>49</v>
      </c>
      <c r="E382" s="160">
        <v>0.35385571037106361</v>
      </c>
      <c r="F382" s="157">
        <v>1237863</v>
      </c>
      <c r="G382" s="3" t="s">
        <v>4747</v>
      </c>
      <c r="H382" s="1" t="s">
        <v>1431</v>
      </c>
    </row>
    <row r="383" spans="1:8" ht="15.75" thickTop="1" x14ac:dyDescent="0.25">
      <c r="A383" s="2">
        <v>381</v>
      </c>
      <c r="B383" s="5" t="s">
        <v>2651</v>
      </c>
      <c r="C383" s="3" t="s">
        <v>2176</v>
      </c>
      <c r="D383" s="7">
        <v>49</v>
      </c>
      <c r="E383" s="160">
        <v>37.716319010108521</v>
      </c>
      <c r="F383" s="157">
        <v>1115611</v>
      </c>
      <c r="G383" s="3" t="s">
        <v>2652</v>
      </c>
      <c r="H383" s="1" t="s">
        <v>2653</v>
      </c>
    </row>
    <row r="384" spans="1:8" ht="15.75" thickBot="1" x14ac:dyDescent="0.3">
      <c r="A384" s="3">
        <v>382</v>
      </c>
      <c r="B384" s="5" t="s">
        <v>391</v>
      </c>
      <c r="C384" s="3" t="s">
        <v>694</v>
      </c>
      <c r="D384" s="7">
        <v>49</v>
      </c>
      <c r="E384" s="160">
        <v>10.853579651079791</v>
      </c>
      <c r="F384" s="157">
        <v>2820523</v>
      </c>
      <c r="G384" s="3" t="s">
        <v>1082</v>
      </c>
      <c r="H384" s="1" t="s">
        <v>1716</v>
      </c>
    </row>
    <row r="385" spans="1:8" ht="15.75" thickTop="1" x14ac:dyDescent="0.25">
      <c r="A385" s="2">
        <v>383</v>
      </c>
      <c r="B385" s="5" t="s">
        <v>99</v>
      </c>
      <c r="C385" s="3" t="s">
        <v>1</v>
      </c>
      <c r="D385" s="7">
        <v>49</v>
      </c>
      <c r="E385" s="160">
        <v>48.57767676767677</v>
      </c>
      <c r="F385" s="157">
        <v>4809190</v>
      </c>
      <c r="G385" s="3" t="s">
        <v>810</v>
      </c>
      <c r="H385" s="1" t="s">
        <v>1432</v>
      </c>
    </row>
    <row r="386" spans="1:8" ht="15.75" thickBot="1" x14ac:dyDescent="0.3">
      <c r="A386" s="3">
        <v>384</v>
      </c>
      <c r="B386" s="5" t="s">
        <v>392</v>
      </c>
      <c r="C386" s="3" t="s">
        <v>694</v>
      </c>
      <c r="D386" s="7">
        <v>49</v>
      </c>
      <c r="E386" s="160">
        <v>38.956667741540926</v>
      </c>
      <c r="F386" s="157">
        <v>2102094</v>
      </c>
      <c r="G386" s="3" t="s">
        <v>1083</v>
      </c>
      <c r="H386" s="1" t="s">
        <v>1717</v>
      </c>
    </row>
    <row r="387" spans="1:8" ht="15.75" thickTop="1" x14ac:dyDescent="0.25">
      <c r="A387" s="2">
        <v>385</v>
      </c>
      <c r="B387" s="5" t="s">
        <v>2654</v>
      </c>
      <c r="C387" s="3" t="s">
        <v>2176</v>
      </c>
      <c r="D387" s="7">
        <v>49</v>
      </c>
      <c r="E387" s="160">
        <v>49.000000000000007</v>
      </c>
      <c r="F387" s="157">
        <v>1410122</v>
      </c>
      <c r="G387" s="3" t="s">
        <v>2655</v>
      </c>
      <c r="H387" s="1" t="s">
        <v>2656</v>
      </c>
    </row>
    <row r="388" spans="1:8" ht="15.75" thickBot="1" x14ac:dyDescent="0.3">
      <c r="A388" s="3">
        <v>386</v>
      </c>
      <c r="B388" s="5" t="s">
        <v>393</v>
      </c>
      <c r="C388" s="3" t="s">
        <v>694</v>
      </c>
      <c r="D388" s="7">
        <v>49</v>
      </c>
      <c r="E388" s="160">
        <v>41.655448052195659</v>
      </c>
      <c r="F388" s="157">
        <v>4151207</v>
      </c>
      <c r="G388" s="3" t="s">
        <v>1084</v>
      </c>
      <c r="H388" s="1" t="s">
        <v>1718</v>
      </c>
    </row>
    <row r="389" spans="1:8" ht="15.75" thickTop="1" x14ac:dyDescent="0.25">
      <c r="A389" s="2">
        <v>387</v>
      </c>
      <c r="B389" s="5" t="s">
        <v>394</v>
      </c>
      <c r="C389" s="3" t="s">
        <v>694</v>
      </c>
      <c r="D389" s="7">
        <v>49</v>
      </c>
      <c r="E389" s="160">
        <v>46.142045454545453</v>
      </c>
      <c r="F389" s="157">
        <v>812100</v>
      </c>
      <c r="G389" s="3" t="s">
        <v>1085</v>
      </c>
      <c r="H389" s="1" t="s">
        <v>1719</v>
      </c>
    </row>
    <row r="390" spans="1:8" ht="15.75" thickBot="1" x14ac:dyDescent="0.3">
      <c r="A390" s="3">
        <v>388</v>
      </c>
      <c r="B390" s="5" t="s">
        <v>395</v>
      </c>
      <c r="C390" s="3" t="s">
        <v>2176</v>
      </c>
      <c r="D390" s="7">
        <v>49</v>
      </c>
      <c r="E390" s="160">
        <v>40.540441176470594</v>
      </c>
      <c r="F390" s="157">
        <v>4410800</v>
      </c>
      <c r="G390" s="3" t="s">
        <v>1086</v>
      </c>
      <c r="H390" s="1" t="s">
        <v>1720</v>
      </c>
    </row>
    <row r="391" spans="1:8" ht="15.75" thickTop="1" x14ac:dyDescent="0.25">
      <c r="A391" s="2">
        <v>389</v>
      </c>
      <c r="B391" s="5" t="s">
        <v>100</v>
      </c>
      <c r="C391" s="3" t="s">
        <v>1</v>
      </c>
      <c r="D391" s="7">
        <v>30</v>
      </c>
      <c r="E391" s="160">
        <v>5.6636839909128836E-2</v>
      </c>
      <c r="F391" s="157">
        <v>696312</v>
      </c>
      <c r="G391" s="3" t="s">
        <v>811</v>
      </c>
      <c r="H391" s="1" t="s">
        <v>1433</v>
      </c>
    </row>
    <row r="392" spans="1:8" ht="15.75" thickBot="1" x14ac:dyDescent="0.3">
      <c r="A392" s="3">
        <v>390</v>
      </c>
      <c r="B392" s="5" t="s">
        <v>2657</v>
      </c>
      <c r="C392" s="3" t="s">
        <v>2176</v>
      </c>
      <c r="D392" s="7">
        <v>49</v>
      </c>
      <c r="E392" s="160">
        <v>48.997266690568928</v>
      </c>
      <c r="F392" s="157">
        <v>17970801</v>
      </c>
      <c r="G392" s="3" t="s">
        <v>2658</v>
      </c>
      <c r="H392" s="1" t="s">
        <v>2659</v>
      </c>
    </row>
    <row r="393" spans="1:8" ht="15.75" thickTop="1" x14ac:dyDescent="0.25">
      <c r="A393" s="2">
        <v>391</v>
      </c>
      <c r="B393" s="5" t="s">
        <v>396</v>
      </c>
      <c r="C393" s="3" t="s">
        <v>694</v>
      </c>
      <c r="D393" s="7">
        <v>49</v>
      </c>
      <c r="E393" s="160">
        <v>25.396419999999999</v>
      </c>
      <c r="F393" s="157">
        <v>3809463</v>
      </c>
      <c r="G393" s="3" t="s">
        <v>1087</v>
      </c>
      <c r="H393" s="1" t="s">
        <v>1721</v>
      </c>
    </row>
    <row r="394" spans="1:8" ht="15.75" thickBot="1" x14ac:dyDescent="0.3">
      <c r="A394" s="3">
        <v>392</v>
      </c>
      <c r="B394" s="5" t="s">
        <v>2660</v>
      </c>
      <c r="C394" s="3" t="s">
        <v>2176</v>
      </c>
      <c r="D394" s="7">
        <v>49</v>
      </c>
      <c r="E394" s="160">
        <v>48.862794157691816</v>
      </c>
      <c r="F394" s="157">
        <v>14857788</v>
      </c>
      <c r="G394" s="3" t="s">
        <v>2661</v>
      </c>
      <c r="H394" s="1" t="s">
        <v>2662</v>
      </c>
    </row>
    <row r="395" spans="1:8" ht="15.75" thickTop="1" x14ac:dyDescent="0.25">
      <c r="A395" s="2">
        <v>393</v>
      </c>
      <c r="B395" s="5" t="s">
        <v>101</v>
      </c>
      <c r="C395" s="3" t="s">
        <v>1</v>
      </c>
      <c r="D395" s="7">
        <v>49</v>
      </c>
      <c r="E395" s="160">
        <v>27.995104571141272</v>
      </c>
      <c r="F395" s="157">
        <v>14170744</v>
      </c>
      <c r="G395" s="3" t="s">
        <v>812</v>
      </c>
      <c r="H395" s="1" t="s">
        <v>1434</v>
      </c>
    </row>
    <row r="396" spans="1:8" ht="15.75" thickBot="1" x14ac:dyDescent="0.3">
      <c r="A396" s="3">
        <v>394</v>
      </c>
      <c r="B396" s="5" t="s">
        <v>102</v>
      </c>
      <c r="C396" s="3" t="s">
        <v>1</v>
      </c>
      <c r="D396" s="7">
        <v>49</v>
      </c>
      <c r="E396" s="160">
        <v>36.72111407677027</v>
      </c>
      <c r="F396" s="157">
        <v>5617350</v>
      </c>
      <c r="G396" s="3" t="s">
        <v>813</v>
      </c>
      <c r="H396" s="1" t="s">
        <v>1435</v>
      </c>
    </row>
    <row r="397" spans="1:8" ht="15.75" thickTop="1" x14ac:dyDescent="0.25">
      <c r="A397" s="2">
        <v>395</v>
      </c>
      <c r="B397" s="5" t="s">
        <v>2663</v>
      </c>
      <c r="C397" s="3" t="s">
        <v>2176</v>
      </c>
      <c r="D397" s="7">
        <v>49</v>
      </c>
      <c r="E397" s="160">
        <v>45.900340979131229</v>
      </c>
      <c r="F397" s="157">
        <v>1735166</v>
      </c>
      <c r="G397" s="3" t="s">
        <v>2664</v>
      </c>
      <c r="H397" s="1" t="s">
        <v>2665</v>
      </c>
    </row>
    <row r="398" spans="1:8" ht="15.75" thickBot="1" x14ac:dyDescent="0.3">
      <c r="A398" s="3">
        <v>396</v>
      </c>
      <c r="B398" s="5" t="s">
        <v>2666</v>
      </c>
      <c r="C398" s="3" t="s">
        <v>2176</v>
      </c>
      <c r="D398" s="7">
        <v>49</v>
      </c>
      <c r="E398" s="160">
        <v>49</v>
      </c>
      <c r="F398" s="157">
        <v>1470000</v>
      </c>
      <c r="G398" s="3" t="s">
        <v>2667</v>
      </c>
      <c r="H398" s="1" t="s">
        <v>2668</v>
      </c>
    </row>
    <row r="399" spans="1:8" ht="15.75" thickTop="1" x14ac:dyDescent="0.25">
      <c r="A399" s="2">
        <v>397</v>
      </c>
      <c r="B399" s="5" t="s">
        <v>4184</v>
      </c>
      <c r="C399" s="3" t="s">
        <v>2176</v>
      </c>
      <c r="D399" s="154">
        <v>49</v>
      </c>
      <c r="E399" s="161">
        <v>47.133032431063249</v>
      </c>
      <c r="F399" s="6">
        <v>4316971</v>
      </c>
      <c r="G399" s="3" t="s">
        <v>4185</v>
      </c>
      <c r="H399" s="1" t="s">
        <v>4186</v>
      </c>
    </row>
    <row r="400" spans="1:8" ht="15.75" thickBot="1" x14ac:dyDescent="0.3">
      <c r="A400" s="3">
        <v>398</v>
      </c>
      <c r="B400" s="5" t="s">
        <v>5011</v>
      </c>
      <c r="C400" s="3" t="s">
        <v>2176</v>
      </c>
      <c r="D400" s="154">
        <v>85.6</v>
      </c>
      <c r="E400" s="161">
        <v>48.984971098265895</v>
      </c>
      <c r="F400" s="6">
        <v>4872780</v>
      </c>
      <c r="G400" s="3" t="s">
        <v>5012</v>
      </c>
      <c r="H400" s="1" t="s">
        <v>5013</v>
      </c>
    </row>
    <row r="401" spans="1:8" ht="15.75" thickTop="1" x14ac:dyDescent="0.25">
      <c r="A401" s="2">
        <v>399</v>
      </c>
      <c r="B401" s="5" t="s">
        <v>4091</v>
      </c>
      <c r="C401" s="3" t="s">
        <v>2176</v>
      </c>
      <c r="D401" s="7">
        <v>100</v>
      </c>
      <c r="E401" s="160">
        <v>99.92</v>
      </c>
      <c r="F401" s="157">
        <v>2498000</v>
      </c>
      <c r="G401" s="3" t="s">
        <v>4092</v>
      </c>
      <c r="H401" s="1" t="s">
        <v>4093</v>
      </c>
    </row>
    <row r="402" spans="1:8" ht="15.75" thickBot="1" x14ac:dyDescent="0.3">
      <c r="A402" s="3">
        <v>400</v>
      </c>
      <c r="B402" s="5" t="s">
        <v>103</v>
      </c>
      <c r="C402" s="3" t="s">
        <v>1</v>
      </c>
      <c r="D402" s="7">
        <v>100</v>
      </c>
      <c r="E402" s="160">
        <v>40.76700281250222</v>
      </c>
      <c r="F402" s="157">
        <v>15511017</v>
      </c>
      <c r="G402" s="3" t="s">
        <v>814</v>
      </c>
      <c r="H402" s="1" t="s">
        <v>1436</v>
      </c>
    </row>
    <row r="403" spans="1:8" ht="15.75" thickTop="1" x14ac:dyDescent="0.25">
      <c r="A403" s="2">
        <v>401</v>
      </c>
      <c r="B403" s="5" t="s">
        <v>4904</v>
      </c>
      <c r="C403" s="3" t="s">
        <v>2176</v>
      </c>
      <c r="D403" s="7">
        <v>100</v>
      </c>
      <c r="E403" s="160">
        <v>99.954239999999999</v>
      </c>
      <c r="F403" s="157">
        <v>249885600</v>
      </c>
      <c r="G403" s="3" t="s">
        <v>4905</v>
      </c>
      <c r="H403" s="1" t="s">
        <v>4906</v>
      </c>
    </row>
    <row r="404" spans="1:8" ht="15.75" thickBot="1" x14ac:dyDescent="0.3">
      <c r="A404" s="3">
        <v>402</v>
      </c>
      <c r="B404" s="5" t="s">
        <v>2027</v>
      </c>
      <c r="C404" s="3" t="s">
        <v>1</v>
      </c>
      <c r="D404" s="7">
        <v>49</v>
      </c>
      <c r="E404" s="160">
        <v>48.377800000000001</v>
      </c>
      <c r="F404" s="157">
        <v>29026680</v>
      </c>
      <c r="G404" s="3" t="s">
        <v>2079</v>
      </c>
      <c r="H404" s="1" t="s">
        <v>2080</v>
      </c>
    </row>
    <row r="405" spans="1:8" ht="15.75" thickTop="1" x14ac:dyDescent="0.25">
      <c r="A405" s="2">
        <v>403</v>
      </c>
      <c r="B405" s="5" t="s">
        <v>4871</v>
      </c>
      <c r="C405" s="3" t="s">
        <v>2176</v>
      </c>
      <c r="D405" s="7">
        <v>100</v>
      </c>
      <c r="E405" s="160">
        <v>100</v>
      </c>
      <c r="F405" s="157">
        <v>60000400</v>
      </c>
      <c r="G405" s="3" t="s">
        <v>4872</v>
      </c>
      <c r="H405" s="1" t="s">
        <v>4873</v>
      </c>
    </row>
    <row r="406" spans="1:8" ht="15.75" thickBot="1" x14ac:dyDescent="0.3">
      <c r="A406" s="3">
        <v>404</v>
      </c>
      <c r="B406" s="5" t="s">
        <v>2669</v>
      </c>
      <c r="C406" s="3" t="s">
        <v>2176</v>
      </c>
      <c r="D406" s="7">
        <v>49</v>
      </c>
      <c r="E406" s="160">
        <v>48.033646666080998</v>
      </c>
      <c r="F406" s="157">
        <v>1640301</v>
      </c>
      <c r="G406" s="3" t="s">
        <v>2670</v>
      </c>
      <c r="H406" s="1" t="s">
        <v>2671</v>
      </c>
    </row>
    <row r="407" spans="1:8" ht="15.75" thickTop="1" x14ac:dyDescent="0.25">
      <c r="A407" s="2">
        <v>405</v>
      </c>
      <c r="B407" s="5" t="s">
        <v>3965</v>
      </c>
      <c r="C407" s="3" t="s">
        <v>2176</v>
      </c>
      <c r="D407" s="7">
        <v>49</v>
      </c>
      <c r="E407" s="160">
        <v>49.000000000000007</v>
      </c>
      <c r="F407" s="157">
        <v>1813000</v>
      </c>
      <c r="G407" s="3" t="s">
        <v>3966</v>
      </c>
      <c r="H407" s="1" t="s">
        <v>3967</v>
      </c>
    </row>
    <row r="408" spans="1:8" ht="15.75" thickBot="1" x14ac:dyDescent="0.3">
      <c r="A408" s="3">
        <v>406</v>
      </c>
      <c r="B408" s="5" t="s">
        <v>2672</v>
      </c>
      <c r="C408" s="3" t="s">
        <v>2176</v>
      </c>
      <c r="D408" s="7">
        <v>49</v>
      </c>
      <c r="E408" s="160">
        <v>48.999989995064233</v>
      </c>
      <c r="F408" s="157">
        <v>2938549</v>
      </c>
      <c r="G408" s="3" t="s">
        <v>2673</v>
      </c>
      <c r="H408" s="1" t="s">
        <v>2674</v>
      </c>
    </row>
    <row r="409" spans="1:8" ht="15.75" thickTop="1" x14ac:dyDescent="0.25">
      <c r="A409" s="2">
        <v>407</v>
      </c>
      <c r="B409" s="5" t="s">
        <v>104</v>
      </c>
      <c r="C409" s="3" t="s">
        <v>1</v>
      </c>
      <c r="D409" s="7">
        <v>49</v>
      </c>
      <c r="E409" s="160">
        <v>46.407402439024395</v>
      </c>
      <c r="F409" s="157">
        <v>19027035</v>
      </c>
      <c r="G409" s="3" t="s">
        <v>815</v>
      </c>
      <c r="H409" s="1" t="s">
        <v>1437</v>
      </c>
    </row>
    <row r="410" spans="1:8" ht="15.75" thickBot="1" x14ac:dyDescent="0.3">
      <c r="A410" s="3">
        <v>408</v>
      </c>
      <c r="B410" s="5" t="s">
        <v>105</v>
      </c>
      <c r="C410" s="3" t="s">
        <v>1</v>
      </c>
      <c r="D410" s="7">
        <v>51.47</v>
      </c>
      <c r="E410" s="161">
        <v>12.401705963317662</v>
      </c>
      <c r="F410" s="6">
        <v>14119057</v>
      </c>
      <c r="G410" s="3" t="s">
        <v>816</v>
      </c>
      <c r="H410" s="1" t="s">
        <v>1438</v>
      </c>
    </row>
    <row r="411" spans="1:8" ht="15.75" thickTop="1" x14ac:dyDescent="0.25">
      <c r="A411" s="2">
        <v>409</v>
      </c>
      <c r="B411" s="5" t="s">
        <v>2675</v>
      </c>
      <c r="C411" s="3" t="s">
        <v>2176</v>
      </c>
      <c r="D411" s="7">
        <v>49</v>
      </c>
      <c r="E411" s="160">
        <v>48.999660441426144</v>
      </c>
      <c r="F411" s="157">
        <v>14430400</v>
      </c>
      <c r="G411" s="3" t="s">
        <v>2676</v>
      </c>
      <c r="H411" s="1" t="s">
        <v>2677</v>
      </c>
    </row>
    <row r="412" spans="1:8" ht="15.75" thickBot="1" x14ac:dyDescent="0.3">
      <c r="A412" s="3">
        <v>410</v>
      </c>
      <c r="B412" s="5" t="s">
        <v>106</v>
      </c>
      <c r="C412" s="3" t="s">
        <v>1</v>
      </c>
      <c r="D412" s="7">
        <v>49</v>
      </c>
      <c r="E412" s="160">
        <v>48.547203869325358</v>
      </c>
      <c r="F412" s="157">
        <v>18753780</v>
      </c>
      <c r="G412" s="3" t="s">
        <v>817</v>
      </c>
      <c r="H412" s="1" t="s">
        <v>1439</v>
      </c>
    </row>
    <row r="413" spans="1:8" ht="15.75" thickTop="1" x14ac:dyDescent="0.25">
      <c r="A413" s="2">
        <v>411</v>
      </c>
      <c r="B413" s="5" t="s">
        <v>2678</v>
      </c>
      <c r="C413" s="3" t="s">
        <v>2176</v>
      </c>
      <c r="D413" s="7">
        <v>49</v>
      </c>
      <c r="E413" s="160">
        <v>48.126363636363635</v>
      </c>
      <c r="F413" s="157">
        <v>6352680</v>
      </c>
      <c r="G413" s="3" t="s">
        <v>2679</v>
      </c>
      <c r="H413" s="1" t="s">
        <v>2680</v>
      </c>
    </row>
    <row r="414" spans="1:8" ht="15.75" thickBot="1" x14ac:dyDescent="0.3">
      <c r="A414" s="3">
        <v>412</v>
      </c>
      <c r="B414" s="5" t="s">
        <v>397</v>
      </c>
      <c r="C414" s="3" t="s">
        <v>694</v>
      </c>
      <c r="D414" s="154">
        <v>49</v>
      </c>
      <c r="E414" s="161">
        <v>49</v>
      </c>
      <c r="F414" s="6">
        <v>1496705</v>
      </c>
      <c r="G414" s="3" t="s">
        <v>1088</v>
      </c>
      <c r="H414" s="1" t="s">
        <v>1722</v>
      </c>
    </row>
    <row r="415" spans="1:8" ht="15.75" thickTop="1" x14ac:dyDescent="0.25">
      <c r="A415" s="2">
        <v>413</v>
      </c>
      <c r="B415" s="5" t="s">
        <v>4956</v>
      </c>
      <c r="C415" s="3" t="s">
        <v>2176</v>
      </c>
      <c r="D415" s="7">
        <v>100</v>
      </c>
      <c r="E415" s="160">
        <v>110.95559237933014</v>
      </c>
      <c r="F415" s="157">
        <v>7191387</v>
      </c>
      <c r="G415" s="3" t="s">
        <v>4957</v>
      </c>
      <c r="H415" s="1" t="s">
        <v>4958</v>
      </c>
    </row>
    <row r="416" spans="1:8" ht="15.75" thickBot="1" x14ac:dyDescent="0.3">
      <c r="A416" s="3">
        <v>414</v>
      </c>
      <c r="B416" s="5" t="s">
        <v>4187</v>
      </c>
      <c r="C416" s="3" t="s">
        <v>2176</v>
      </c>
      <c r="D416" s="7">
        <v>100</v>
      </c>
      <c r="E416" s="160">
        <v>100</v>
      </c>
      <c r="F416" s="157">
        <v>3000000</v>
      </c>
      <c r="G416" s="3" t="s">
        <v>4188</v>
      </c>
      <c r="H416" s="1" t="s">
        <v>4189</v>
      </c>
    </row>
    <row r="417" spans="1:8" ht="15.75" thickTop="1" x14ac:dyDescent="0.25">
      <c r="A417" s="2">
        <v>415</v>
      </c>
      <c r="B417" s="5" t="s">
        <v>5014</v>
      </c>
      <c r="C417" s="3" t="s">
        <v>2176</v>
      </c>
      <c r="D417" s="7">
        <v>49</v>
      </c>
      <c r="E417" s="160">
        <v>49.000029643390022</v>
      </c>
      <c r="F417" s="157">
        <v>4463055</v>
      </c>
      <c r="G417" s="3" t="s">
        <v>5015</v>
      </c>
      <c r="H417" s="1" t="s">
        <v>5016</v>
      </c>
    </row>
    <row r="418" spans="1:8" ht="15.75" thickBot="1" x14ac:dyDescent="0.3">
      <c r="A418" s="3">
        <v>416</v>
      </c>
      <c r="B418" s="5" t="s">
        <v>4874</v>
      </c>
      <c r="C418" s="3" t="s">
        <v>2176</v>
      </c>
      <c r="D418" s="7">
        <v>49</v>
      </c>
      <c r="E418" s="160">
        <v>49</v>
      </c>
      <c r="F418" s="157">
        <v>62230000</v>
      </c>
      <c r="G418" s="3" t="s">
        <v>4875</v>
      </c>
      <c r="H418" s="1" t="s">
        <v>4876</v>
      </c>
    </row>
    <row r="419" spans="1:8" ht="15.75" thickTop="1" x14ac:dyDescent="0.25">
      <c r="A419" s="2">
        <v>417</v>
      </c>
      <c r="B419" s="5" t="s">
        <v>398</v>
      </c>
      <c r="C419" s="3" t="s">
        <v>694</v>
      </c>
      <c r="D419" s="7">
        <v>49</v>
      </c>
      <c r="E419" s="160">
        <v>48.986756986842799</v>
      </c>
      <c r="F419" s="157">
        <v>11531463</v>
      </c>
      <c r="G419" s="3" t="s">
        <v>1089</v>
      </c>
      <c r="H419" s="1" t="s">
        <v>1723</v>
      </c>
    </row>
    <row r="420" spans="1:8" ht="15.75" thickBot="1" x14ac:dyDescent="0.3">
      <c r="A420" s="3">
        <v>418</v>
      </c>
      <c r="B420" s="5" t="s">
        <v>4972</v>
      </c>
      <c r="C420" s="3" t="s">
        <v>1</v>
      </c>
      <c r="D420" s="7">
        <v>49</v>
      </c>
      <c r="E420" s="160">
        <v>48.992307692307691</v>
      </c>
      <c r="F420" s="157">
        <v>6369000</v>
      </c>
      <c r="G420" s="3" t="s">
        <v>4973</v>
      </c>
      <c r="H420" s="1" t="s">
        <v>4974</v>
      </c>
    </row>
    <row r="421" spans="1:8" ht="15.75" thickTop="1" x14ac:dyDescent="0.25">
      <c r="A421" s="2">
        <v>419</v>
      </c>
      <c r="B421" s="5" t="s">
        <v>107</v>
      </c>
      <c r="C421" s="3" t="s">
        <v>1</v>
      </c>
      <c r="D421" s="7">
        <v>49</v>
      </c>
      <c r="E421" s="160">
        <v>46.729055290656547</v>
      </c>
      <c r="F421" s="157">
        <v>119033016</v>
      </c>
      <c r="G421" s="3" t="s">
        <v>2081</v>
      </c>
      <c r="H421" s="1" t="s">
        <v>1440</v>
      </c>
    </row>
    <row r="422" spans="1:8" ht="15.75" thickBot="1" x14ac:dyDescent="0.3">
      <c r="A422" s="3">
        <v>420</v>
      </c>
      <c r="B422" s="5" t="s">
        <v>108</v>
      </c>
      <c r="C422" s="3" t="s">
        <v>1</v>
      </c>
      <c r="D422" s="7">
        <v>49</v>
      </c>
      <c r="E422" s="160">
        <v>45.052901854062085</v>
      </c>
      <c r="F422" s="157">
        <v>319874612</v>
      </c>
      <c r="G422" s="3" t="s">
        <v>818</v>
      </c>
      <c r="H422" s="1" t="s">
        <v>1441</v>
      </c>
    </row>
    <row r="423" spans="1:8" ht="15.75" thickTop="1" x14ac:dyDescent="0.25">
      <c r="A423" s="2">
        <v>421</v>
      </c>
      <c r="B423" s="5" t="s">
        <v>109</v>
      </c>
      <c r="C423" s="3" t="s">
        <v>1</v>
      </c>
      <c r="D423" s="7">
        <v>49</v>
      </c>
      <c r="E423" s="160">
        <v>41.978616915422897</v>
      </c>
      <c r="F423" s="157">
        <v>16875404</v>
      </c>
      <c r="G423" s="3" t="s">
        <v>819</v>
      </c>
      <c r="H423" s="1" t="s">
        <v>1442</v>
      </c>
    </row>
    <row r="424" spans="1:8" ht="15.75" thickBot="1" x14ac:dyDescent="0.3">
      <c r="A424" s="3">
        <v>422</v>
      </c>
      <c r="B424" s="5" t="s">
        <v>2681</v>
      </c>
      <c r="C424" s="3" t="s">
        <v>2176</v>
      </c>
      <c r="D424" s="7">
        <v>49</v>
      </c>
      <c r="E424" s="160">
        <v>48.851005860795816</v>
      </c>
      <c r="F424" s="157">
        <v>110466633</v>
      </c>
      <c r="G424" s="3" t="s">
        <v>2682</v>
      </c>
      <c r="H424" s="1" t="s">
        <v>2683</v>
      </c>
    </row>
    <row r="425" spans="1:8" ht="15.75" thickTop="1" x14ac:dyDescent="0.25">
      <c r="A425" s="2">
        <v>423</v>
      </c>
      <c r="B425" s="5" t="s">
        <v>110</v>
      </c>
      <c r="C425" s="3" t="s">
        <v>1</v>
      </c>
      <c r="D425" s="7">
        <v>49</v>
      </c>
      <c r="E425" s="160">
        <v>0.2437363530567207</v>
      </c>
      <c r="F425" s="157">
        <v>1502931</v>
      </c>
      <c r="G425" s="3" t="s">
        <v>820</v>
      </c>
      <c r="H425" s="1" t="s">
        <v>1443</v>
      </c>
    </row>
    <row r="426" spans="1:8" ht="15.75" thickBot="1" x14ac:dyDescent="0.3">
      <c r="A426" s="3">
        <v>424</v>
      </c>
      <c r="B426" s="5" t="s">
        <v>4877</v>
      </c>
      <c r="C426" s="3" t="s">
        <v>2176</v>
      </c>
      <c r="D426" s="7">
        <v>49</v>
      </c>
      <c r="E426" s="160">
        <v>49</v>
      </c>
      <c r="F426" s="157">
        <v>1470000</v>
      </c>
      <c r="G426" s="3" t="s">
        <v>4878</v>
      </c>
      <c r="H426" s="1" t="s">
        <v>4879</v>
      </c>
    </row>
    <row r="427" spans="1:8" ht="15.75" thickTop="1" x14ac:dyDescent="0.25">
      <c r="A427" s="2">
        <v>425</v>
      </c>
      <c r="B427" s="5" t="s">
        <v>4042</v>
      </c>
      <c r="C427" s="3" t="s">
        <v>2176</v>
      </c>
      <c r="D427" s="7">
        <v>49</v>
      </c>
      <c r="E427" s="160">
        <v>49</v>
      </c>
      <c r="F427" s="157">
        <v>5733000</v>
      </c>
      <c r="G427" s="3" t="s">
        <v>4043</v>
      </c>
      <c r="H427" s="1" t="s">
        <v>4044</v>
      </c>
    </row>
    <row r="428" spans="1:8" ht="15.75" thickBot="1" x14ac:dyDescent="0.3">
      <c r="A428" s="3">
        <v>426</v>
      </c>
      <c r="B428" s="5" t="s">
        <v>4704</v>
      </c>
      <c r="C428" s="3" t="s">
        <v>1</v>
      </c>
      <c r="D428" s="7">
        <v>49</v>
      </c>
      <c r="E428" s="160">
        <v>0.22984411764705881</v>
      </c>
      <c r="F428" s="157">
        <v>156294</v>
      </c>
      <c r="G428" s="3" t="s">
        <v>4705</v>
      </c>
      <c r="H428" s="1" t="s">
        <v>4706</v>
      </c>
    </row>
    <row r="429" spans="1:8" ht="15.75" thickTop="1" x14ac:dyDescent="0.25">
      <c r="A429" s="2">
        <v>427</v>
      </c>
      <c r="B429" s="5" t="s">
        <v>2684</v>
      </c>
      <c r="C429" s="3" t="s">
        <v>2176</v>
      </c>
      <c r="D429" s="7">
        <v>49</v>
      </c>
      <c r="E429" s="160">
        <v>49.000046222550914</v>
      </c>
      <c r="F429" s="157">
        <v>2756233</v>
      </c>
      <c r="G429" s="3" t="s">
        <v>2685</v>
      </c>
      <c r="H429" s="1" t="s">
        <v>2686</v>
      </c>
    </row>
    <row r="430" spans="1:8" ht="15.75" thickBot="1" x14ac:dyDescent="0.3">
      <c r="A430" s="3">
        <v>428</v>
      </c>
      <c r="B430" s="5" t="s">
        <v>2687</v>
      </c>
      <c r="C430" s="3" t="s">
        <v>2176</v>
      </c>
      <c r="D430" s="7">
        <v>49</v>
      </c>
      <c r="E430" s="160">
        <v>48.998594602993009</v>
      </c>
      <c r="F430" s="157">
        <v>3469027</v>
      </c>
      <c r="G430" s="3" t="s">
        <v>2688</v>
      </c>
      <c r="H430" s="1" t="s">
        <v>2689</v>
      </c>
    </row>
    <row r="431" spans="1:8" ht="15.75" thickTop="1" x14ac:dyDescent="0.25">
      <c r="A431" s="2">
        <v>429</v>
      </c>
      <c r="B431" s="5" t="s">
        <v>3991</v>
      </c>
      <c r="C431" s="3" t="s">
        <v>2176</v>
      </c>
      <c r="D431" s="7">
        <v>49</v>
      </c>
      <c r="E431" s="160">
        <v>49.073642830115375</v>
      </c>
      <c r="F431" s="157">
        <v>1932417</v>
      </c>
      <c r="G431" s="3" t="s">
        <v>3992</v>
      </c>
      <c r="H431" s="1" t="s">
        <v>3993</v>
      </c>
    </row>
    <row r="432" spans="1:8" ht="15.75" thickBot="1" x14ac:dyDescent="0.3">
      <c r="A432" s="3">
        <v>430</v>
      </c>
      <c r="B432" s="5" t="s">
        <v>2028</v>
      </c>
      <c r="C432" s="3" t="s">
        <v>1</v>
      </c>
      <c r="D432" s="7">
        <v>49</v>
      </c>
      <c r="E432" s="160">
        <v>48.977240000000002</v>
      </c>
      <c r="F432" s="157">
        <v>24488620</v>
      </c>
      <c r="G432" s="3" t="s">
        <v>2082</v>
      </c>
      <c r="H432" s="1" t="s">
        <v>2083</v>
      </c>
    </row>
    <row r="433" spans="1:8" ht="15.75" thickTop="1" x14ac:dyDescent="0.25">
      <c r="A433" s="2">
        <v>431</v>
      </c>
      <c r="B433" s="5" t="s">
        <v>2029</v>
      </c>
      <c r="C433" s="3" t="s">
        <v>1</v>
      </c>
      <c r="D433" s="7">
        <v>100</v>
      </c>
      <c r="E433" s="160">
        <v>70.669655294578476</v>
      </c>
      <c r="F433" s="157">
        <v>84976515</v>
      </c>
      <c r="G433" s="3" t="s">
        <v>2084</v>
      </c>
      <c r="H433" s="1" t="s">
        <v>2085</v>
      </c>
    </row>
    <row r="434" spans="1:8" ht="15.75" thickBot="1" x14ac:dyDescent="0.3">
      <c r="A434" s="3">
        <v>432</v>
      </c>
      <c r="B434" s="5" t="s">
        <v>399</v>
      </c>
      <c r="C434" s="3" t="s">
        <v>2176</v>
      </c>
      <c r="D434" s="7">
        <v>49</v>
      </c>
      <c r="E434" s="160">
        <v>48.871527777777786</v>
      </c>
      <c r="F434" s="157">
        <v>7037500</v>
      </c>
      <c r="G434" s="3" t="s">
        <v>1090</v>
      </c>
      <c r="H434" s="1" t="s">
        <v>1724</v>
      </c>
    </row>
    <row r="435" spans="1:8" ht="15.75" thickTop="1" x14ac:dyDescent="0.25">
      <c r="A435" s="2">
        <v>433</v>
      </c>
      <c r="B435" s="5" t="s">
        <v>2690</v>
      </c>
      <c r="C435" s="3" t="s">
        <v>2176</v>
      </c>
      <c r="D435" s="7">
        <v>0</v>
      </c>
      <c r="E435" s="160" t="e">
        <v>#VALUE!</v>
      </c>
      <c r="F435" s="157" t="s">
        <v>4942</v>
      </c>
      <c r="G435" s="3" t="s">
        <v>2691</v>
      </c>
      <c r="H435" s="1" t="s">
        <v>2692</v>
      </c>
    </row>
    <row r="436" spans="1:8" ht="15.75" thickBot="1" x14ac:dyDescent="0.3">
      <c r="A436" s="3">
        <v>434</v>
      </c>
      <c r="B436" s="5" t="s">
        <v>111</v>
      </c>
      <c r="C436" s="3" t="s">
        <v>1</v>
      </c>
      <c r="D436" s="7">
        <v>49</v>
      </c>
      <c r="E436" s="160">
        <v>45.308499804070124</v>
      </c>
      <c r="F436" s="157">
        <v>867182032</v>
      </c>
      <c r="G436" s="3" t="s">
        <v>821</v>
      </c>
      <c r="H436" s="1" t="s">
        <v>1444</v>
      </c>
    </row>
    <row r="437" spans="1:8" ht="15.75" thickTop="1" x14ac:dyDescent="0.25">
      <c r="A437" s="2">
        <v>435</v>
      </c>
      <c r="B437" s="5" t="s">
        <v>2693</v>
      </c>
      <c r="C437" s="3" t="s">
        <v>2176</v>
      </c>
      <c r="D437" s="7">
        <v>49</v>
      </c>
      <c r="E437" s="160">
        <v>49.000084176334575</v>
      </c>
      <c r="F437" s="157">
        <v>1979182</v>
      </c>
      <c r="G437" s="3" t="s">
        <v>2694</v>
      </c>
      <c r="H437" s="1" t="s">
        <v>2695</v>
      </c>
    </row>
    <row r="438" spans="1:8" ht="15.75" thickBot="1" x14ac:dyDescent="0.3">
      <c r="A438" s="3">
        <v>436</v>
      </c>
      <c r="B438" s="5" t="s">
        <v>112</v>
      </c>
      <c r="C438" s="3" t="s">
        <v>1</v>
      </c>
      <c r="D438" s="7">
        <v>49</v>
      </c>
      <c r="E438" s="160">
        <v>25.788655538068578</v>
      </c>
      <c r="F438" s="157">
        <v>4397987</v>
      </c>
      <c r="G438" s="3" t="s">
        <v>822</v>
      </c>
      <c r="H438" s="1" t="s">
        <v>1445</v>
      </c>
    </row>
    <row r="439" spans="1:8" ht="15.75" thickTop="1" x14ac:dyDescent="0.25">
      <c r="A439" s="2">
        <v>437</v>
      </c>
      <c r="B439" s="5" t="s">
        <v>2696</v>
      </c>
      <c r="C439" s="3" t="s">
        <v>2176</v>
      </c>
      <c r="D439" s="7">
        <v>49</v>
      </c>
      <c r="E439" s="160" t="e">
        <v>#VALUE!</v>
      </c>
      <c r="F439" s="157" t="s">
        <v>4942</v>
      </c>
      <c r="G439" s="3" t="s">
        <v>2697</v>
      </c>
      <c r="H439" s="1" t="s">
        <v>2698</v>
      </c>
    </row>
    <row r="440" spans="1:8" ht="15.75" thickBot="1" x14ac:dyDescent="0.3">
      <c r="A440" s="3">
        <v>438</v>
      </c>
      <c r="B440" s="5" t="s">
        <v>2699</v>
      </c>
      <c r="C440" s="3" t="s">
        <v>2176</v>
      </c>
      <c r="D440" s="7">
        <v>49</v>
      </c>
      <c r="E440" s="160">
        <v>12.456483742621637</v>
      </c>
      <c r="F440" s="157">
        <v>24188324</v>
      </c>
      <c r="G440" s="3" t="s">
        <v>2700</v>
      </c>
      <c r="H440" s="1" t="s">
        <v>2701</v>
      </c>
    </row>
    <row r="441" spans="1:8" ht="15.75" thickTop="1" x14ac:dyDescent="0.25">
      <c r="A441" s="2">
        <v>439</v>
      </c>
      <c r="B441" s="5" t="s">
        <v>2702</v>
      </c>
      <c r="C441" s="3" t="s">
        <v>2176</v>
      </c>
      <c r="D441" s="7">
        <v>49</v>
      </c>
      <c r="E441" s="160">
        <v>49.000000000000007</v>
      </c>
      <c r="F441" s="157">
        <v>1078000</v>
      </c>
      <c r="G441" s="3" t="s">
        <v>2703</v>
      </c>
      <c r="H441" s="1" t="s">
        <v>2704</v>
      </c>
    </row>
    <row r="442" spans="1:8" ht="15.75" thickBot="1" x14ac:dyDescent="0.3">
      <c r="A442" s="3">
        <v>440</v>
      </c>
      <c r="B442" s="5" t="s">
        <v>2705</v>
      </c>
      <c r="C442" s="3" t="s">
        <v>1</v>
      </c>
      <c r="D442" s="7">
        <v>49</v>
      </c>
      <c r="E442" s="160">
        <v>33.104228896103898</v>
      </c>
      <c r="F442" s="157">
        <v>134588553</v>
      </c>
      <c r="G442" s="3" t="s">
        <v>2706</v>
      </c>
      <c r="H442" s="1" t="s">
        <v>2707</v>
      </c>
    </row>
    <row r="443" spans="1:8" ht="15.75" thickTop="1" x14ac:dyDescent="0.25">
      <c r="A443" s="2">
        <v>441</v>
      </c>
      <c r="B443" s="5" t="s">
        <v>2708</v>
      </c>
      <c r="C443" s="3" t="s">
        <v>2176</v>
      </c>
      <c r="D443" s="7">
        <v>49</v>
      </c>
      <c r="E443" s="160">
        <v>42.581934419253912</v>
      </c>
      <c r="F443" s="157">
        <v>4102961</v>
      </c>
      <c r="G443" s="3" t="s">
        <v>2709</v>
      </c>
      <c r="H443" s="1" t="s">
        <v>2710</v>
      </c>
    </row>
    <row r="444" spans="1:8" ht="15.75" thickBot="1" x14ac:dyDescent="0.3">
      <c r="A444" s="3">
        <v>442</v>
      </c>
      <c r="B444" s="5" t="s">
        <v>2711</v>
      </c>
      <c r="C444" s="3" t="s">
        <v>2176</v>
      </c>
      <c r="D444" s="7">
        <v>49</v>
      </c>
      <c r="E444" s="160">
        <v>49</v>
      </c>
      <c r="F444" s="157">
        <v>5394900</v>
      </c>
      <c r="G444" s="3" t="s">
        <v>2712</v>
      </c>
      <c r="H444" s="1" t="s">
        <v>2713</v>
      </c>
    </row>
    <row r="445" spans="1:8" ht="15.75" thickTop="1" x14ac:dyDescent="0.25">
      <c r="A445" s="2">
        <v>443</v>
      </c>
      <c r="B445" s="5" t="s">
        <v>2714</v>
      </c>
      <c r="C445" s="3" t="s">
        <v>2176</v>
      </c>
      <c r="D445" s="7">
        <v>49</v>
      </c>
      <c r="E445" s="160">
        <v>46.654312195121946</v>
      </c>
      <c r="F445" s="157">
        <v>9564134</v>
      </c>
      <c r="G445" s="3" t="s">
        <v>2715</v>
      </c>
      <c r="H445" s="1" t="s">
        <v>2716</v>
      </c>
    </row>
    <row r="446" spans="1:8" ht="15.75" thickBot="1" x14ac:dyDescent="0.3">
      <c r="A446" s="3">
        <v>444</v>
      </c>
      <c r="B446" s="5" t="s">
        <v>113</v>
      </c>
      <c r="C446" s="3" t="s">
        <v>1</v>
      </c>
      <c r="D446" s="7">
        <v>49</v>
      </c>
      <c r="E446" s="160">
        <v>41.944377751519987</v>
      </c>
      <c r="F446" s="157">
        <v>8001234</v>
      </c>
      <c r="G446" s="3" t="s">
        <v>823</v>
      </c>
      <c r="H446" s="1" t="s">
        <v>1446</v>
      </c>
    </row>
    <row r="447" spans="1:8" ht="15.75" thickTop="1" x14ac:dyDescent="0.25">
      <c r="A447" s="2">
        <v>445</v>
      </c>
      <c r="B447" s="5" t="s">
        <v>2055</v>
      </c>
      <c r="C447" s="3" t="s">
        <v>694</v>
      </c>
      <c r="D447" s="154">
        <v>51.45</v>
      </c>
      <c r="E447" s="161">
        <v>49.000000000000007</v>
      </c>
      <c r="F447" s="6">
        <v>6945750</v>
      </c>
      <c r="G447" s="3" t="s">
        <v>2141</v>
      </c>
      <c r="H447" s="1" t="s">
        <v>2142</v>
      </c>
    </row>
    <row r="448" spans="1:8" ht="15.75" thickBot="1" x14ac:dyDescent="0.3">
      <c r="A448" s="3">
        <v>446</v>
      </c>
      <c r="B448" s="5" t="s">
        <v>400</v>
      </c>
      <c r="C448" s="3" t="s">
        <v>694</v>
      </c>
      <c r="D448" s="7">
        <v>49</v>
      </c>
      <c r="E448" s="160">
        <v>30.318866994043997</v>
      </c>
      <c r="F448" s="157">
        <v>2465315</v>
      </c>
      <c r="G448" s="3" t="s">
        <v>1091</v>
      </c>
      <c r="H448" s="1" t="s">
        <v>1725</v>
      </c>
    </row>
    <row r="449" spans="1:8" ht="15.75" thickTop="1" x14ac:dyDescent="0.25">
      <c r="A449" s="2">
        <v>447</v>
      </c>
      <c r="B449" s="5" t="s">
        <v>4190</v>
      </c>
      <c r="C449" s="3" t="s">
        <v>2176</v>
      </c>
      <c r="D449" s="7">
        <v>49</v>
      </c>
      <c r="E449" s="160">
        <v>49</v>
      </c>
      <c r="F449" s="157">
        <v>8820000</v>
      </c>
      <c r="G449" s="3" t="s">
        <v>4795</v>
      </c>
      <c r="H449" s="1" t="s">
        <v>4191</v>
      </c>
    </row>
    <row r="450" spans="1:8" ht="15.75" thickBot="1" x14ac:dyDescent="0.3">
      <c r="A450" s="3">
        <v>448</v>
      </c>
      <c r="B450" s="5" t="s">
        <v>114</v>
      </c>
      <c r="C450" s="3" t="s">
        <v>1</v>
      </c>
      <c r="D450" s="7">
        <v>49</v>
      </c>
      <c r="E450" s="160">
        <v>36.299318473194234</v>
      </c>
      <c r="F450" s="157">
        <v>5628703</v>
      </c>
      <c r="G450" s="3" t="s">
        <v>824</v>
      </c>
      <c r="H450" s="1" t="s">
        <v>1447</v>
      </c>
    </row>
    <row r="451" spans="1:8" ht="15.75" thickTop="1" x14ac:dyDescent="0.25">
      <c r="A451" s="2">
        <v>449</v>
      </c>
      <c r="B451" s="5" t="s">
        <v>115</v>
      </c>
      <c r="C451" s="3" t="s">
        <v>1</v>
      </c>
      <c r="D451" s="7">
        <v>49</v>
      </c>
      <c r="E451" s="160">
        <v>0</v>
      </c>
      <c r="F451" s="157">
        <v>0</v>
      </c>
      <c r="G451" s="3" t="s">
        <v>825</v>
      </c>
      <c r="H451" s="1" t="s">
        <v>1448</v>
      </c>
    </row>
    <row r="452" spans="1:8" ht="15.75" thickBot="1" x14ac:dyDescent="0.3">
      <c r="A452" s="3">
        <v>450</v>
      </c>
      <c r="B452" s="5" t="s">
        <v>401</v>
      </c>
      <c r="C452" s="3" t="s">
        <v>694</v>
      </c>
      <c r="D452" s="7">
        <v>49</v>
      </c>
      <c r="E452" s="160">
        <v>47.0329893648249</v>
      </c>
      <c r="F452" s="157">
        <v>2499540</v>
      </c>
      <c r="G452" s="3" t="s">
        <v>1092</v>
      </c>
      <c r="H452" s="1" t="s">
        <v>1726</v>
      </c>
    </row>
    <row r="453" spans="1:8" ht="15.75" thickTop="1" x14ac:dyDescent="0.25">
      <c r="A453" s="2">
        <v>451</v>
      </c>
      <c r="B453" s="5" t="s">
        <v>2717</v>
      </c>
      <c r="C453" s="3" t="s">
        <v>2176</v>
      </c>
      <c r="D453" s="7">
        <v>49</v>
      </c>
      <c r="E453" s="160">
        <v>49</v>
      </c>
      <c r="F453" s="157">
        <v>4410000</v>
      </c>
      <c r="G453" s="3" t="s">
        <v>2718</v>
      </c>
      <c r="H453" s="1" t="s">
        <v>2719</v>
      </c>
    </row>
    <row r="454" spans="1:8" ht="15.75" thickBot="1" x14ac:dyDescent="0.3">
      <c r="A454" s="3">
        <v>452</v>
      </c>
      <c r="B454" s="5" t="s">
        <v>2720</v>
      </c>
      <c r="C454" s="3" t="s">
        <v>2176</v>
      </c>
      <c r="D454" s="7">
        <v>49</v>
      </c>
      <c r="E454" s="160">
        <v>48.992997689237455</v>
      </c>
      <c r="F454" s="157">
        <v>13993380</v>
      </c>
      <c r="G454" s="3" t="s">
        <v>2721</v>
      </c>
      <c r="H454" s="1" t="s">
        <v>2722</v>
      </c>
    </row>
    <row r="455" spans="1:8" ht="15.75" thickTop="1" x14ac:dyDescent="0.25">
      <c r="A455" s="2">
        <v>453</v>
      </c>
      <c r="B455" s="5" t="s">
        <v>116</v>
      </c>
      <c r="C455" s="3" t="s">
        <v>1</v>
      </c>
      <c r="D455" s="7">
        <v>49</v>
      </c>
      <c r="E455" s="160">
        <v>36.106033333333329</v>
      </c>
      <c r="F455" s="157">
        <v>10831810</v>
      </c>
      <c r="G455" s="3" t="s">
        <v>826</v>
      </c>
      <c r="H455" s="1" t="s">
        <v>1449</v>
      </c>
    </row>
    <row r="456" spans="1:8" ht="15.75" thickBot="1" x14ac:dyDescent="0.3">
      <c r="A456" s="3">
        <v>454</v>
      </c>
      <c r="B456" s="5" t="s">
        <v>117</v>
      </c>
      <c r="C456" s="3" t="s">
        <v>1</v>
      </c>
      <c r="D456" s="7">
        <v>49</v>
      </c>
      <c r="E456" s="160">
        <v>51.513702950152599</v>
      </c>
      <c r="F456" s="157">
        <v>5063797</v>
      </c>
      <c r="G456" s="3" t="s">
        <v>827</v>
      </c>
      <c r="H456" s="1" t="s">
        <v>1450</v>
      </c>
    </row>
    <row r="457" spans="1:8" ht="15.75" thickTop="1" x14ac:dyDescent="0.25">
      <c r="A457" s="2">
        <v>455</v>
      </c>
      <c r="B457" s="5" t="s">
        <v>2723</v>
      </c>
      <c r="C457" s="3" t="s">
        <v>2176</v>
      </c>
      <c r="D457" s="154">
        <v>49</v>
      </c>
      <c r="E457" s="161">
        <v>49.000135627373481</v>
      </c>
      <c r="F457" s="6">
        <v>505799</v>
      </c>
      <c r="G457" s="3" t="s">
        <v>2724</v>
      </c>
      <c r="H457" s="1" t="s">
        <v>2725</v>
      </c>
    </row>
    <row r="458" spans="1:8" ht="15.75" thickBot="1" x14ac:dyDescent="0.3">
      <c r="A458" s="3">
        <v>456</v>
      </c>
      <c r="B458" s="5" t="s">
        <v>2726</v>
      </c>
      <c r="C458" s="3" t="s">
        <v>2176</v>
      </c>
      <c r="D458" s="7">
        <v>49</v>
      </c>
      <c r="E458" s="160">
        <v>49.000000000000007</v>
      </c>
      <c r="F458" s="157">
        <v>4557000</v>
      </c>
      <c r="G458" s="3" t="s">
        <v>2727</v>
      </c>
      <c r="H458" s="1" t="s">
        <v>2728</v>
      </c>
    </row>
    <row r="459" spans="1:8" ht="15.75" thickTop="1" x14ac:dyDescent="0.25">
      <c r="A459" s="2">
        <v>457</v>
      </c>
      <c r="B459" s="5" t="s">
        <v>2729</v>
      </c>
      <c r="C459" s="3" t="s">
        <v>2176</v>
      </c>
      <c r="D459" s="7">
        <v>49</v>
      </c>
      <c r="E459" s="161">
        <v>48.999707548894165</v>
      </c>
      <c r="F459" s="6">
        <v>1340387</v>
      </c>
      <c r="G459" s="3" t="s">
        <v>2730</v>
      </c>
      <c r="H459" s="1" t="s">
        <v>2731</v>
      </c>
    </row>
    <row r="460" spans="1:8" ht="15.75" thickBot="1" x14ac:dyDescent="0.3">
      <c r="A460" s="3">
        <v>458</v>
      </c>
      <c r="B460" s="5" t="s">
        <v>118</v>
      </c>
      <c r="C460" s="3" t="s">
        <v>1</v>
      </c>
      <c r="D460" s="7">
        <v>100</v>
      </c>
      <c r="E460" s="160">
        <v>68.375255600000003</v>
      </c>
      <c r="F460" s="157">
        <v>170938139</v>
      </c>
      <c r="G460" s="3" t="s">
        <v>2010</v>
      </c>
      <c r="H460" s="1" t="s">
        <v>1451</v>
      </c>
    </row>
    <row r="461" spans="1:8" ht="15.75" thickTop="1" x14ac:dyDescent="0.25">
      <c r="A461" s="2">
        <v>459</v>
      </c>
      <c r="B461" s="5" t="s">
        <v>2732</v>
      </c>
      <c r="C461" s="3" t="s">
        <v>2176</v>
      </c>
      <c r="D461" s="7">
        <v>49</v>
      </c>
      <c r="E461" s="160">
        <v>48.850011368516789</v>
      </c>
      <c r="F461" s="157">
        <v>13922136</v>
      </c>
      <c r="G461" s="3" t="s">
        <v>2733</v>
      </c>
      <c r="H461" s="1" t="s">
        <v>2734</v>
      </c>
    </row>
    <row r="462" spans="1:8" ht="15.75" thickBot="1" x14ac:dyDescent="0.3">
      <c r="A462" s="3">
        <v>460</v>
      </c>
      <c r="B462" s="5" t="s">
        <v>2735</v>
      </c>
      <c r="C462" s="3" t="s">
        <v>2176</v>
      </c>
      <c r="D462" s="7">
        <v>49</v>
      </c>
      <c r="E462" s="160">
        <v>48.942130427786587</v>
      </c>
      <c r="F462" s="157">
        <v>21291295</v>
      </c>
      <c r="G462" s="3" t="s">
        <v>2736</v>
      </c>
      <c r="H462" s="1" t="s">
        <v>2737</v>
      </c>
    </row>
    <row r="463" spans="1:8" ht="15.75" thickTop="1" x14ac:dyDescent="0.25">
      <c r="A463" s="2">
        <v>461</v>
      </c>
      <c r="B463" s="5" t="s">
        <v>4690</v>
      </c>
      <c r="C463" s="3" t="s">
        <v>2176</v>
      </c>
      <c r="D463" s="7">
        <v>13</v>
      </c>
      <c r="E463" s="160">
        <v>3.1988582750000001</v>
      </c>
      <c r="F463" s="157">
        <v>127954331</v>
      </c>
      <c r="G463" s="3" t="s">
        <v>4691</v>
      </c>
      <c r="H463" s="1" t="s">
        <v>4692</v>
      </c>
    </row>
    <row r="464" spans="1:8" ht="15.75" thickBot="1" x14ac:dyDescent="0.3">
      <c r="A464" s="3">
        <v>462</v>
      </c>
      <c r="B464" s="5" t="s">
        <v>2738</v>
      </c>
      <c r="C464" s="3" t="s">
        <v>2176</v>
      </c>
      <c r="D464" s="7">
        <v>49</v>
      </c>
      <c r="E464" s="160">
        <v>49</v>
      </c>
      <c r="F464" s="157">
        <v>3599050</v>
      </c>
      <c r="G464" s="3" t="s">
        <v>2739</v>
      </c>
      <c r="H464" s="1" t="s">
        <v>2740</v>
      </c>
    </row>
    <row r="465" spans="1:8" ht="15.75" thickTop="1" x14ac:dyDescent="0.25">
      <c r="A465" s="2">
        <v>463</v>
      </c>
      <c r="B465" s="5" t="s">
        <v>2741</v>
      </c>
      <c r="C465" s="3" t="s">
        <v>2176</v>
      </c>
      <c r="D465" s="154">
        <v>49</v>
      </c>
      <c r="E465" s="161">
        <v>49</v>
      </c>
      <c r="F465" s="6">
        <v>519400</v>
      </c>
      <c r="G465" s="3" t="s">
        <v>2742</v>
      </c>
      <c r="H465" s="1" t="s">
        <v>2743</v>
      </c>
    </row>
    <row r="466" spans="1:8" ht="15.75" thickBot="1" x14ac:dyDescent="0.3">
      <c r="A466" s="3">
        <v>464</v>
      </c>
      <c r="B466" s="5" t="s">
        <v>4192</v>
      </c>
      <c r="C466" s="3" t="s">
        <v>2176</v>
      </c>
      <c r="D466" s="7">
        <v>49</v>
      </c>
      <c r="E466" s="160">
        <v>49</v>
      </c>
      <c r="F466" s="157">
        <v>980000</v>
      </c>
      <c r="G466" s="3" t="s">
        <v>4193</v>
      </c>
      <c r="H466" s="1" t="s">
        <v>4194</v>
      </c>
    </row>
    <row r="467" spans="1:8" ht="15.75" thickTop="1" x14ac:dyDescent="0.25">
      <c r="A467" s="2">
        <v>465</v>
      </c>
      <c r="B467" s="5" t="s">
        <v>2744</v>
      </c>
      <c r="C467" s="3" t="s">
        <v>2176</v>
      </c>
      <c r="D467" s="7">
        <v>49</v>
      </c>
      <c r="E467" s="160">
        <v>47.941482822240864</v>
      </c>
      <c r="F467" s="157">
        <v>13987594</v>
      </c>
      <c r="G467" s="3" t="s">
        <v>2745</v>
      </c>
      <c r="H467" s="1" t="s">
        <v>2746</v>
      </c>
    </row>
    <row r="468" spans="1:8" ht="15.75" thickBot="1" x14ac:dyDescent="0.3">
      <c r="A468" s="3">
        <v>466</v>
      </c>
      <c r="B468" s="5" t="s">
        <v>402</v>
      </c>
      <c r="C468" s="3" t="s">
        <v>694</v>
      </c>
      <c r="D468" s="7">
        <v>49</v>
      </c>
      <c r="E468" s="160">
        <v>42.837350000000001</v>
      </c>
      <c r="F468" s="157">
        <v>1713494</v>
      </c>
      <c r="G468" s="3" t="s">
        <v>1093</v>
      </c>
      <c r="H468" s="1" t="s">
        <v>1727</v>
      </c>
    </row>
    <row r="469" spans="1:8" ht="15.75" thickTop="1" x14ac:dyDescent="0.25">
      <c r="A469" s="2">
        <v>467</v>
      </c>
      <c r="B469" s="5" t="s">
        <v>2747</v>
      </c>
      <c r="C469" s="3" t="s">
        <v>2176</v>
      </c>
      <c r="D469" s="7">
        <v>49</v>
      </c>
      <c r="E469" s="160">
        <v>49</v>
      </c>
      <c r="F469" s="157">
        <v>7105000</v>
      </c>
      <c r="G469" s="3" t="s">
        <v>2748</v>
      </c>
      <c r="H469" s="1" t="s">
        <v>2749</v>
      </c>
    </row>
    <row r="470" spans="1:8" ht="15.75" thickBot="1" x14ac:dyDescent="0.3">
      <c r="A470" s="3">
        <v>468</v>
      </c>
      <c r="B470" s="5" t="s">
        <v>119</v>
      </c>
      <c r="C470" s="3" t="s">
        <v>1</v>
      </c>
      <c r="D470" s="7">
        <v>42.58</v>
      </c>
      <c r="E470" s="160">
        <v>40.627665127631651</v>
      </c>
      <c r="F470" s="157">
        <v>376780682</v>
      </c>
      <c r="G470" s="3" t="s">
        <v>718</v>
      </c>
      <c r="H470" s="1" t="s">
        <v>1452</v>
      </c>
    </row>
    <row r="471" spans="1:8" ht="15.75" thickTop="1" x14ac:dyDescent="0.25">
      <c r="A471" s="2">
        <v>469</v>
      </c>
      <c r="B471" s="5" t="s">
        <v>120</v>
      </c>
      <c r="C471" s="3" t="s">
        <v>1</v>
      </c>
      <c r="D471" s="7">
        <v>49</v>
      </c>
      <c r="E471" s="160">
        <v>29.723893739226753</v>
      </c>
      <c r="F471" s="157">
        <v>14329800</v>
      </c>
      <c r="G471" s="3" t="s">
        <v>828</v>
      </c>
      <c r="H471" s="1" t="s">
        <v>1453</v>
      </c>
    </row>
    <row r="472" spans="1:8" ht="15.75" thickBot="1" x14ac:dyDescent="0.3">
      <c r="A472" s="3">
        <v>470</v>
      </c>
      <c r="B472" s="5" t="s">
        <v>121</v>
      </c>
      <c r="C472" s="3" t="s">
        <v>1</v>
      </c>
      <c r="D472" s="154">
        <v>49</v>
      </c>
      <c r="E472" s="161">
        <v>48.43092672107062</v>
      </c>
      <c r="F472" s="6">
        <v>88474973</v>
      </c>
      <c r="G472" s="3" t="s">
        <v>829</v>
      </c>
      <c r="H472" s="1" t="s">
        <v>1454</v>
      </c>
    </row>
    <row r="473" spans="1:8" ht="15.75" thickTop="1" x14ac:dyDescent="0.25">
      <c r="A473" s="2">
        <v>471</v>
      </c>
      <c r="B473" s="5" t="s">
        <v>2750</v>
      </c>
      <c r="C473" s="3" t="s">
        <v>2176</v>
      </c>
      <c r="D473" s="154">
        <v>49</v>
      </c>
      <c r="E473" s="161">
        <v>49.000062646677556</v>
      </c>
      <c r="F473" s="6">
        <v>3050445</v>
      </c>
      <c r="G473" s="3" t="s">
        <v>2751</v>
      </c>
      <c r="H473" s="1" t="s">
        <v>2752</v>
      </c>
    </row>
    <row r="474" spans="1:8" ht="15.75" thickBot="1" x14ac:dyDescent="0.3">
      <c r="A474" s="3">
        <v>472</v>
      </c>
      <c r="B474" s="5" t="s">
        <v>2753</v>
      </c>
      <c r="C474" s="3" t="s">
        <v>2176</v>
      </c>
      <c r="D474" s="7">
        <v>49</v>
      </c>
      <c r="E474" s="160">
        <v>49</v>
      </c>
      <c r="F474" s="157">
        <v>69113520</v>
      </c>
      <c r="G474" s="3" t="s">
        <v>2754</v>
      </c>
      <c r="H474" s="1" t="s">
        <v>2755</v>
      </c>
    </row>
    <row r="475" spans="1:8" ht="15.75" thickTop="1" x14ac:dyDescent="0.25">
      <c r="A475" s="2">
        <v>473</v>
      </c>
      <c r="B475" s="5" t="s">
        <v>122</v>
      </c>
      <c r="C475" s="3" t="s">
        <v>1</v>
      </c>
      <c r="D475" s="7">
        <v>49</v>
      </c>
      <c r="E475" s="160">
        <v>42.321716784310411</v>
      </c>
      <c r="F475" s="157">
        <v>23476343</v>
      </c>
      <c r="G475" s="3" t="s">
        <v>830</v>
      </c>
      <c r="H475" s="1" t="s">
        <v>1455</v>
      </c>
    </row>
    <row r="476" spans="1:8" ht="15.75" thickBot="1" x14ac:dyDescent="0.3">
      <c r="A476" s="3">
        <v>474</v>
      </c>
      <c r="B476" s="5" t="s">
        <v>123</v>
      </c>
      <c r="C476" s="3" t="s">
        <v>1</v>
      </c>
      <c r="D476" s="7">
        <v>49</v>
      </c>
      <c r="E476" s="160">
        <v>48.962256573994502</v>
      </c>
      <c r="F476" s="157">
        <v>49623296</v>
      </c>
      <c r="G476" s="3" t="s">
        <v>831</v>
      </c>
      <c r="H476" s="1" t="s">
        <v>1456</v>
      </c>
    </row>
    <row r="477" spans="1:8" ht="15.75" thickTop="1" x14ac:dyDescent="0.25">
      <c r="A477" s="2">
        <v>475</v>
      </c>
      <c r="B477" s="5" t="s">
        <v>124</v>
      </c>
      <c r="C477" s="3" t="s">
        <v>1</v>
      </c>
      <c r="D477" s="7">
        <v>49</v>
      </c>
      <c r="E477" s="160">
        <v>29.963871794871793</v>
      </c>
      <c r="F477" s="157">
        <v>2337182</v>
      </c>
      <c r="G477" s="3" t="s">
        <v>832</v>
      </c>
      <c r="H477" s="1" t="s">
        <v>1457</v>
      </c>
    </row>
    <row r="478" spans="1:8" ht="15.75" thickBot="1" x14ac:dyDescent="0.3">
      <c r="A478" s="3">
        <v>476</v>
      </c>
      <c r="B478" s="5" t="s">
        <v>403</v>
      </c>
      <c r="C478" s="3" t="s">
        <v>694</v>
      </c>
      <c r="D478" s="7">
        <v>49</v>
      </c>
      <c r="E478" s="160">
        <v>41.966570605187322</v>
      </c>
      <c r="F478" s="157">
        <v>1310616</v>
      </c>
      <c r="G478" s="3" t="s">
        <v>1094</v>
      </c>
      <c r="H478" s="1" t="s">
        <v>1728</v>
      </c>
    </row>
    <row r="479" spans="1:8" ht="15.75" thickTop="1" x14ac:dyDescent="0.25">
      <c r="A479" s="2">
        <v>477</v>
      </c>
      <c r="B479" s="5" t="s">
        <v>4045</v>
      </c>
      <c r="C479" s="3" t="s">
        <v>2176</v>
      </c>
      <c r="D479" s="7">
        <v>100</v>
      </c>
      <c r="E479" s="160">
        <v>100</v>
      </c>
      <c r="F479" s="157">
        <v>3297860</v>
      </c>
      <c r="G479" s="3" t="s">
        <v>4046</v>
      </c>
      <c r="H479" s="1" t="s">
        <v>4047</v>
      </c>
    </row>
    <row r="480" spans="1:8" ht="15.75" thickBot="1" x14ac:dyDescent="0.3">
      <c r="A480" s="3">
        <v>478</v>
      </c>
      <c r="B480" s="5" t="s">
        <v>125</v>
      </c>
      <c r="C480" s="3" t="s">
        <v>1</v>
      </c>
      <c r="D480" s="7">
        <v>49</v>
      </c>
      <c r="E480" s="160">
        <v>36.813401022330545</v>
      </c>
      <c r="F480" s="157">
        <v>12840194</v>
      </c>
      <c r="G480" s="3" t="s">
        <v>833</v>
      </c>
      <c r="H480" s="1" t="s">
        <v>1458</v>
      </c>
    </row>
    <row r="481" spans="1:8" ht="15.75" thickTop="1" x14ac:dyDescent="0.25">
      <c r="A481" s="2">
        <v>479</v>
      </c>
      <c r="B481" s="5" t="s">
        <v>126</v>
      </c>
      <c r="C481" s="3" t="s">
        <v>1</v>
      </c>
      <c r="D481" s="7">
        <v>49</v>
      </c>
      <c r="E481" s="160">
        <v>31.091697564707381</v>
      </c>
      <c r="F481" s="157">
        <v>60963046</v>
      </c>
      <c r="G481" s="3" t="s">
        <v>2086</v>
      </c>
      <c r="H481" s="1" t="s">
        <v>1459</v>
      </c>
    </row>
    <row r="482" spans="1:8" ht="15.75" thickBot="1" x14ac:dyDescent="0.3">
      <c r="A482" s="3">
        <v>480</v>
      </c>
      <c r="B482" s="5" t="s">
        <v>2756</v>
      </c>
      <c r="C482" s="3" t="s">
        <v>2176</v>
      </c>
      <c r="D482" s="7">
        <v>49</v>
      </c>
      <c r="E482" s="160">
        <v>50.413043478260875</v>
      </c>
      <c r="F482" s="157">
        <v>960066</v>
      </c>
      <c r="G482" s="3" t="s">
        <v>2757</v>
      </c>
      <c r="H482" s="1" t="s">
        <v>2758</v>
      </c>
    </row>
    <row r="483" spans="1:8" ht="15.75" thickTop="1" x14ac:dyDescent="0.25">
      <c r="A483" s="2">
        <v>481</v>
      </c>
      <c r="B483" s="5" t="s">
        <v>404</v>
      </c>
      <c r="C483" s="3" t="s">
        <v>694</v>
      </c>
      <c r="D483" s="7">
        <v>49</v>
      </c>
      <c r="E483" s="160">
        <v>28.178122408731319</v>
      </c>
      <c r="F483" s="157">
        <v>628668</v>
      </c>
      <c r="G483" s="3" t="s">
        <v>1095</v>
      </c>
      <c r="H483" s="1" t="s">
        <v>1729</v>
      </c>
    </row>
    <row r="484" spans="1:8" ht="15.75" thickBot="1" x14ac:dyDescent="0.3">
      <c r="A484" s="3">
        <v>482</v>
      </c>
      <c r="B484" s="5" t="s">
        <v>2759</v>
      </c>
      <c r="C484" s="3" t="s">
        <v>2176</v>
      </c>
      <c r="D484" s="7">
        <v>49</v>
      </c>
      <c r="E484" s="160">
        <v>49</v>
      </c>
      <c r="F484" s="157">
        <v>7840000</v>
      </c>
      <c r="G484" s="3" t="s">
        <v>2760</v>
      </c>
      <c r="H484" s="1" t="s">
        <v>2761</v>
      </c>
    </row>
    <row r="485" spans="1:8" ht="15.75" thickTop="1" x14ac:dyDescent="0.25">
      <c r="A485" s="2">
        <v>483</v>
      </c>
      <c r="B485" s="5" t="s">
        <v>405</v>
      </c>
      <c r="C485" s="3" t="s">
        <v>694</v>
      </c>
      <c r="D485" s="7">
        <v>49</v>
      </c>
      <c r="E485" s="161">
        <v>48.099295817755042</v>
      </c>
      <c r="F485" s="6">
        <v>15872758</v>
      </c>
      <c r="G485" s="3" t="s">
        <v>1096</v>
      </c>
      <c r="H485" s="1" t="s">
        <v>1730</v>
      </c>
    </row>
    <row r="486" spans="1:8" ht="15.75" thickBot="1" x14ac:dyDescent="0.3">
      <c r="A486" s="3">
        <v>484</v>
      </c>
      <c r="B486" s="5" t="s">
        <v>4861</v>
      </c>
      <c r="C486" s="3" t="s">
        <v>2176</v>
      </c>
      <c r="D486" s="7">
        <v>49</v>
      </c>
      <c r="E486" s="160">
        <v>49.000056892359659</v>
      </c>
      <c r="F486" s="157">
        <v>3272851</v>
      </c>
      <c r="G486" s="3" t="s">
        <v>4862</v>
      </c>
      <c r="H486" s="1" t="s">
        <v>4863</v>
      </c>
    </row>
    <row r="487" spans="1:8" ht="15.75" thickTop="1" x14ac:dyDescent="0.25">
      <c r="A487" s="2">
        <v>485</v>
      </c>
      <c r="B487" s="5" t="s">
        <v>2762</v>
      </c>
      <c r="C487" s="3" t="s">
        <v>2176</v>
      </c>
      <c r="D487" s="7">
        <v>49</v>
      </c>
      <c r="E487" s="160">
        <v>48.827141934608349</v>
      </c>
      <c r="F487" s="157">
        <v>8347371</v>
      </c>
      <c r="G487" s="3" t="s">
        <v>2763</v>
      </c>
      <c r="H487" s="1" t="s">
        <v>2764</v>
      </c>
    </row>
    <row r="488" spans="1:8" ht="15.75" thickBot="1" x14ac:dyDescent="0.3">
      <c r="A488" s="3">
        <v>486</v>
      </c>
      <c r="B488" s="5" t="s">
        <v>406</v>
      </c>
      <c r="C488" s="3" t="s">
        <v>694</v>
      </c>
      <c r="D488" s="7">
        <v>49</v>
      </c>
      <c r="E488" s="160">
        <v>33.378701365643224</v>
      </c>
      <c r="F488" s="157">
        <v>2175804</v>
      </c>
      <c r="G488" s="3" t="s">
        <v>1097</v>
      </c>
      <c r="H488" s="1" t="s">
        <v>1731</v>
      </c>
    </row>
    <row r="489" spans="1:8" ht="15.75" thickTop="1" x14ac:dyDescent="0.25">
      <c r="A489" s="2">
        <v>487</v>
      </c>
      <c r="B489" s="5" t="s">
        <v>1998</v>
      </c>
      <c r="C489" s="3" t="s">
        <v>1</v>
      </c>
      <c r="D489" s="7">
        <v>49</v>
      </c>
      <c r="E489" s="160">
        <v>48.914888888888889</v>
      </c>
      <c r="F489" s="157">
        <v>13207020</v>
      </c>
      <c r="G489" s="3" t="s">
        <v>1999</v>
      </c>
      <c r="H489" s="1" t="s">
        <v>2000</v>
      </c>
    </row>
    <row r="490" spans="1:8" ht="15.75" thickBot="1" x14ac:dyDescent="0.3">
      <c r="A490" s="3">
        <v>488</v>
      </c>
      <c r="B490" s="5" t="s">
        <v>2765</v>
      </c>
      <c r="C490" s="3" t="s">
        <v>2176</v>
      </c>
      <c r="D490" s="7">
        <v>49</v>
      </c>
      <c r="E490" s="160">
        <v>48.944571865443429</v>
      </c>
      <c r="F490" s="157">
        <v>2560780</v>
      </c>
      <c r="G490" s="3" t="s">
        <v>2766</v>
      </c>
      <c r="H490" s="1" t="s">
        <v>2767</v>
      </c>
    </row>
    <row r="491" spans="1:8" ht="15.75" thickTop="1" x14ac:dyDescent="0.25">
      <c r="A491" s="2">
        <v>489</v>
      </c>
      <c r="B491" s="5" t="s">
        <v>127</v>
      </c>
      <c r="C491" s="3" t="s">
        <v>1</v>
      </c>
      <c r="D491" s="7">
        <v>100</v>
      </c>
      <c r="E491" s="160">
        <v>18.675321732451057</v>
      </c>
      <c r="F491" s="157">
        <v>56454209</v>
      </c>
      <c r="G491" s="3" t="s">
        <v>834</v>
      </c>
      <c r="H491" s="1" t="s">
        <v>1460</v>
      </c>
    </row>
    <row r="492" spans="1:8" ht="15.75" thickBot="1" x14ac:dyDescent="0.3">
      <c r="A492" s="3">
        <v>490</v>
      </c>
      <c r="B492" s="5" t="s">
        <v>2768</v>
      </c>
      <c r="C492" s="3" t="s">
        <v>2176</v>
      </c>
      <c r="D492" s="7">
        <v>49</v>
      </c>
      <c r="E492" s="160">
        <v>49</v>
      </c>
      <c r="F492" s="157">
        <v>1102500</v>
      </c>
      <c r="G492" s="3" t="s">
        <v>2769</v>
      </c>
      <c r="H492" s="1" t="s">
        <v>2770</v>
      </c>
    </row>
    <row r="493" spans="1:8" ht="15.75" thickTop="1" x14ac:dyDescent="0.25">
      <c r="A493" s="2">
        <v>491</v>
      </c>
      <c r="B493" s="5" t="s">
        <v>407</v>
      </c>
      <c r="C493" s="3" t="s">
        <v>694</v>
      </c>
      <c r="D493" s="7">
        <v>49</v>
      </c>
      <c r="E493" s="160">
        <v>21.009333558158684</v>
      </c>
      <c r="F493" s="157">
        <v>423628</v>
      </c>
      <c r="G493" s="3" t="s">
        <v>1098</v>
      </c>
      <c r="H493" s="1" t="s">
        <v>1732</v>
      </c>
    </row>
    <row r="494" spans="1:8" ht="15.75" thickBot="1" x14ac:dyDescent="0.3">
      <c r="A494" s="3">
        <v>492</v>
      </c>
      <c r="B494" s="5" t="s">
        <v>2771</v>
      </c>
      <c r="C494" s="3" t="s">
        <v>2176</v>
      </c>
      <c r="D494" s="7">
        <v>49</v>
      </c>
      <c r="E494" s="160">
        <v>42.207144331564834</v>
      </c>
      <c r="F494" s="157">
        <v>3782752</v>
      </c>
      <c r="G494" s="3" t="s">
        <v>2772</v>
      </c>
      <c r="H494" s="1" t="s">
        <v>2773</v>
      </c>
    </row>
    <row r="495" spans="1:8" ht="15.75" thickTop="1" x14ac:dyDescent="0.25">
      <c r="A495" s="2">
        <v>493</v>
      </c>
      <c r="B495" s="5" t="s">
        <v>408</v>
      </c>
      <c r="C495" s="3" t="s">
        <v>694</v>
      </c>
      <c r="D495" s="7">
        <v>49</v>
      </c>
      <c r="E495" s="160">
        <v>46.657182608695649</v>
      </c>
      <c r="F495" s="157">
        <v>5365576</v>
      </c>
      <c r="G495" s="3" t="s">
        <v>1099</v>
      </c>
      <c r="H495" s="1" t="s">
        <v>1733</v>
      </c>
    </row>
    <row r="496" spans="1:8" ht="15.75" thickBot="1" x14ac:dyDescent="0.3">
      <c r="A496" s="3">
        <v>494</v>
      </c>
      <c r="B496" s="5" t="s">
        <v>4228</v>
      </c>
      <c r="C496" s="3" t="s">
        <v>1</v>
      </c>
      <c r="D496" s="7">
        <v>30</v>
      </c>
      <c r="E496" s="160">
        <v>4.5152725821146964</v>
      </c>
      <c r="F496" s="157">
        <v>44294815</v>
      </c>
      <c r="G496" s="3" t="s">
        <v>4231</v>
      </c>
      <c r="H496" s="1" t="s">
        <v>4232</v>
      </c>
    </row>
    <row r="497" spans="1:8" ht="15.75" thickTop="1" x14ac:dyDescent="0.25">
      <c r="A497" s="2">
        <v>495</v>
      </c>
      <c r="B497" s="5" t="s">
        <v>128</v>
      </c>
      <c r="C497" s="3" t="s">
        <v>1</v>
      </c>
      <c r="D497" s="7">
        <v>49</v>
      </c>
      <c r="E497" s="160">
        <v>30.256143141487378</v>
      </c>
      <c r="F497" s="157">
        <v>15114302</v>
      </c>
      <c r="G497" s="3" t="s">
        <v>835</v>
      </c>
      <c r="H497" s="1" t="s">
        <v>1461</v>
      </c>
    </row>
    <row r="498" spans="1:8" ht="15.75" thickBot="1" x14ac:dyDescent="0.3">
      <c r="A498" s="3">
        <v>496</v>
      </c>
      <c r="B498" s="5" t="s">
        <v>129</v>
      </c>
      <c r="C498" s="3" t="s">
        <v>1</v>
      </c>
      <c r="D498" s="7">
        <v>49</v>
      </c>
      <c r="E498" s="160">
        <v>33.220965027068758</v>
      </c>
      <c r="F498" s="157">
        <v>31533144</v>
      </c>
      <c r="G498" s="3" t="s">
        <v>836</v>
      </c>
      <c r="H498" s="1" t="s">
        <v>1462</v>
      </c>
    </row>
    <row r="499" spans="1:8" ht="15.75" thickTop="1" x14ac:dyDescent="0.25">
      <c r="A499" s="2">
        <v>497</v>
      </c>
      <c r="B499" s="5" t="s">
        <v>2774</v>
      </c>
      <c r="C499" s="3" t="s">
        <v>2176</v>
      </c>
      <c r="D499" s="7">
        <v>5</v>
      </c>
      <c r="E499" s="160">
        <v>4.9391499999999997</v>
      </c>
      <c r="F499" s="157">
        <v>493915</v>
      </c>
      <c r="G499" s="3" t="s">
        <v>2775</v>
      </c>
      <c r="H499" s="1" t="s">
        <v>2776</v>
      </c>
    </row>
    <row r="500" spans="1:8" ht="15.75" thickBot="1" x14ac:dyDescent="0.3">
      <c r="A500" s="3">
        <v>498</v>
      </c>
      <c r="B500" s="5" t="s">
        <v>409</v>
      </c>
      <c r="C500" s="3" t="s">
        <v>2176</v>
      </c>
      <c r="D500" s="7">
        <v>55.550899999999999</v>
      </c>
      <c r="E500" s="160">
        <v>48.913595102937727</v>
      </c>
      <c r="F500" s="157">
        <v>8227208</v>
      </c>
      <c r="G500" s="3" t="s">
        <v>1100</v>
      </c>
      <c r="H500" s="1" t="s">
        <v>1734</v>
      </c>
    </row>
    <row r="501" spans="1:8" ht="15.75" thickTop="1" x14ac:dyDescent="0.25">
      <c r="A501" s="2">
        <v>499</v>
      </c>
      <c r="B501" s="5" t="s">
        <v>2777</v>
      </c>
      <c r="C501" s="3" t="s">
        <v>2176</v>
      </c>
      <c r="D501" s="7">
        <v>49</v>
      </c>
      <c r="E501" s="160">
        <v>44.391785636013402</v>
      </c>
      <c r="F501" s="157">
        <v>3463638</v>
      </c>
      <c r="G501" s="3" t="s">
        <v>2778</v>
      </c>
      <c r="H501" s="1" t="s">
        <v>2779</v>
      </c>
    </row>
    <row r="502" spans="1:8" ht="15.75" thickBot="1" x14ac:dyDescent="0.3">
      <c r="A502" s="3">
        <v>500</v>
      </c>
      <c r="B502" s="5" t="s">
        <v>3994</v>
      </c>
      <c r="C502" s="3" t="s">
        <v>2176</v>
      </c>
      <c r="D502" s="7">
        <v>49</v>
      </c>
      <c r="E502" s="160">
        <v>48.99999905904405</v>
      </c>
      <c r="F502" s="157">
        <v>15622410</v>
      </c>
      <c r="G502" s="3" t="s">
        <v>3995</v>
      </c>
      <c r="H502" s="1" t="s">
        <v>3996</v>
      </c>
    </row>
    <row r="503" spans="1:8" ht="15.75" thickTop="1" x14ac:dyDescent="0.25">
      <c r="A503" s="2">
        <v>501</v>
      </c>
      <c r="B503" s="5" t="s">
        <v>2780</v>
      </c>
      <c r="C503" s="3" t="s">
        <v>2176</v>
      </c>
      <c r="D503" s="7">
        <v>49</v>
      </c>
      <c r="E503" s="160">
        <v>49</v>
      </c>
      <c r="F503" s="157">
        <v>2058000</v>
      </c>
      <c r="G503" s="3" t="s">
        <v>2781</v>
      </c>
      <c r="H503" s="1" t="s">
        <v>2782</v>
      </c>
    </row>
    <row r="504" spans="1:8" ht="15.75" thickBot="1" x14ac:dyDescent="0.3">
      <c r="A504" s="3">
        <v>502</v>
      </c>
      <c r="B504" s="5" t="s">
        <v>2783</v>
      </c>
      <c r="C504" s="3" t="s">
        <v>2176</v>
      </c>
      <c r="D504" s="7">
        <v>49</v>
      </c>
      <c r="E504" s="160">
        <v>49.000000000000007</v>
      </c>
      <c r="F504" s="157">
        <v>2156000</v>
      </c>
      <c r="G504" s="3" t="s">
        <v>2784</v>
      </c>
      <c r="H504" s="1" t="s">
        <v>2785</v>
      </c>
    </row>
    <row r="505" spans="1:8" ht="15.75" thickTop="1" x14ac:dyDescent="0.25">
      <c r="A505" s="2">
        <v>503</v>
      </c>
      <c r="B505" s="5" t="s">
        <v>2786</v>
      </c>
      <c r="C505" s="3" t="s">
        <v>2176</v>
      </c>
      <c r="D505" s="7">
        <v>51.536099999999998</v>
      </c>
      <c r="E505" s="160">
        <v>49.187315267677363</v>
      </c>
      <c r="F505" s="157">
        <v>18961228</v>
      </c>
      <c r="G505" s="3" t="s">
        <v>2787</v>
      </c>
      <c r="H505" s="1" t="s">
        <v>2788</v>
      </c>
    </row>
    <row r="506" spans="1:8" ht="15.75" thickBot="1" x14ac:dyDescent="0.3">
      <c r="A506" s="3">
        <v>504</v>
      </c>
      <c r="B506" s="5" t="s">
        <v>4094</v>
      </c>
      <c r="C506" s="3" t="s">
        <v>2176</v>
      </c>
      <c r="D506" s="7">
        <v>49</v>
      </c>
      <c r="E506" s="160">
        <v>49</v>
      </c>
      <c r="F506" s="157">
        <v>2940000</v>
      </c>
      <c r="G506" s="3" t="s">
        <v>4095</v>
      </c>
      <c r="H506" s="1" t="s">
        <v>4096</v>
      </c>
    </row>
    <row r="507" spans="1:8" ht="15.75" thickTop="1" x14ac:dyDescent="0.25">
      <c r="A507" s="2">
        <v>505</v>
      </c>
      <c r="B507" s="5" t="s">
        <v>2789</v>
      </c>
      <c r="C507" s="3" t="s">
        <v>2176</v>
      </c>
      <c r="D507" s="7">
        <v>49</v>
      </c>
      <c r="E507" s="160">
        <v>48.999994622181354</v>
      </c>
      <c r="F507" s="157">
        <v>4555750</v>
      </c>
      <c r="G507" s="3" t="s">
        <v>2790</v>
      </c>
      <c r="H507" s="1" t="s">
        <v>2791</v>
      </c>
    </row>
    <row r="508" spans="1:8" ht="15.75" thickBot="1" x14ac:dyDescent="0.3">
      <c r="A508" s="3">
        <v>506</v>
      </c>
      <c r="B508" s="5" t="s">
        <v>410</v>
      </c>
      <c r="C508" s="3" t="s">
        <v>694</v>
      </c>
      <c r="D508" s="7">
        <v>49</v>
      </c>
      <c r="E508" s="160">
        <v>10.9543</v>
      </c>
      <c r="F508" s="157">
        <v>109543</v>
      </c>
      <c r="G508" s="3" t="s">
        <v>1101</v>
      </c>
      <c r="H508" s="1" t="s">
        <v>1735</v>
      </c>
    </row>
    <row r="509" spans="1:8" ht="15.75" thickTop="1" x14ac:dyDescent="0.25">
      <c r="A509" s="2">
        <v>507</v>
      </c>
      <c r="B509" s="5" t="s">
        <v>2792</v>
      </c>
      <c r="C509" s="3" t="s">
        <v>2176</v>
      </c>
      <c r="D509" s="7">
        <v>49</v>
      </c>
      <c r="E509" s="160">
        <v>49</v>
      </c>
      <c r="F509" s="157">
        <v>4459000</v>
      </c>
      <c r="G509" s="3" t="s">
        <v>2793</v>
      </c>
      <c r="H509" s="1" t="s">
        <v>2794</v>
      </c>
    </row>
    <row r="510" spans="1:8" ht="15.75" thickBot="1" x14ac:dyDescent="0.3">
      <c r="A510" s="3">
        <v>508</v>
      </c>
      <c r="B510" s="5" t="s">
        <v>2795</v>
      </c>
      <c r="C510" s="3" t="s">
        <v>2176</v>
      </c>
      <c r="D510" s="7">
        <v>49</v>
      </c>
      <c r="E510" s="160">
        <v>49.000064039514029</v>
      </c>
      <c r="F510" s="157">
        <v>2984099</v>
      </c>
      <c r="G510" s="3" t="s">
        <v>4796</v>
      </c>
      <c r="H510" s="1" t="s">
        <v>2796</v>
      </c>
    </row>
    <row r="511" spans="1:8" ht="15.75" thickTop="1" x14ac:dyDescent="0.25">
      <c r="A511" s="2">
        <v>509</v>
      </c>
      <c r="B511" s="5" t="s">
        <v>4409</v>
      </c>
      <c r="C511" s="3" t="s">
        <v>2176</v>
      </c>
      <c r="D511" s="7">
        <v>49</v>
      </c>
      <c r="E511" s="160">
        <v>49</v>
      </c>
      <c r="F511" s="157">
        <v>4900000</v>
      </c>
      <c r="G511" s="3" t="s">
        <v>4410</v>
      </c>
      <c r="H511" s="1" t="s">
        <v>4411</v>
      </c>
    </row>
    <row r="512" spans="1:8" ht="15.75" thickBot="1" x14ac:dyDescent="0.3">
      <c r="A512" s="3">
        <v>510</v>
      </c>
      <c r="B512" s="5" t="s">
        <v>4412</v>
      </c>
      <c r="C512" s="3" t="s">
        <v>2176</v>
      </c>
      <c r="D512" s="7">
        <v>100</v>
      </c>
      <c r="E512" s="160">
        <v>9.9460000000000015</v>
      </c>
      <c r="F512" s="157">
        <v>994600</v>
      </c>
      <c r="G512" s="3" t="s">
        <v>4413</v>
      </c>
      <c r="H512" s="1" t="s">
        <v>4414</v>
      </c>
    </row>
    <row r="513" spans="1:8" ht="15.75" thickTop="1" x14ac:dyDescent="0.25">
      <c r="A513" s="2">
        <v>511</v>
      </c>
      <c r="B513" s="5" t="s">
        <v>2797</v>
      </c>
      <c r="C513" s="3" t="s">
        <v>2176</v>
      </c>
      <c r="D513" s="7">
        <v>49</v>
      </c>
      <c r="E513" s="160">
        <v>49</v>
      </c>
      <c r="F513" s="157">
        <v>622300</v>
      </c>
      <c r="G513" s="3" t="s">
        <v>2798</v>
      </c>
      <c r="H513" s="1" t="s">
        <v>2799</v>
      </c>
    </row>
    <row r="514" spans="1:8" ht="15.75" thickBot="1" x14ac:dyDescent="0.3">
      <c r="A514" s="3">
        <v>512</v>
      </c>
      <c r="B514" s="5" t="s">
        <v>411</v>
      </c>
      <c r="C514" s="3" t="s">
        <v>694</v>
      </c>
      <c r="D514" s="7">
        <v>49</v>
      </c>
      <c r="E514" s="160">
        <v>51.050607681415215</v>
      </c>
      <c r="F514" s="157">
        <v>6085600</v>
      </c>
      <c r="G514" s="3" t="s">
        <v>1102</v>
      </c>
      <c r="H514" s="1" t="s">
        <v>1736</v>
      </c>
    </row>
    <row r="515" spans="1:8" ht="15.75" thickTop="1" x14ac:dyDescent="0.25">
      <c r="A515" s="2">
        <v>513</v>
      </c>
      <c r="B515" s="5" t="s">
        <v>2800</v>
      </c>
      <c r="C515" s="3" t="s">
        <v>2176</v>
      </c>
      <c r="D515" s="7">
        <v>69.743600000000001</v>
      </c>
      <c r="E515" s="160">
        <v>69.743541333406569</v>
      </c>
      <c r="F515" s="157">
        <v>12190362</v>
      </c>
      <c r="G515" s="3" t="s">
        <v>2801</v>
      </c>
      <c r="H515" s="1" t="s">
        <v>2802</v>
      </c>
    </row>
    <row r="516" spans="1:8" ht="15.75" thickBot="1" x14ac:dyDescent="0.3">
      <c r="A516" s="3">
        <v>514</v>
      </c>
      <c r="B516" s="5" t="s">
        <v>2803</v>
      </c>
      <c r="C516" s="3" t="s">
        <v>2176</v>
      </c>
      <c r="D516" s="7">
        <v>49</v>
      </c>
      <c r="E516" s="160">
        <v>48.979647563643766</v>
      </c>
      <c r="F516" s="157">
        <v>2887889</v>
      </c>
      <c r="G516" s="3" t="s">
        <v>2804</v>
      </c>
      <c r="H516" s="1" t="s">
        <v>2805</v>
      </c>
    </row>
    <row r="517" spans="1:8" ht="15.75" thickTop="1" x14ac:dyDescent="0.25">
      <c r="A517" s="2">
        <v>515</v>
      </c>
      <c r="B517" s="5" t="s">
        <v>412</v>
      </c>
      <c r="C517" s="3" t="s">
        <v>694</v>
      </c>
      <c r="D517" s="7">
        <v>49</v>
      </c>
      <c r="E517" s="160">
        <v>48.648036529680368</v>
      </c>
      <c r="F517" s="157">
        <v>7990440</v>
      </c>
      <c r="G517" s="3" t="s">
        <v>1103</v>
      </c>
      <c r="H517" s="1" t="s">
        <v>1737</v>
      </c>
    </row>
    <row r="518" spans="1:8" ht="15.75" thickBot="1" x14ac:dyDescent="0.3">
      <c r="A518" s="3">
        <v>516</v>
      </c>
      <c r="B518" s="5" t="s">
        <v>413</v>
      </c>
      <c r="C518" s="3" t="s">
        <v>694</v>
      </c>
      <c r="D518" s="154">
        <v>49</v>
      </c>
      <c r="E518" s="161">
        <v>46.887728945863962</v>
      </c>
      <c r="F518" s="6">
        <v>16362106</v>
      </c>
      <c r="G518" s="3" t="s">
        <v>1104</v>
      </c>
      <c r="H518" s="1" t="s">
        <v>1738</v>
      </c>
    </row>
    <row r="519" spans="1:8" ht="15.75" thickTop="1" x14ac:dyDescent="0.25">
      <c r="A519" s="2">
        <v>517</v>
      </c>
      <c r="B519" s="5" t="s">
        <v>2806</v>
      </c>
      <c r="C519" s="3" t="s">
        <v>2176</v>
      </c>
      <c r="D519" s="7">
        <v>49</v>
      </c>
      <c r="E519" s="160">
        <v>49</v>
      </c>
      <c r="F519" s="157">
        <v>705600</v>
      </c>
      <c r="G519" s="3" t="s">
        <v>2807</v>
      </c>
      <c r="H519" s="1" t="s">
        <v>2808</v>
      </c>
    </row>
    <row r="520" spans="1:8" ht="15.75" thickBot="1" x14ac:dyDescent="0.3">
      <c r="A520" s="3">
        <v>518</v>
      </c>
      <c r="B520" s="5" t="s">
        <v>4921</v>
      </c>
      <c r="C520" s="3" t="s">
        <v>694</v>
      </c>
      <c r="D520" s="154">
        <v>49</v>
      </c>
      <c r="E520" s="161">
        <v>47.734000000000002</v>
      </c>
      <c r="F520" s="6">
        <v>4773400</v>
      </c>
      <c r="G520" s="3" t="s">
        <v>4922</v>
      </c>
      <c r="H520" s="1" t="s">
        <v>4923</v>
      </c>
    </row>
    <row r="521" spans="1:8" ht="15.75" thickTop="1" x14ac:dyDescent="0.25">
      <c r="A521" s="2">
        <v>519</v>
      </c>
      <c r="B521" s="5" t="s">
        <v>2809</v>
      </c>
      <c r="C521" s="3" t="s">
        <v>2176</v>
      </c>
      <c r="D521" s="7">
        <v>49</v>
      </c>
      <c r="E521" s="160">
        <v>49</v>
      </c>
      <c r="F521" s="157">
        <v>676200</v>
      </c>
      <c r="G521" s="3" t="s">
        <v>2810</v>
      </c>
      <c r="H521" s="1" t="s">
        <v>2811</v>
      </c>
    </row>
    <row r="522" spans="1:8" ht="15.75" thickBot="1" x14ac:dyDescent="0.3">
      <c r="A522" s="3">
        <v>520</v>
      </c>
      <c r="B522" s="5" t="s">
        <v>130</v>
      </c>
      <c r="C522" s="3" t="s">
        <v>1</v>
      </c>
      <c r="D522" s="7">
        <v>49</v>
      </c>
      <c r="E522" s="160">
        <v>47.804887883237285</v>
      </c>
      <c r="F522" s="157">
        <v>119389887</v>
      </c>
      <c r="G522" s="3" t="s">
        <v>837</v>
      </c>
      <c r="H522" s="1" t="s">
        <v>1463</v>
      </c>
    </row>
    <row r="523" spans="1:8" ht="15.75" thickTop="1" x14ac:dyDescent="0.25">
      <c r="A523" s="2">
        <v>521</v>
      </c>
      <c r="B523" s="5" t="s">
        <v>2812</v>
      </c>
      <c r="C523" s="3" t="s">
        <v>2176</v>
      </c>
      <c r="D523" s="7">
        <v>0</v>
      </c>
      <c r="E523" s="160" t="e">
        <v>#VALUE!</v>
      </c>
      <c r="F523" s="157" t="s">
        <v>4942</v>
      </c>
      <c r="G523" s="3" t="s">
        <v>2813</v>
      </c>
      <c r="H523" s="1" t="s">
        <v>2814</v>
      </c>
    </row>
    <row r="524" spans="1:8" ht="15.75" thickBot="1" x14ac:dyDescent="0.3">
      <c r="A524" s="3">
        <v>522</v>
      </c>
      <c r="B524" s="5" t="s">
        <v>2002</v>
      </c>
      <c r="C524" s="3" t="s">
        <v>1</v>
      </c>
      <c r="D524" s="7">
        <v>49</v>
      </c>
      <c r="E524" s="160">
        <v>46.586142426482937</v>
      </c>
      <c r="F524" s="157">
        <v>26576770</v>
      </c>
      <c r="G524" s="3" t="s">
        <v>4631</v>
      </c>
      <c r="H524" s="1" t="s">
        <v>2003</v>
      </c>
    </row>
    <row r="525" spans="1:8" ht="15.75" thickTop="1" x14ac:dyDescent="0.25">
      <c r="A525" s="2">
        <v>523</v>
      </c>
      <c r="B525" s="5" t="s">
        <v>2815</v>
      </c>
      <c r="C525" s="3" t="s">
        <v>2176</v>
      </c>
      <c r="D525" s="7">
        <v>49</v>
      </c>
      <c r="E525" s="160">
        <v>26.595530668275526</v>
      </c>
      <c r="F525" s="157">
        <v>5483783</v>
      </c>
      <c r="G525" s="3" t="s">
        <v>2816</v>
      </c>
      <c r="H525" s="1" t="s">
        <v>2817</v>
      </c>
    </row>
    <row r="526" spans="1:8" ht="15.75" thickBot="1" x14ac:dyDescent="0.3">
      <c r="A526" s="3">
        <v>524</v>
      </c>
      <c r="B526" s="5" t="s">
        <v>2030</v>
      </c>
      <c r="C526" s="3" t="s">
        <v>1</v>
      </c>
      <c r="D526" s="154">
        <v>49</v>
      </c>
      <c r="E526" s="161">
        <v>48.386567324955124</v>
      </c>
      <c r="F526" s="6">
        <v>13475659</v>
      </c>
      <c r="G526" s="3" t="s">
        <v>4946</v>
      </c>
      <c r="H526" s="1" t="s">
        <v>2087</v>
      </c>
    </row>
    <row r="527" spans="1:8" ht="15.75" thickTop="1" x14ac:dyDescent="0.25">
      <c r="A527" s="2">
        <v>525</v>
      </c>
      <c r="B527" s="5" t="s">
        <v>4880</v>
      </c>
      <c r="C527" s="3" t="s">
        <v>2176</v>
      </c>
      <c r="D527" s="7">
        <v>49</v>
      </c>
      <c r="E527" s="160">
        <v>49</v>
      </c>
      <c r="F527" s="157">
        <v>3675000</v>
      </c>
      <c r="G527" s="3" t="s">
        <v>4881</v>
      </c>
      <c r="H527" s="1" t="s">
        <v>4882</v>
      </c>
    </row>
    <row r="528" spans="1:8" ht="15.75" thickBot="1" x14ac:dyDescent="0.3">
      <c r="A528" s="3">
        <v>526</v>
      </c>
      <c r="B528" s="5" t="s">
        <v>2818</v>
      </c>
      <c r="C528" s="3" t="s">
        <v>2176</v>
      </c>
      <c r="D528" s="7">
        <v>49</v>
      </c>
      <c r="E528" s="160">
        <v>49.000003890127246</v>
      </c>
      <c r="F528" s="157">
        <v>6297995</v>
      </c>
      <c r="G528" s="3" t="s">
        <v>2819</v>
      </c>
      <c r="H528" s="1" t="s">
        <v>2820</v>
      </c>
    </row>
    <row r="529" spans="1:8" ht="15.75" thickTop="1" x14ac:dyDescent="0.25">
      <c r="A529" s="2">
        <v>527</v>
      </c>
      <c r="B529" s="5" t="s">
        <v>414</v>
      </c>
      <c r="C529" s="3" t="s">
        <v>694</v>
      </c>
      <c r="D529" s="7">
        <v>49</v>
      </c>
      <c r="E529" s="160">
        <v>48.876532745394023</v>
      </c>
      <c r="F529" s="157">
        <v>10264023</v>
      </c>
      <c r="G529" s="3" t="s">
        <v>1105</v>
      </c>
      <c r="H529" s="1" t="s">
        <v>1739</v>
      </c>
    </row>
    <row r="530" spans="1:8" ht="15.75" thickBot="1" x14ac:dyDescent="0.3">
      <c r="A530" s="3">
        <v>528</v>
      </c>
      <c r="B530" s="5" t="s">
        <v>415</v>
      </c>
      <c r="C530" s="3" t="s">
        <v>694</v>
      </c>
      <c r="D530" s="7">
        <v>49</v>
      </c>
      <c r="E530" s="160">
        <v>45.985250000000008</v>
      </c>
      <c r="F530" s="157">
        <v>23728389</v>
      </c>
      <c r="G530" s="3" t="s">
        <v>1106</v>
      </c>
      <c r="H530" s="1" t="s">
        <v>1740</v>
      </c>
    </row>
    <row r="531" spans="1:8" ht="15.75" thickTop="1" x14ac:dyDescent="0.25">
      <c r="A531" s="2">
        <v>529</v>
      </c>
      <c r="B531" s="5" t="s">
        <v>2821</v>
      </c>
      <c r="C531" s="3" t="s">
        <v>2176</v>
      </c>
      <c r="D531" s="7">
        <v>49</v>
      </c>
      <c r="E531" s="160">
        <v>49</v>
      </c>
      <c r="F531" s="157">
        <v>1960000</v>
      </c>
      <c r="G531" s="3" t="s">
        <v>2822</v>
      </c>
      <c r="H531" s="1" t="s">
        <v>2823</v>
      </c>
    </row>
    <row r="532" spans="1:8" ht="15.75" thickBot="1" x14ac:dyDescent="0.3">
      <c r="A532" s="3">
        <v>530</v>
      </c>
      <c r="B532" s="5" t="s">
        <v>2056</v>
      </c>
      <c r="C532" s="3" t="s">
        <v>694</v>
      </c>
      <c r="D532" s="7">
        <v>49</v>
      </c>
      <c r="E532" s="160">
        <v>48.605695489671611</v>
      </c>
      <c r="F532" s="157">
        <v>2981974</v>
      </c>
      <c r="G532" s="3" t="s">
        <v>2143</v>
      </c>
      <c r="H532" s="1" t="s">
        <v>2144</v>
      </c>
    </row>
    <row r="533" spans="1:8" ht="15.75" thickTop="1" x14ac:dyDescent="0.25">
      <c r="A533" s="2">
        <v>531</v>
      </c>
      <c r="B533" s="5" t="s">
        <v>2824</v>
      </c>
      <c r="C533" s="3" t="s">
        <v>2176</v>
      </c>
      <c r="D533" s="7">
        <v>49</v>
      </c>
      <c r="E533" s="160">
        <v>48.627958838649029</v>
      </c>
      <c r="F533" s="157">
        <v>16748923</v>
      </c>
      <c r="G533" s="3" t="s">
        <v>2825</v>
      </c>
      <c r="H533" s="1" t="s">
        <v>2826</v>
      </c>
    </row>
    <row r="534" spans="1:8" ht="15.75" thickBot="1" x14ac:dyDescent="0.3">
      <c r="A534" s="3">
        <v>532</v>
      </c>
      <c r="B534" s="5" t="s">
        <v>2827</v>
      </c>
      <c r="C534" s="3" t="s">
        <v>2176</v>
      </c>
      <c r="D534" s="7">
        <v>49</v>
      </c>
      <c r="E534" s="160">
        <v>17.583333333333336</v>
      </c>
      <c r="F534" s="157">
        <v>527500</v>
      </c>
      <c r="G534" s="3" t="s">
        <v>2828</v>
      </c>
      <c r="H534" s="1" t="s">
        <v>2829</v>
      </c>
    </row>
    <row r="535" spans="1:8" ht="15.75" thickTop="1" x14ac:dyDescent="0.25">
      <c r="A535" s="2">
        <v>533</v>
      </c>
      <c r="B535" s="5" t="s">
        <v>416</v>
      </c>
      <c r="C535" s="3" t="s">
        <v>694</v>
      </c>
      <c r="D535" s="7">
        <v>49</v>
      </c>
      <c r="E535" s="160">
        <v>43.347390537945799</v>
      </c>
      <c r="F535" s="157">
        <v>11016826</v>
      </c>
      <c r="G535" s="3" t="s">
        <v>1107</v>
      </c>
      <c r="H535" s="1" t="s">
        <v>4659</v>
      </c>
    </row>
    <row r="536" spans="1:8" ht="15.75" thickBot="1" x14ac:dyDescent="0.3">
      <c r="A536" s="3">
        <v>534</v>
      </c>
      <c r="B536" s="5" t="s">
        <v>417</v>
      </c>
      <c r="C536" s="3" t="s">
        <v>694</v>
      </c>
      <c r="D536" s="7">
        <v>49</v>
      </c>
      <c r="E536" s="160">
        <v>40.008250000000004</v>
      </c>
      <c r="F536" s="157">
        <v>8001650</v>
      </c>
      <c r="G536" s="3" t="s">
        <v>1108</v>
      </c>
      <c r="H536" s="1" t="s">
        <v>4660</v>
      </c>
    </row>
    <row r="537" spans="1:8" ht="15.75" thickTop="1" x14ac:dyDescent="0.25">
      <c r="A537" s="2">
        <v>535</v>
      </c>
      <c r="B537" s="5" t="s">
        <v>4048</v>
      </c>
      <c r="C537" s="3" t="s">
        <v>2176</v>
      </c>
      <c r="D537" s="7">
        <v>49</v>
      </c>
      <c r="E537" s="160">
        <v>49.000000000000007</v>
      </c>
      <c r="F537" s="157">
        <v>1078000</v>
      </c>
      <c r="G537" s="3" t="s">
        <v>4049</v>
      </c>
      <c r="H537" s="1" t="s">
        <v>4050</v>
      </c>
    </row>
    <row r="538" spans="1:8" ht="15.75" thickBot="1" x14ac:dyDescent="0.3">
      <c r="A538" s="3">
        <v>536</v>
      </c>
      <c r="B538" s="5" t="s">
        <v>131</v>
      </c>
      <c r="C538" s="3" t="s">
        <v>1</v>
      </c>
      <c r="D538" s="7">
        <v>49</v>
      </c>
      <c r="E538" s="160">
        <v>47.886698116172632</v>
      </c>
      <c r="F538" s="157">
        <v>21178079</v>
      </c>
      <c r="G538" s="3" t="s">
        <v>838</v>
      </c>
      <c r="H538" s="1" t="s">
        <v>1464</v>
      </c>
    </row>
    <row r="539" spans="1:8" ht="15.75" thickTop="1" x14ac:dyDescent="0.25">
      <c r="A539" s="2">
        <v>537</v>
      </c>
      <c r="B539" s="5" t="s">
        <v>2830</v>
      </c>
      <c r="C539" s="3" t="s">
        <v>2176</v>
      </c>
      <c r="D539" s="7">
        <v>49</v>
      </c>
      <c r="E539" s="160">
        <v>48.763636363636365</v>
      </c>
      <c r="F539" s="157">
        <v>804600</v>
      </c>
      <c r="G539" s="3" t="s">
        <v>2831</v>
      </c>
      <c r="H539" s="1" t="s">
        <v>2832</v>
      </c>
    </row>
    <row r="540" spans="1:8" ht="15.75" thickBot="1" x14ac:dyDescent="0.3">
      <c r="A540" s="3">
        <v>538</v>
      </c>
      <c r="B540" s="5" t="s">
        <v>3968</v>
      </c>
      <c r="C540" s="3" t="s">
        <v>2176</v>
      </c>
      <c r="D540" s="7">
        <v>49</v>
      </c>
      <c r="E540" s="160">
        <v>49.000038296861952</v>
      </c>
      <c r="F540" s="157">
        <v>3198698</v>
      </c>
      <c r="G540" s="3" t="s">
        <v>3969</v>
      </c>
      <c r="H540" s="1" t="s">
        <v>3970</v>
      </c>
    </row>
    <row r="541" spans="1:8" ht="15.75" thickTop="1" x14ac:dyDescent="0.25">
      <c r="A541" s="2">
        <v>539</v>
      </c>
      <c r="B541" s="5" t="s">
        <v>418</v>
      </c>
      <c r="C541" s="3" t="s">
        <v>694</v>
      </c>
      <c r="D541" s="7">
        <v>49</v>
      </c>
      <c r="E541" s="160">
        <v>43.028402840284038</v>
      </c>
      <c r="F541" s="157">
        <v>430241</v>
      </c>
      <c r="G541" s="3" t="s">
        <v>1109</v>
      </c>
      <c r="H541" s="1" t="s">
        <v>1741</v>
      </c>
    </row>
    <row r="542" spans="1:8" ht="15.75" thickBot="1" x14ac:dyDescent="0.3">
      <c r="A542" s="3">
        <v>540</v>
      </c>
      <c r="B542" s="5" t="s">
        <v>132</v>
      </c>
      <c r="C542" s="3" t="s">
        <v>1</v>
      </c>
      <c r="D542" s="7">
        <v>49</v>
      </c>
      <c r="E542" s="160">
        <v>47.21861904761905</v>
      </c>
      <c r="F542" s="157">
        <v>9915910</v>
      </c>
      <c r="G542" s="3" t="s">
        <v>2088</v>
      </c>
      <c r="H542" s="1" t="s">
        <v>1465</v>
      </c>
    </row>
    <row r="543" spans="1:8" ht="15.75" thickTop="1" x14ac:dyDescent="0.25">
      <c r="A543" s="2">
        <v>541</v>
      </c>
      <c r="B543" s="5" t="s">
        <v>2833</v>
      </c>
      <c r="C543" s="3" t="s">
        <v>2176</v>
      </c>
      <c r="D543" s="7">
        <v>49</v>
      </c>
      <c r="E543" s="160">
        <v>49</v>
      </c>
      <c r="F543" s="157">
        <v>4410000</v>
      </c>
      <c r="G543" s="3" t="s">
        <v>2834</v>
      </c>
      <c r="H543" s="1" t="s">
        <v>2835</v>
      </c>
    </row>
    <row r="544" spans="1:8" ht="15.75" thickBot="1" x14ac:dyDescent="0.3">
      <c r="A544" s="3">
        <v>542</v>
      </c>
      <c r="B544" s="5" t="s">
        <v>419</v>
      </c>
      <c r="C544" s="3" t="s">
        <v>694</v>
      </c>
      <c r="D544" s="7">
        <v>49</v>
      </c>
      <c r="E544" s="160">
        <v>29.950358098764763</v>
      </c>
      <c r="F544" s="157">
        <v>3866127</v>
      </c>
      <c r="G544" s="3" t="s">
        <v>1110</v>
      </c>
      <c r="H544" s="1" t="s">
        <v>1742</v>
      </c>
    </row>
    <row r="545" spans="1:8" ht="15.75" thickTop="1" x14ac:dyDescent="0.25">
      <c r="A545" s="2">
        <v>543</v>
      </c>
      <c r="B545" s="5" t="s">
        <v>2836</v>
      </c>
      <c r="C545" s="3" t="s">
        <v>2176</v>
      </c>
      <c r="D545" s="7">
        <v>49</v>
      </c>
      <c r="E545" s="160">
        <v>48.884749999999997</v>
      </c>
      <c r="F545" s="157">
        <v>3910780</v>
      </c>
      <c r="G545" s="3" t="s">
        <v>2837</v>
      </c>
      <c r="H545" s="1" t="s">
        <v>2838</v>
      </c>
    </row>
    <row r="546" spans="1:8" ht="15.75" thickBot="1" x14ac:dyDescent="0.3">
      <c r="A546" s="3">
        <v>544</v>
      </c>
      <c r="B546" s="5" t="s">
        <v>3944</v>
      </c>
      <c r="C546" s="3" t="s">
        <v>2176</v>
      </c>
      <c r="D546" s="7">
        <v>49</v>
      </c>
      <c r="E546" s="160">
        <v>48.98183278146869</v>
      </c>
      <c r="F546" s="157">
        <v>110532012</v>
      </c>
      <c r="G546" s="3" t="s">
        <v>3945</v>
      </c>
      <c r="H546" s="1" t="s">
        <v>3946</v>
      </c>
    </row>
    <row r="547" spans="1:8" ht="15.75" thickTop="1" x14ac:dyDescent="0.25">
      <c r="A547" s="2">
        <v>545</v>
      </c>
      <c r="B547" s="5" t="s">
        <v>2839</v>
      </c>
      <c r="C547" s="3" t="s">
        <v>2176</v>
      </c>
      <c r="D547" s="7">
        <v>49</v>
      </c>
      <c r="E547" s="160">
        <v>48.992631578947368</v>
      </c>
      <c r="F547" s="157">
        <v>4654300</v>
      </c>
      <c r="G547" s="3" t="s">
        <v>2840</v>
      </c>
      <c r="H547" s="1" t="s">
        <v>2841</v>
      </c>
    </row>
    <row r="548" spans="1:8" ht="15.75" thickBot="1" x14ac:dyDescent="0.3">
      <c r="A548" s="3">
        <v>546</v>
      </c>
      <c r="B548" s="5" t="s">
        <v>2842</v>
      </c>
      <c r="C548" s="3" t="s">
        <v>2176</v>
      </c>
      <c r="D548" s="7">
        <v>49</v>
      </c>
      <c r="E548" s="160">
        <v>48.47784</v>
      </c>
      <c r="F548" s="157">
        <v>242389200</v>
      </c>
      <c r="G548" s="3" t="s">
        <v>2843</v>
      </c>
      <c r="H548" s="1" t="s">
        <v>2844</v>
      </c>
    </row>
    <row r="549" spans="1:8" ht="15.75" thickTop="1" x14ac:dyDescent="0.25">
      <c r="A549" s="2">
        <v>547</v>
      </c>
      <c r="B549" s="5" t="s">
        <v>2845</v>
      </c>
      <c r="C549" s="3" t="s">
        <v>2176</v>
      </c>
      <c r="D549" s="7">
        <v>49</v>
      </c>
      <c r="E549" s="160">
        <v>52.070295688212319</v>
      </c>
      <c r="F549" s="157">
        <v>9799890</v>
      </c>
      <c r="G549" s="3" t="s">
        <v>2846</v>
      </c>
      <c r="H549" s="1" t="s">
        <v>2847</v>
      </c>
    </row>
    <row r="550" spans="1:8" ht="15.75" thickBot="1" x14ac:dyDescent="0.3">
      <c r="A550" s="3">
        <v>548</v>
      </c>
      <c r="B550" s="5" t="s">
        <v>133</v>
      </c>
      <c r="C550" s="3" t="s">
        <v>1</v>
      </c>
      <c r="D550" s="7">
        <v>49</v>
      </c>
      <c r="E550" s="160">
        <v>48.184467187517441</v>
      </c>
      <c r="F550" s="157">
        <v>427321008</v>
      </c>
      <c r="G550" s="3" t="s">
        <v>839</v>
      </c>
      <c r="H550" s="1" t="s">
        <v>4644</v>
      </c>
    </row>
    <row r="551" spans="1:8" ht="15.75" thickTop="1" x14ac:dyDescent="0.25">
      <c r="A551" s="2">
        <v>549</v>
      </c>
      <c r="B551" s="5" t="s">
        <v>4097</v>
      </c>
      <c r="C551" s="3" t="s">
        <v>2176</v>
      </c>
      <c r="D551" s="7">
        <v>49</v>
      </c>
      <c r="E551" s="160">
        <v>48.361648444070653</v>
      </c>
      <c r="F551" s="157">
        <v>5750200</v>
      </c>
      <c r="G551" s="3" t="s">
        <v>4098</v>
      </c>
      <c r="H551" s="1" t="s">
        <v>4099</v>
      </c>
    </row>
    <row r="552" spans="1:8" ht="15.75" thickBot="1" x14ac:dyDescent="0.3">
      <c r="A552" s="3">
        <v>550</v>
      </c>
      <c r="B552" s="5" t="s">
        <v>420</v>
      </c>
      <c r="C552" s="3" t="s">
        <v>694</v>
      </c>
      <c r="D552" s="7">
        <v>49</v>
      </c>
      <c r="E552" s="160">
        <v>48.070750000000004</v>
      </c>
      <c r="F552" s="157">
        <v>9614150</v>
      </c>
      <c r="G552" s="3" t="s">
        <v>1111</v>
      </c>
      <c r="H552" s="1" t="s">
        <v>1743</v>
      </c>
    </row>
    <row r="553" spans="1:8" ht="15.75" thickTop="1" x14ac:dyDescent="0.25">
      <c r="A553" s="2">
        <v>551</v>
      </c>
      <c r="B553" s="5" t="s">
        <v>2848</v>
      </c>
      <c r="C553" s="3" t="s">
        <v>2176</v>
      </c>
      <c r="D553" s="7">
        <v>49</v>
      </c>
      <c r="E553" s="160">
        <v>46.33</v>
      </c>
      <c r="F553" s="157">
        <v>2316500</v>
      </c>
      <c r="G553" s="3" t="s">
        <v>2849</v>
      </c>
      <c r="H553" s="1" t="s">
        <v>2850</v>
      </c>
    </row>
    <row r="554" spans="1:8" ht="15.75" thickBot="1" x14ac:dyDescent="0.3">
      <c r="A554" s="3">
        <v>552</v>
      </c>
      <c r="B554" s="5" t="s">
        <v>4803</v>
      </c>
      <c r="C554" s="3" t="s">
        <v>2176</v>
      </c>
      <c r="D554" s="7">
        <v>49</v>
      </c>
      <c r="E554" s="160">
        <v>3.4324350000000003</v>
      </c>
      <c r="F554" s="157">
        <v>686487</v>
      </c>
      <c r="G554" s="3" t="s">
        <v>4804</v>
      </c>
      <c r="H554" s="1" t="s">
        <v>4805</v>
      </c>
    </row>
    <row r="555" spans="1:8" ht="15.75" thickTop="1" x14ac:dyDescent="0.25">
      <c r="A555" s="2">
        <v>553</v>
      </c>
      <c r="B555" s="5" t="s">
        <v>2851</v>
      </c>
      <c r="C555" s="3" t="s">
        <v>2176</v>
      </c>
      <c r="D555" s="7">
        <v>49</v>
      </c>
      <c r="E555" s="160">
        <v>49</v>
      </c>
      <c r="F555" s="157">
        <v>2695000</v>
      </c>
      <c r="G555" s="3" t="s">
        <v>2852</v>
      </c>
      <c r="H555" s="1" t="s">
        <v>2853</v>
      </c>
    </row>
    <row r="556" spans="1:8" ht="15.75" thickBot="1" x14ac:dyDescent="0.3">
      <c r="A556" s="3">
        <v>554</v>
      </c>
      <c r="B556" s="5" t="s">
        <v>421</v>
      </c>
      <c r="C556" s="3" t="s">
        <v>694</v>
      </c>
      <c r="D556" s="7">
        <v>49</v>
      </c>
      <c r="E556" s="160">
        <v>49.898163475788913</v>
      </c>
      <c r="F556" s="157">
        <v>34543800</v>
      </c>
      <c r="G556" s="3" t="s">
        <v>1112</v>
      </c>
      <c r="H556" s="1" t="s">
        <v>1744</v>
      </c>
    </row>
    <row r="557" spans="1:8" ht="15.75" thickTop="1" x14ac:dyDescent="0.25">
      <c r="A557" s="2">
        <v>555</v>
      </c>
      <c r="B557" s="5" t="s">
        <v>134</v>
      </c>
      <c r="C557" s="3" t="s">
        <v>1</v>
      </c>
      <c r="D557" s="7">
        <v>49</v>
      </c>
      <c r="E557" s="160">
        <v>48.976303542655998</v>
      </c>
      <c r="F557" s="157">
        <v>3918070</v>
      </c>
      <c r="G557" s="3" t="s">
        <v>840</v>
      </c>
      <c r="H557" s="1" t="s">
        <v>4645</v>
      </c>
    </row>
    <row r="558" spans="1:8" ht="15.75" thickBot="1" x14ac:dyDescent="0.3">
      <c r="A558" s="3">
        <v>556</v>
      </c>
      <c r="B558" s="5" t="s">
        <v>2854</v>
      </c>
      <c r="C558" s="3" t="s">
        <v>2176</v>
      </c>
      <c r="D558" s="7">
        <v>49</v>
      </c>
      <c r="E558" s="160">
        <v>51.482008093623534</v>
      </c>
      <c r="F558" s="157">
        <v>1882800</v>
      </c>
      <c r="G558" s="3" t="s">
        <v>2855</v>
      </c>
      <c r="H558" s="1" t="s">
        <v>2856</v>
      </c>
    </row>
    <row r="559" spans="1:8" ht="15.75" thickTop="1" x14ac:dyDescent="0.25">
      <c r="A559" s="2">
        <v>557</v>
      </c>
      <c r="B559" s="5" t="s">
        <v>2857</v>
      </c>
      <c r="C559" s="3" t="s">
        <v>2176</v>
      </c>
      <c r="D559" s="7">
        <v>49</v>
      </c>
      <c r="E559" s="160">
        <v>48.999998796136559</v>
      </c>
      <c r="F559" s="157">
        <v>4070229</v>
      </c>
      <c r="G559" s="3" t="s">
        <v>2858</v>
      </c>
      <c r="H559" s="1" t="s">
        <v>2859</v>
      </c>
    </row>
    <row r="560" spans="1:8" ht="15.75" thickBot="1" x14ac:dyDescent="0.3">
      <c r="A560" s="3">
        <v>558</v>
      </c>
      <c r="B560" s="5" t="s">
        <v>135</v>
      </c>
      <c r="C560" s="3" t="s">
        <v>1</v>
      </c>
      <c r="D560" s="7">
        <v>49</v>
      </c>
      <c r="E560" s="160">
        <v>9.0505873373928338</v>
      </c>
      <c r="F560" s="157">
        <v>192226058</v>
      </c>
      <c r="G560" s="3" t="s">
        <v>841</v>
      </c>
      <c r="H560" s="1" t="s">
        <v>1466</v>
      </c>
    </row>
    <row r="561" spans="1:8" ht="15.75" thickTop="1" x14ac:dyDescent="0.25">
      <c r="A561" s="2">
        <v>559</v>
      </c>
      <c r="B561" s="5" t="s">
        <v>4131</v>
      </c>
      <c r="C561" s="3" t="s">
        <v>2176</v>
      </c>
      <c r="D561" s="7">
        <v>49</v>
      </c>
      <c r="E561" s="160">
        <v>49</v>
      </c>
      <c r="F561" s="157">
        <v>4116000</v>
      </c>
      <c r="G561" s="3" t="s">
        <v>4132</v>
      </c>
      <c r="H561" s="1" t="s">
        <v>4133</v>
      </c>
    </row>
    <row r="562" spans="1:8" ht="15.75" thickBot="1" x14ac:dyDescent="0.3">
      <c r="A562" s="3">
        <v>560</v>
      </c>
      <c r="B562" s="5" t="s">
        <v>3947</v>
      </c>
      <c r="C562" s="3" t="s">
        <v>2176</v>
      </c>
      <c r="D562" s="7">
        <v>49</v>
      </c>
      <c r="E562" s="160">
        <v>49</v>
      </c>
      <c r="F562" s="157">
        <v>29400000</v>
      </c>
      <c r="G562" s="3" t="s">
        <v>3948</v>
      </c>
      <c r="H562" s="1" t="s">
        <v>3949</v>
      </c>
    </row>
    <row r="563" spans="1:8" ht="15.75" thickTop="1" x14ac:dyDescent="0.25">
      <c r="A563" s="2">
        <v>561</v>
      </c>
      <c r="B563" s="5" t="s">
        <v>422</v>
      </c>
      <c r="C563" s="3" t="s">
        <v>694</v>
      </c>
      <c r="D563" s="7">
        <v>49</v>
      </c>
      <c r="E563" s="160">
        <v>48.892105263157895</v>
      </c>
      <c r="F563" s="157">
        <v>1857900</v>
      </c>
      <c r="G563" s="3" t="s">
        <v>1113</v>
      </c>
      <c r="H563" s="1" t="s">
        <v>1745</v>
      </c>
    </row>
    <row r="564" spans="1:8" ht="15.75" thickBot="1" x14ac:dyDescent="0.3">
      <c r="A564" s="3">
        <v>562</v>
      </c>
      <c r="B564" s="5" t="s">
        <v>2860</v>
      </c>
      <c r="C564" s="3" t="s">
        <v>2176</v>
      </c>
      <c r="D564" s="7">
        <v>49</v>
      </c>
      <c r="E564" s="160">
        <v>38.752755818467094</v>
      </c>
      <c r="F564" s="157">
        <v>3084886</v>
      </c>
      <c r="G564" s="3" t="s">
        <v>2861</v>
      </c>
      <c r="H564" s="1" t="s">
        <v>2862</v>
      </c>
    </row>
    <row r="565" spans="1:8" ht="15.75" thickTop="1" x14ac:dyDescent="0.25">
      <c r="A565" s="2">
        <v>563</v>
      </c>
      <c r="B565" s="5" t="s">
        <v>2863</v>
      </c>
      <c r="C565" s="3" t="s">
        <v>2176</v>
      </c>
      <c r="D565" s="7">
        <v>49</v>
      </c>
      <c r="E565" s="160">
        <v>46.407303210908474</v>
      </c>
      <c r="F565" s="157">
        <v>3424497</v>
      </c>
      <c r="G565" s="3" t="s">
        <v>2864</v>
      </c>
      <c r="H565" s="1" t="s">
        <v>2865</v>
      </c>
    </row>
    <row r="566" spans="1:8" ht="15.75" thickBot="1" x14ac:dyDescent="0.3">
      <c r="A566" s="3">
        <v>564</v>
      </c>
      <c r="B566" s="5" t="s">
        <v>4195</v>
      </c>
      <c r="C566" s="3" t="s">
        <v>2176</v>
      </c>
      <c r="D566" s="7">
        <v>49</v>
      </c>
      <c r="E566" s="160">
        <v>49</v>
      </c>
      <c r="F566" s="157">
        <v>980000</v>
      </c>
      <c r="G566" s="3" t="s">
        <v>4196</v>
      </c>
      <c r="H566" s="1" t="s">
        <v>4197</v>
      </c>
    </row>
    <row r="567" spans="1:8" ht="15.75" thickTop="1" x14ac:dyDescent="0.25">
      <c r="A567" s="2">
        <v>565</v>
      </c>
      <c r="B567" s="5" t="s">
        <v>2866</v>
      </c>
      <c r="C567" s="3" t="s">
        <v>2176</v>
      </c>
      <c r="D567" s="7">
        <v>49</v>
      </c>
      <c r="E567" s="160">
        <v>48.999999191450286</v>
      </c>
      <c r="F567" s="157">
        <v>36361400</v>
      </c>
      <c r="G567" s="3" t="s">
        <v>2867</v>
      </c>
      <c r="H567" s="1" t="s">
        <v>2868</v>
      </c>
    </row>
    <row r="568" spans="1:8" ht="15.75" thickBot="1" x14ac:dyDescent="0.3">
      <c r="A568" s="3">
        <v>566</v>
      </c>
      <c r="B568" s="5" t="s">
        <v>4855</v>
      </c>
      <c r="C568" s="3" t="s">
        <v>1</v>
      </c>
      <c r="D568" s="7">
        <v>49</v>
      </c>
      <c r="E568" s="160">
        <v>34.408012548232144</v>
      </c>
      <c r="F568" s="157">
        <v>68814752</v>
      </c>
      <c r="G568" s="3" t="s">
        <v>4856</v>
      </c>
      <c r="H568" s="1" t="s">
        <v>4857</v>
      </c>
    </row>
    <row r="569" spans="1:8" ht="15.75" thickTop="1" x14ac:dyDescent="0.25">
      <c r="A569" s="2">
        <v>567</v>
      </c>
      <c r="B569" s="5" t="s">
        <v>136</v>
      </c>
      <c r="C569" s="3" t="s">
        <v>1</v>
      </c>
      <c r="D569" s="7">
        <v>49</v>
      </c>
      <c r="E569" s="160">
        <v>44.113198445738384</v>
      </c>
      <c r="F569" s="157">
        <v>210243195</v>
      </c>
      <c r="G569" s="3" t="s">
        <v>842</v>
      </c>
      <c r="H569" s="1" t="s">
        <v>1467</v>
      </c>
    </row>
    <row r="570" spans="1:8" ht="15.75" thickBot="1" x14ac:dyDescent="0.3">
      <c r="A570" s="3">
        <v>568</v>
      </c>
      <c r="B570" s="5" t="s">
        <v>4010</v>
      </c>
      <c r="C570" s="3" t="s">
        <v>2176</v>
      </c>
      <c r="D570" s="7">
        <v>49</v>
      </c>
      <c r="E570" s="160">
        <v>49</v>
      </c>
      <c r="F570" s="157">
        <v>3105816</v>
      </c>
      <c r="G570" s="3" t="s">
        <v>4011</v>
      </c>
      <c r="H570" s="1" t="s">
        <v>4012</v>
      </c>
    </row>
    <row r="571" spans="1:8" ht="15.75" thickTop="1" x14ac:dyDescent="0.25">
      <c r="A571" s="2">
        <v>569</v>
      </c>
      <c r="B571" s="5" t="s">
        <v>137</v>
      </c>
      <c r="C571" s="3" t="s">
        <v>1</v>
      </c>
      <c r="D571" s="7">
        <v>49</v>
      </c>
      <c r="E571" s="160">
        <v>45.135427267267907</v>
      </c>
      <c r="F571" s="157">
        <v>13633887</v>
      </c>
      <c r="G571" s="3" t="s">
        <v>843</v>
      </c>
      <c r="H571" s="1" t="s">
        <v>1468</v>
      </c>
    </row>
    <row r="572" spans="1:8" ht="15.75" thickBot="1" x14ac:dyDescent="0.3">
      <c r="A572" s="3">
        <v>570</v>
      </c>
      <c r="B572" s="5" t="s">
        <v>2869</v>
      </c>
      <c r="C572" s="3" t="s">
        <v>2176</v>
      </c>
      <c r="D572" s="154" t="s">
        <v>4942</v>
      </c>
      <c r="E572" s="161" t="e">
        <v>#VALUE!</v>
      </c>
      <c r="F572" s="6" t="s">
        <v>4942</v>
      </c>
      <c r="G572" s="3" t="s">
        <v>2870</v>
      </c>
      <c r="H572" s="1" t="s">
        <v>2871</v>
      </c>
    </row>
    <row r="573" spans="1:8" ht="15.75" thickTop="1" x14ac:dyDescent="0.25">
      <c r="A573" s="2">
        <v>571</v>
      </c>
      <c r="B573" s="5" t="s">
        <v>2872</v>
      </c>
      <c r="C573" s="3" t="s">
        <v>2176</v>
      </c>
      <c r="D573" s="7">
        <v>49</v>
      </c>
      <c r="E573" s="160">
        <v>48.996252387458895</v>
      </c>
      <c r="F573" s="157">
        <v>39225895</v>
      </c>
      <c r="G573" s="3" t="s">
        <v>2873</v>
      </c>
      <c r="H573" s="1" t="s">
        <v>2874</v>
      </c>
    </row>
    <row r="574" spans="1:8" ht="15.75" thickBot="1" x14ac:dyDescent="0.3">
      <c r="A574" s="3">
        <v>572</v>
      </c>
      <c r="B574" s="5" t="s">
        <v>2875</v>
      </c>
      <c r="C574" s="3" t="s">
        <v>2176</v>
      </c>
      <c r="D574" s="7">
        <v>80.994299999999996</v>
      </c>
      <c r="E574" s="160">
        <v>48.998770437663225</v>
      </c>
      <c r="F574" s="157">
        <v>3857536</v>
      </c>
      <c r="G574" s="3" t="s">
        <v>2876</v>
      </c>
      <c r="H574" s="1" t="s">
        <v>2877</v>
      </c>
    </row>
    <row r="575" spans="1:8" ht="15.75" thickTop="1" x14ac:dyDescent="0.25">
      <c r="A575" s="2">
        <v>573</v>
      </c>
      <c r="B575" s="5" t="s">
        <v>138</v>
      </c>
      <c r="C575" s="3" t="s">
        <v>1</v>
      </c>
      <c r="D575" s="7">
        <v>49</v>
      </c>
      <c r="E575" s="160">
        <v>30.544979069613614</v>
      </c>
      <c r="F575" s="157">
        <v>129299340</v>
      </c>
      <c r="G575" s="3" t="s">
        <v>844</v>
      </c>
      <c r="H575" s="1" t="s">
        <v>1469</v>
      </c>
    </row>
    <row r="576" spans="1:8" ht="15.75" thickBot="1" x14ac:dyDescent="0.3">
      <c r="A576" s="3">
        <v>574</v>
      </c>
      <c r="B576" s="5" t="s">
        <v>2878</v>
      </c>
      <c r="C576" s="3" t="s">
        <v>2176</v>
      </c>
      <c r="D576" s="7">
        <v>49</v>
      </c>
      <c r="E576" s="160">
        <v>45.121400000000001</v>
      </c>
      <c r="F576" s="157">
        <v>4512140</v>
      </c>
      <c r="G576" s="3" t="s">
        <v>2879</v>
      </c>
      <c r="H576" s="1" t="s">
        <v>2880</v>
      </c>
    </row>
    <row r="577" spans="1:8" ht="15.75" thickTop="1" x14ac:dyDescent="0.25">
      <c r="A577" s="2">
        <v>575</v>
      </c>
      <c r="B577" s="5" t="s">
        <v>4737</v>
      </c>
      <c r="C577" s="3" t="s">
        <v>1</v>
      </c>
      <c r="D577" s="7">
        <v>100</v>
      </c>
      <c r="E577" s="160">
        <v>92.240780294045194</v>
      </c>
      <c r="F577" s="157">
        <v>14527886</v>
      </c>
      <c r="G577" s="3" t="s">
        <v>4738</v>
      </c>
      <c r="H577" s="1" t="s">
        <v>4739</v>
      </c>
    </row>
    <row r="578" spans="1:8" ht="15.75" thickBot="1" x14ac:dyDescent="0.3">
      <c r="A578" s="3">
        <v>576</v>
      </c>
      <c r="B578" s="5" t="s">
        <v>4719</v>
      </c>
      <c r="C578" s="3" t="s">
        <v>2176</v>
      </c>
      <c r="D578" s="7">
        <v>49</v>
      </c>
      <c r="E578" s="160">
        <v>49</v>
      </c>
      <c r="F578" s="157">
        <v>10045000</v>
      </c>
      <c r="G578" s="3" t="s">
        <v>4720</v>
      </c>
      <c r="H578" s="1" t="s">
        <v>4721</v>
      </c>
    </row>
    <row r="579" spans="1:8" ht="15.75" thickTop="1" x14ac:dyDescent="0.25">
      <c r="A579" s="2">
        <v>577</v>
      </c>
      <c r="B579" s="5" t="s">
        <v>423</v>
      </c>
      <c r="C579" s="3" t="s">
        <v>694</v>
      </c>
      <c r="D579" s="7">
        <v>49</v>
      </c>
      <c r="E579" s="160">
        <v>49.313375077262101</v>
      </c>
      <c r="F579" s="157">
        <v>734000</v>
      </c>
      <c r="G579" s="3" t="s">
        <v>1114</v>
      </c>
      <c r="H579" s="1" t="s">
        <v>1746</v>
      </c>
    </row>
    <row r="580" spans="1:8" ht="15.75" thickBot="1" x14ac:dyDescent="0.3">
      <c r="A580" s="3">
        <v>578</v>
      </c>
      <c r="B580" s="5" t="s">
        <v>139</v>
      </c>
      <c r="C580" s="3" t="s">
        <v>1</v>
      </c>
      <c r="D580" s="7">
        <v>49</v>
      </c>
      <c r="E580" s="160">
        <v>42.789625726558469</v>
      </c>
      <c r="F580" s="157">
        <v>163260351</v>
      </c>
      <c r="G580" s="3" t="s">
        <v>845</v>
      </c>
      <c r="H580" s="1" t="s">
        <v>1470</v>
      </c>
    </row>
    <row r="581" spans="1:8" ht="15.75" thickTop="1" x14ac:dyDescent="0.25">
      <c r="A581" s="2">
        <v>579</v>
      </c>
      <c r="B581" s="5" t="s">
        <v>424</v>
      </c>
      <c r="C581" s="3" t="s">
        <v>694</v>
      </c>
      <c r="D581" s="7">
        <v>49</v>
      </c>
      <c r="E581" s="161">
        <v>47.49727272727273</v>
      </c>
      <c r="F581" s="6">
        <v>5224700</v>
      </c>
      <c r="G581" s="3" t="s">
        <v>1115</v>
      </c>
      <c r="H581" s="1" t="s">
        <v>1747</v>
      </c>
    </row>
    <row r="582" spans="1:8" ht="15.75" thickBot="1" x14ac:dyDescent="0.3">
      <c r="A582" s="3">
        <v>580</v>
      </c>
      <c r="B582" s="5" t="s">
        <v>2881</v>
      </c>
      <c r="C582" s="3" t="s">
        <v>2176</v>
      </c>
      <c r="D582" s="7">
        <v>49</v>
      </c>
      <c r="E582" s="160">
        <v>53.446848786195879</v>
      </c>
      <c r="F582" s="157">
        <v>11564920</v>
      </c>
      <c r="G582" s="3" t="s">
        <v>2882</v>
      </c>
      <c r="H582" s="1" t="s">
        <v>2883</v>
      </c>
    </row>
    <row r="583" spans="1:8" ht="15.75" thickTop="1" x14ac:dyDescent="0.25">
      <c r="A583" s="2">
        <v>581</v>
      </c>
      <c r="B583" s="5" t="s">
        <v>2884</v>
      </c>
      <c r="C583" s="3" t="s">
        <v>2176</v>
      </c>
      <c r="D583" s="7">
        <v>49</v>
      </c>
      <c r="E583" s="160">
        <v>48.985777777777777</v>
      </c>
      <c r="F583" s="157">
        <v>11021800</v>
      </c>
      <c r="G583" s="3" t="s">
        <v>2885</v>
      </c>
      <c r="H583" s="1" t="s">
        <v>2886</v>
      </c>
    </row>
    <row r="584" spans="1:8" ht="15.75" thickBot="1" x14ac:dyDescent="0.3">
      <c r="A584" s="3">
        <v>582</v>
      </c>
      <c r="B584" s="5" t="s">
        <v>140</v>
      </c>
      <c r="C584" s="3" t="s">
        <v>1</v>
      </c>
      <c r="D584" s="7">
        <v>49</v>
      </c>
      <c r="E584" s="160">
        <v>31.905864717105164</v>
      </c>
      <c r="F584" s="157">
        <v>7960258</v>
      </c>
      <c r="G584" s="3" t="s">
        <v>846</v>
      </c>
      <c r="H584" s="1" t="s">
        <v>1471</v>
      </c>
    </row>
    <row r="585" spans="1:8" ht="15.75" thickTop="1" x14ac:dyDescent="0.25">
      <c r="A585" s="2">
        <v>583</v>
      </c>
      <c r="B585" s="5" t="s">
        <v>4959</v>
      </c>
      <c r="C585" s="3" t="s">
        <v>2176</v>
      </c>
      <c r="D585" s="7">
        <v>100</v>
      </c>
      <c r="E585" s="160">
        <v>23.661381943700992</v>
      </c>
      <c r="F585" s="157">
        <v>1458710</v>
      </c>
      <c r="G585" s="3" t="s">
        <v>4960</v>
      </c>
      <c r="H585" s="1" t="s">
        <v>4961</v>
      </c>
    </row>
    <row r="586" spans="1:8" ht="15.75" thickBot="1" x14ac:dyDescent="0.3">
      <c r="A586" s="3">
        <v>584</v>
      </c>
      <c r="B586" s="5" t="s">
        <v>141</v>
      </c>
      <c r="C586" s="3" t="s">
        <v>1</v>
      </c>
      <c r="D586" s="7">
        <v>49</v>
      </c>
      <c r="E586" s="160">
        <v>2.0655916666666667</v>
      </c>
      <c r="F586" s="157">
        <v>247871</v>
      </c>
      <c r="G586" s="3" t="s">
        <v>847</v>
      </c>
      <c r="H586" s="1" t="s">
        <v>1472</v>
      </c>
    </row>
    <row r="587" spans="1:8" ht="15.75" thickTop="1" x14ac:dyDescent="0.25">
      <c r="A587" s="2">
        <v>585</v>
      </c>
      <c r="B587" s="5" t="s">
        <v>4722</v>
      </c>
      <c r="C587" s="3" t="s">
        <v>2176</v>
      </c>
      <c r="D587" s="7">
        <v>0</v>
      </c>
      <c r="E587" s="160" t="e">
        <v>#VALUE!</v>
      </c>
      <c r="F587" s="157" t="s">
        <v>4942</v>
      </c>
      <c r="G587" s="3" t="s">
        <v>4723</v>
      </c>
      <c r="H587" s="1" t="s">
        <v>4724</v>
      </c>
    </row>
    <row r="588" spans="1:8" ht="15.75" thickBot="1" x14ac:dyDescent="0.3">
      <c r="A588" s="3">
        <v>586</v>
      </c>
      <c r="B588" s="5" t="s">
        <v>425</v>
      </c>
      <c r="C588" s="3" t="s">
        <v>694</v>
      </c>
      <c r="D588" s="7">
        <v>49</v>
      </c>
      <c r="E588" s="160">
        <v>53.503324055955957</v>
      </c>
      <c r="F588" s="157">
        <v>880440</v>
      </c>
      <c r="G588" s="3" t="s">
        <v>1116</v>
      </c>
      <c r="H588" s="1" t="s">
        <v>1748</v>
      </c>
    </row>
    <row r="589" spans="1:8" ht="15.75" thickTop="1" x14ac:dyDescent="0.25">
      <c r="A589" s="2">
        <v>587</v>
      </c>
      <c r="B589" s="5" t="s">
        <v>2887</v>
      </c>
      <c r="C589" s="3" t="s">
        <v>2176</v>
      </c>
      <c r="D589" s="7">
        <v>49</v>
      </c>
      <c r="E589" s="160">
        <v>48.986672885986536</v>
      </c>
      <c r="F589" s="157">
        <v>735143</v>
      </c>
      <c r="G589" s="3" t="s">
        <v>2888</v>
      </c>
      <c r="H589" s="1" t="s">
        <v>2889</v>
      </c>
    </row>
    <row r="590" spans="1:8" ht="15.75" thickBot="1" x14ac:dyDescent="0.3">
      <c r="A590" s="3">
        <v>588</v>
      </c>
      <c r="B590" s="5" t="s">
        <v>2031</v>
      </c>
      <c r="C590" s="3" t="s">
        <v>1</v>
      </c>
      <c r="D590" s="154">
        <v>49</v>
      </c>
      <c r="E590" s="161">
        <v>47.958149999999996</v>
      </c>
      <c r="F590" s="6">
        <v>9591630</v>
      </c>
      <c r="G590" s="3" t="s">
        <v>2089</v>
      </c>
      <c r="H590" s="1" t="s">
        <v>2090</v>
      </c>
    </row>
    <row r="591" spans="1:8" ht="15.75" thickTop="1" x14ac:dyDescent="0.25">
      <c r="A591" s="2">
        <v>589</v>
      </c>
      <c r="B591" s="5" t="s">
        <v>2890</v>
      </c>
      <c r="C591" s="3" t="s">
        <v>2176</v>
      </c>
      <c r="D591" s="7">
        <v>49</v>
      </c>
      <c r="E591" s="160">
        <v>49.000004866659616</v>
      </c>
      <c r="F591" s="157">
        <v>8054807</v>
      </c>
      <c r="G591" s="3" t="s">
        <v>2891</v>
      </c>
      <c r="H591" s="1" t="s">
        <v>2892</v>
      </c>
    </row>
    <row r="592" spans="1:8" ht="15.75" thickBot="1" x14ac:dyDescent="0.3">
      <c r="A592" s="3">
        <v>590</v>
      </c>
      <c r="B592" s="5" t="s">
        <v>142</v>
      </c>
      <c r="C592" s="3" t="s">
        <v>1</v>
      </c>
      <c r="D592" s="7">
        <v>49</v>
      </c>
      <c r="E592" s="160">
        <v>35.252342796092798</v>
      </c>
      <c r="F592" s="157">
        <v>4619467</v>
      </c>
      <c r="G592" s="3" t="s">
        <v>848</v>
      </c>
      <c r="H592" s="1" t="s">
        <v>1473</v>
      </c>
    </row>
    <row r="593" spans="1:8" ht="15.75" thickTop="1" x14ac:dyDescent="0.25">
      <c r="A593" s="2">
        <v>591</v>
      </c>
      <c r="B593" s="5" t="s">
        <v>2893</v>
      </c>
      <c r="C593" s="3" t="s">
        <v>2176</v>
      </c>
      <c r="D593" s="7">
        <v>49</v>
      </c>
      <c r="E593" s="160">
        <v>49.000004411572242</v>
      </c>
      <c r="F593" s="157">
        <v>9996437</v>
      </c>
      <c r="G593" s="3" t="s">
        <v>2894</v>
      </c>
      <c r="H593" s="1" t="s">
        <v>2895</v>
      </c>
    </row>
    <row r="594" spans="1:8" ht="15.75" thickBot="1" x14ac:dyDescent="0.3">
      <c r="A594" s="3">
        <v>592</v>
      </c>
      <c r="B594" s="5" t="s">
        <v>143</v>
      </c>
      <c r="C594" s="3" t="s">
        <v>1</v>
      </c>
      <c r="D594" s="7">
        <v>49</v>
      </c>
      <c r="E594" s="160">
        <v>45.317700000000002</v>
      </c>
      <c r="F594" s="157">
        <v>4531770</v>
      </c>
      <c r="G594" s="3" t="s">
        <v>849</v>
      </c>
      <c r="H594" s="1" t="s">
        <v>1474</v>
      </c>
    </row>
    <row r="595" spans="1:8" ht="15.75" thickTop="1" x14ac:dyDescent="0.25">
      <c r="A595" s="2">
        <v>593</v>
      </c>
      <c r="B595" s="5" t="s">
        <v>144</v>
      </c>
      <c r="C595" s="3" t="s">
        <v>1</v>
      </c>
      <c r="D595" s="7">
        <v>49</v>
      </c>
      <c r="E595" s="160">
        <v>44.247095482572902</v>
      </c>
      <c r="F595" s="157">
        <v>4424683</v>
      </c>
      <c r="G595" s="3" t="s">
        <v>850</v>
      </c>
      <c r="H595" s="1" t="s">
        <v>1475</v>
      </c>
    </row>
    <row r="596" spans="1:8" ht="15.75" thickBot="1" x14ac:dyDescent="0.3">
      <c r="A596" s="3">
        <v>594</v>
      </c>
      <c r="B596" s="5" t="s">
        <v>2896</v>
      </c>
      <c r="C596" s="3" t="s">
        <v>2176</v>
      </c>
      <c r="D596" s="7">
        <v>49</v>
      </c>
      <c r="E596" s="160">
        <v>48.993333333333332</v>
      </c>
      <c r="F596" s="157">
        <v>7349000</v>
      </c>
      <c r="G596" s="3" t="s">
        <v>2897</v>
      </c>
      <c r="H596" s="1" t="s">
        <v>2898</v>
      </c>
    </row>
    <row r="597" spans="1:8" ht="15.75" thickTop="1" x14ac:dyDescent="0.25">
      <c r="A597" s="2">
        <v>595</v>
      </c>
      <c r="B597" s="5" t="s">
        <v>2899</v>
      </c>
      <c r="C597" s="3" t="s">
        <v>2176</v>
      </c>
      <c r="D597" s="7">
        <v>49</v>
      </c>
      <c r="E597" s="161">
        <v>48.124000000000002</v>
      </c>
      <c r="F597" s="6">
        <v>3609300</v>
      </c>
      <c r="G597" s="3" t="s">
        <v>2900</v>
      </c>
      <c r="H597" s="1" t="s">
        <v>2901</v>
      </c>
    </row>
    <row r="598" spans="1:8" ht="15.75" thickBot="1" x14ac:dyDescent="0.3">
      <c r="A598" s="3">
        <v>596</v>
      </c>
      <c r="B598" s="5" t="s">
        <v>4100</v>
      </c>
      <c r="C598" s="3" t="s">
        <v>2176</v>
      </c>
      <c r="D598" s="7">
        <v>49</v>
      </c>
      <c r="E598" s="160">
        <v>48.988191881918823</v>
      </c>
      <c r="F598" s="157">
        <v>6637900</v>
      </c>
      <c r="G598" s="3" t="s">
        <v>4101</v>
      </c>
      <c r="H598" s="1" t="s">
        <v>4102</v>
      </c>
    </row>
    <row r="599" spans="1:8" ht="15.75" thickTop="1" x14ac:dyDescent="0.25">
      <c r="A599" s="2">
        <v>597</v>
      </c>
      <c r="B599" s="5" t="s">
        <v>426</v>
      </c>
      <c r="C599" s="3" t="s">
        <v>694</v>
      </c>
      <c r="D599" s="7">
        <v>49</v>
      </c>
      <c r="E599" s="160">
        <v>23.774847374847376</v>
      </c>
      <c r="F599" s="157">
        <v>63866848</v>
      </c>
      <c r="G599" s="3" t="s">
        <v>1117</v>
      </c>
      <c r="H599" s="1" t="s">
        <v>1749</v>
      </c>
    </row>
    <row r="600" spans="1:8" ht="15.75" thickBot="1" x14ac:dyDescent="0.3">
      <c r="A600" s="3">
        <v>598</v>
      </c>
      <c r="B600" s="5" t="s">
        <v>427</v>
      </c>
      <c r="C600" s="3" t="s">
        <v>694</v>
      </c>
      <c r="D600" s="7">
        <v>0</v>
      </c>
      <c r="E600" s="160" t="e">
        <v>#VALUE!</v>
      </c>
      <c r="F600" s="157" t="s">
        <v>4942</v>
      </c>
      <c r="G600" s="3" t="s">
        <v>1118</v>
      </c>
      <c r="H600" s="1" t="s">
        <v>1750</v>
      </c>
    </row>
    <row r="601" spans="1:8" ht="15.75" thickTop="1" x14ac:dyDescent="0.25">
      <c r="A601" s="2">
        <v>599</v>
      </c>
      <c r="B601" s="5" t="s">
        <v>145</v>
      </c>
      <c r="C601" s="3" t="s">
        <v>1</v>
      </c>
      <c r="D601" s="7">
        <v>40.49</v>
      </c>
      <c r="E601" s="160">
        <v>40.331083871566307</v>
      </c>
      <c r="F601" s="157">
        <v>89550453</v>
      </c>
      <c r="G601" s="3" t="s">
        <v>851</v>
      </c>
      <c r="H601" s="1" t="s">
        <v>1476</v>
      </c>
    </row>
    <row r="602" spans="1:8" ht="15.75" thickBot="1" x14ac:dyDescent="0.3">
      <c r="A602" s="3">
        <v>600</v>
      </c>
      <c r="B602" s="5" t="s">
        <v>2902</v>
      </c>
      <c r="C602" s="3" t="s">
        <v>2176</v>
      </c>
      <c r="D602" s="7">
        <v>30</v>
      </c>
      <c r="E602" s="160" t="e">
        <v>#VALUE!</v>
      </c>
      <c r="F602" s="157" t="s">
        <v>4942</v>
      </c>
      <c r="G602" s="3" t="s">
        <v>2903</v>
      </c>
      <c r="H602" s="1" t="s">
        <v>2904</v>
      </c>
    </row>
    <row r="603" spans="1:8" ht="15.75" thickTop="1" x14ac:dyDescent="0.25">
      <c r="A603" s="2">
        <v>601</v>
      </c>
      <c r="B603" s="5" t="s">
        <v>428</v>
      </c>
      <c r="C603" s="3" t="s">
        <v>694</v>
      </c>
      <c r="D603" s="7">
        <v>49</v>
      </c>
      <c r="E603" s="160">
        <v>47.165632513837757</v>
      </c>
      <c r="F603" s="157">
        <v>5182588</v>
      </c>
      <c r="G603" s="3" t="s">
        <v>1119</v>
      </c>
      <c r="H603" s="1" t="s">
        <v>1751</v>
      </c>
    </row>
    <row r="604" spans="1:8" ht="15.75" thickBot="1" x14ac:dyDescent="0.3">
      <c r="A604" s="3">
        <v>602</v>
      </c>
      <c r="B604" s="5" t="s">
        <v>146</v>
      </c>
      <c r="C604" s="3" t="s">
        <v>1</v>
      </c>
      <c r="D604" s="7">
        <v>50.8249</v>
      </c>
      <c r="E604" s="160">
        <v>46.336821572416781</v>
      </c>
      <c r="F604" s="157">
        <v>19241481</v>
      </c>
      <c r="G604" s="3" t="s">
        <v>852</v>
      </c>
      <c r="H604" s="1" t="s">
        <v>1477</v>
      </c>
    </row>
    <row r="605" spans="1:8" ht="15.75" thickTop="1" x14ac:dyDescent="0.25">
      <c r="A605" s="2">
        <v>603</v>
      </c>
      <c r="B605" s="5" t="s">
        <v>4883</v>
      </c>
      <c r="C605" s="3" t="s">
        <v>2176</v>
      </c>
      <c r="D605" s="7">
        <v>100</v>
      </c>
      <c r="E605" s="160">
        <v>100.11199744005852</v>
      </c>
      <c r="F605" s="157">
        <v>87600000</v>
      </c>
      <c r="G605" s="3" t="s">
        <v>4884</v>
      </c>
      <c r="H605" s="1" t="s">
        <v>4885</v>
      </c>
    </row>
    <row r="606" spans="1:8" ht="15.75" thickBot="1" x14ac:dyDescent="0.3">
      <c r="A606" s="3">
        <v>604</v>
      </c>
      <c r="B606" s="5" t="s">
        <v>2905</v>
      </c>
      <c r="C606" s="3" t="s">
        <v>2176</v>
      </c>
      <c r="D606" s="7">
        <v>49</v>
      </c>
      <c r="E606" s="160">
        <v>49</v>
      </c>
      <c r="F606" s="157">
        <v>1715000</v>
      </c>
      <c r="G606" s="3" t="s">
        <v>2906</v>
      </c>
      <c r="H606" s="1" t="s">
        <v>2907</v>
      </c>
    </row>
    <row r="607" spans="1:8" ht="15.75" thickTop="1" x14ac:dyDescent="0.25">
      <c r="A607" s="2">
        <v>605</v>
      </c>
      <c r="B607" s="5" t="s">
        <v>2908</v>
      </c>
      <c r="C607" s="3" t="s">
        <v>1</v>
      </c>
      <c r="D607" s="7">
        <v>31</v>
      </c>
      <c r="E607" s="160">
        <v>29.472590011614404</v>
      </c>
      <c r="F607" s="157">
        <v>20300720</v>
      </c>
      <c r="G607" s="3" t="s">
        <v>2909</v>
      </c>
      <c r="H607" s="1" t="s">
        <v>2910</v>
      </c>
    </row>
    <row r="608" spans="1:8" ht="15.75" thickBot="1" x14ac:dyDescent="0.3">
      <c r="A608" s="3">
        <v>606</v>
      </c>
      <c r="B608" s="5" t="s">
        <v>2911</v>
      </c>
      <c r="C608" s="3" t="s">
        <v>2176</v>
      </c>
      <c r="D608" s="7">
        <v>49</v>
      </c>
      <c r="E608" s="160">
        <v>43.98947368421053</v>
      </c>
      <c r="F608" s="157">
        <v>1671600</v>
      </c>
      <c r="G608" s="3" t="s">
        <v>2912</v>
      </c>
      <c r="H608" s="1" t="s">
        <v>2913</v>
      </c>
    </row>
    <row r="609" spans="1:8" ht="15.75" thickTop="1" x14ac:dyDescent="0.25">
      <c r="A609" s="2">
        <v>607</v>
      </c>
      <c r="B609" s="5" t="s">
        <v>147</v>
      </c>
      <c r="C609" s="3" t="s">
        <v>1</v>
      </c>
      <c r="D609" s="154">
        <v>49</v>
      </c>
      <c r="E609" s="161">
        <v>46.294760677754361</v>
      </c>
      <c r="F609" s="6">
        <v>5928970</v>
      </c>
      <c r="G609" s="3" t="s">
        <v>853</v>
      </c>
      <c r="H609" s="1" t="s">
        <v>1478</v>
      </c>
    </row>
    <row r="610" spans="1:8" ht="15.75" thickBot="1" x14ac:dyDescent="0.3">
      <c r="A610" s="3">
        <v>608</v>
      </c>
      <c r="B610" s="5" t="s">
        <v>429</v>
      </c>
      <c r="C610" s="3" t="s">
        <v>694</v>
      </c>
      <c r="D610" s="7">
        <v>49</v>
      </c>
      <c r="E610" s="160">
        <v>48.591827908035512</v>
      </c>
      <c r="F610" s="157">
        <v>8538556</v>
      </c>
      <c r="G610" s="3" t="s">
        <v>1120</v>
      </c>
      <c r="H610" s="1" t="s">
        <v>1752</v>
      </c>
    </row>
    <row r="611" spans="1:8" ht="15.75" thickTop="1" x14ac:dyDescent="0.25">
      <c r="A611" s="2">
        <v>609</v>
      </c>
      <c r="B611" s="5" t="s">
        <v>2914</v>
      </c>
      <c r="C611" s="3" t="s">
        <v>2176</v>
      </c>
      <c r="D611" s="7">
        <v>49</v>
      </c>
      <c r="E611" s="160">
        <v>49</v>
      </c>
      <c r="F611" s="157">
        <v>1960000</v>
      </c>
      <c r="G611" s="3" t="s">
        <v>2915</v>
      </c>
      <c r="H611" s="1" t="s">
        <v>2916</v>
      </c>
    </row>
    <row r="612" spans="1:8" ht="15.75" thickBot="1" x14ac:dyDescent="0.3">
      <c r="A612" s="3">
        <v>610</v>
      </c>
      <c r="B612" s="5" t="s">
        <v>2917</v>
      </c>
      <c r="C612" s="3" t="s">
        <v>2176</v>
      </c>
      <c r="D612" s="7">
        <v>49</v>
      </c>
      <c r="E612" s="160">
        <v>48.9998</v>
      </c>
      <c r="F612" s="157">
        <v>2449990</v>
      </c>
      <c r="G612" s="3" t="s">
        <v>2918</v>
      </c>
      <c r="H612" s="1" t="s">
        <v>2919</v>
      </c>
    </row>
    <row r="613" spans="1:8" ht="15.75" thickTop="1" x14ac:dyDescent="0.25">
      <c r="A613" s="2">
        <v>611</v>
      </c>
      <c r="B613" s="5" t="s">
        <v>4051</v>
      </c>
      <c r="C613" s="3" t="s">
        <v>2176</v>
      </c>
      <c r="D613" s="7">
        <v>49</v>
      </c>
      <c r="E613" s="160">
        <v>48.643991</v>
      </c>
      <c r="F613" s="157">
        <v>145931973</v>
      </c>
      <c r="G613" s="3" t="s">
        <v>4052</v>
      </c>
      <c r="H613" s="1" t="s">
        <v>4053</v>
      </c>
    </row>
    <row r="614" spans="1:8" ht="15.75" thickBot="1" x14ac:dyDescent="0.3">
      <c r="A614" s="3">
        <v>612</v>
      </c>
      <c r="B614" s="5" t="s">
        <v>148</v>
      </c>
      <c r="C614" s="3" t="s">
        <v>1</v>
      </c>
      <c r="D614" s="7">
        <v>49</v>
      </c>
      <c r="E614" s="160">
        <v>46.838881777226362</v>
      </c>
      <c r="F614" s="157">
        <v>92719159</v>
      </c>
      <c r="G614" s="3" t="s">
        <v>854</v>
      </c>
      <c r="H614" s="1" t="s">
        <v>1479</v>
      </c>
    </row>
    <row r="615" spans="1:8" ht="15.75" thickTop="1" x14ac:dyDescent="0.25">
      <c r="A615" s="2">
        <v>613</v>
      </c>
      <c r="B615" s="5" t="s">
        <v>430</v>
      </c>
      <c r="C615" s="3" t="s">
        <v>694</v>
      </c>
      <c r="D615" s="7">
        <v>49</v>
      </c>
      <c r="E615" s="160">
        <v>41.726380368098162</v>
      </c>
      <c r="F615" s="157">
        <v>13602800</v>
      </c>
      <c r="G615" s="3" t="s">
        <v>1121</v>
      </c>
      <c r="H615" s="1" t="s">
        <v>1753</v>
      </c>
    </row>
    <row r="616" spans="1:8" ht="15.75" thickBot="1" x14ac:dyDescent="0.3">
      <c r="A616" s="3">
        <v>614</v>
      </c>
      <c r="B616" s="5" t="s">
        <v>4415</v>
      </c>
      <c r="C616" s="3" t="s">
        <v>2176</v>
      </c>
      <c r="D616" s="7">
        <v>49</v>
      </c>
      <c r="E616" s="160">
        <v>49.000000000000007</v>
      </c>
      <c r="F616" s="157">
        <v>539000</v>
      </c>
      <c r="G616" s="3" t="s">
        <v>4416</v>
      </c>
      <c r="H616" s="1" t="s">
        <v>4417</v>
      </c>
    </row>
    <row r="617" spans="1:8" ht="15.75" thickTop="1" x14ac:dyDescent="0.25">
      <c r="A617" s="2">
        <v>615</v>
      </c>
      <c r="B617" s="5" t="s">
        <v>431</v>
      </c>
      <c r="C617" s="3" t="s">
        <v>694</v>
      </c>
      <c r="D617" s="7">
        <v>49</v>
      </c>
      <c r="E617" s="160">
        <v>40.115606694184947</v>
      </c>
      <c r="F617" s="157">
        <v>6700931</v>
      </c>
      <c r="G617" s="3" t="s">
        <v>1122</v>
      </c>
      <c r="H617" s="1" t="s">
        <v>1754</v>
      </c>
    </row>
    <row r="618" spans="1:8" ht="15.75" thickBot="1" x14ac:dyDescent="0.3">
      <c r="A618" s="3">
        <v>616</v>
      </c>
      <c r="B618" s="5" t="s">
        <v>2920</v>
      </c>
      <c r="C618" s="3" t="s">
        <v>2176</v>
      </c>
      <c r="D618" s="7">
        <v>49</v>
      </c>
      <c r="E618" s="160">
        <v>48.998888888888885</v>
      </c>
      <c r="F618" s="157">
        <v>4409900</v>
      </c>
      <c r="G618" s="3" t="s">
        <v>2921</v>
      </c>
      <c r="H618" s="1" t="s">
        <v>2922</v>
      </c>
    </row>
    <row r="619" spans="1:8" ht="15.75" thickTop="1" x14ac:dyDescent="0.25">
      <c r="A619" s="2">
        <v>617</v>
      </c>
      <c r="B619" s="5" t="s">
        <v>2923</v>
      </c>
      <c r="C619" s="3" t="s">
        <v>2176</v>
      </c>
      <c r="D619" s="7">
        <v>100</v>
      </c>
      <c r="E619" s="160">
        <v>0.71074481833920156</v>
      </c>
      <c r="F619" s="157">
        <v>619350</v>
      </c>
      <c r="G619" s="3" t="s">
        <v>2924</v>
      </c>
      <c r="H619" s="1" t="s">
        <v>2925</v>
      </c>
    </row>
    <row r="620" spans="1:8" ht="15.75" thickBot="1" x14ac:dyDescent="0.3">
      <c r="A620" s="3">
        <v>618</v>
      </c>
      <c r="B620" s="5" t="s">
        <v>2926</v>
      </c>
      <c r="C620" s="3" t="s">
        <v>2176</v>
      </c>
      <c r="D620" s="7">
        <v>49</v>
      </c>
      <c r="E620" s="160">
        <v>48.998748786135806</v>
      </c>
      <c r="F620" s="157">
        <v>1049514</v>
      </c>
      <c r="G620" s="3" t="s">
        <v>2927</v>
      </c>
      <c r="H620" s="1" t="s">
        <v>2928</v>
      </c>
    </row>
    <row r="621" spans="1:8" ht="15.75" thickTop="1" x14ac:dyDescent="0.25">
      <c r="A621" s="2">
        <v>619</v>
      </c>
      <c r="B621" s="5" t="s">
        <v>149</v>
      </c>
      <c r="C621" s="3" t="s">
        <v>1</v>
      </c>
      <c r="D621" s="7">
        <v>49</v>
      </c>
      <c r="E621" s="160">
        <v>47.225138642409441</v>
      </c>
      <c r="F621" s="157">
        <v>64744390</v>
      </c>
      <c r="G621" s="3" t="s">
        <v>855</v>
      </c>
      <c r="H621" s="1" t="s">
        <v>1480</v>
      </c>
    </row>
    <row r="622" spans="1:8" ht="15.75" thickBot="1" x14ac:dyDescent="0.3">
      <c r="A622" s="3">
        <v>620</v>
      </c>
      <c r="B622" s="5" t="s">
        <v>4198</v>
      </c>
      <c r="C622" s="3" t="s">
        <v>2176</v>
      </c>
      <c r="D622" s="7">
        <v>100</v>
      </c>
      <c r="E622" s="160">
        <v>100</v>
      </c>
      <c r="F622" s="157">
        <v>1571000</v>
      </c>
      <c r="G622" s="3" t="s">
        <v>4199</v>
      </c>
      <c r="H622" s="1" t="s">
        <v>4200</v>
      </c>
    </row>
    <row r="623" spans="1:8" ht="15.75" thickTop="1" x14ac:dyDescent="0.25">
      <c r="A623" s="2">
        <v>621</v>
      </c>
      <c r="B623" s="5" t="s">
        <v>4054</v>
      </c>
      <c r="C623" s="3" t="s">
        <v>2176</v>
      </c>
      <c r="D623" s="7">
        <v>69.416700000000006</v>
      </c>
      <c r="E623" s="160">
        <v>48.994005290591346</v>
      </c>
      <c r="F623" s="157">
        <v>8328976</v>
      </c>
      <c r="G623" s="3" t="s">
        <v>4673</v>
      </c>
      <c r="H623" s="1" t="s">
        <v>4055</v>
      </c>
    </row>
    <row r="624" spans="1:8" ht="15.75" thickBot="1" x14ac:dyDescent="0.3">
      <c r="A624" s="3">
        <v>622</v>
      </c>
      <c r="B624" s="5" t="s">
        <v>4939</v>
      </c>
      <c r="C624" s="3" t="s">
        <v>2176</v>
      </c>
      <c r="D624" s="7">
        <v>49</v>
      </c>
      <c r="E624" s="160">
        <v>48.541322932619629</v>
      </c>
      <c r="F624" s="157">
        <v>2950861</v>
      </c>
      <c r="G624" s="3" t="s">
        <v>4940</v>
      </c>
      <c r="H624" s="1" t="s">
        <v>4941</v>
      </c>
    </row>
    <row r="625" spans="1:8" ht="15.75" thickTop="1" x14ac:dyDescent="0.25">
      <c r="A625" s="2">
        <v>623</v>
      </c>
      <c r="B625" s="5" t="s">
        <v>4674</v>
      </c>
      <c r="C625" s="3" t="s">
        <v>2176</v>
      </c>
      <c r="D625" s="7">
        <v>0</v>
      </c>
      <c r="E625" s="160" t="e">
        <v>#VALUE!</v>
      </c>
      <c r="F625" s="157" t="s">
        <v>4942</v>
      </c>
      <c r="G625" s="3" t="s">
        <v>4675</v>
      </c>
      <c r="H625" s="1" t="s">
        <v>4676</v>
      </c>
    </row>
    <row r="626" spans="1:8" ht="15.75" thickBot="1" x14ac:dyDescent="0.3">
      <c r="A626" s="3">
        <v>624</v>
      </c>
      <c r="B626" s="5" t="s">
        <v>2929</v>
      </c>
      <c r="C626" s="3" t="s">
        <v>2176</v>
      </c>
      <c r="D626" s="7">
        <v>49</v>
      </c>
      <c r="E626" s="160">
        <v>48.263998844425196</v>
      </c>
      <c r="F626" s="157">
        <v>1737475</v>
      </c>
      <c r="G626" s="3" t="s">
        <v>2930</v>
      </c>
      <c r="H626" s="1" t="s">
        <v>2931</v>
      </c>
    </row>
    <row r="627" spans="1:8" ht="15.75" thickTop="1" x14ac:dyDescent="0.25">
      <c r="A627" s="2">
        <v>625</v>
      </c>
      <c r="B627" s="5" t="s">
        <v>150</v>
      </c>
      <c r="C627" s="3" t="s">
        <v>1</v>
      </c>
      <c r="D627" s="7">
        <v>49</v>
      </c>
      <c r="E627" s="160">
        <v>0.69755974329451664</v>
      </c>
      <c r="F627" s="157">
        <v>344604</v>
      </c>
      <c r="G627" s="3" t="s">
        <v>856</v>
      </c>
      <c r="H627" s="1" t="s">
        <v>1481</v>
      </c>
    </row>
    <row r="628" spans="1:8" ht="15.75" thickBot="1" x14ac:dyDescent="0.3">
      <c r="A628" s="3">
        <v>626</v>
      </c>
      <c r="B628" s="5" t="s">
        <v>2932</v>
      </c>
      <c r="C628" s="3" t="s">
        <v>2176</v>
      </c>
      <c r="D628" s="7">
        <v>49</v>
      </c>
      <c r="E628" s="160">
        <v>45.666666666666664</v>
      </c>
      <c r="F628" s="157">
        <v>548000</v>
      </c>
      <c r="G628" s="3" t="s">
        <v>2933</v>
      </c>
      <c r="H628" s="1" t="s">
        <v>2934</v>
      </c>
    </row>
    <row r="629" spans="1:8" ht="15.75" thickTop="1" x14ac:dyDescent="0.25">
      <c r="A629" s="2">
        <v>627</v>
      </c>
      <c r="B629" s="5" t="s">
        <v>432</v>
      </c>
      <c r="C629" s="3" t="s">
        <v>694</v>
      </c>
      <c r="D629" s="7">
        <v>49</v>
      </c>
      <c r="E629" s="160">
        <v>48.76</v>
      </c>
      <c r="F629" s="157">
        <v>975200</v>
      </c>
      <c r="G629" s="3" t="s">
        <v>1123</v>
      </c>
      <c r="H629" s="1" t="s">
        <v>1755</v>
      </c>
    </row>
    <row r="630" spans="1:8" ht="15.75" thickBot="1" x14ac:dyDescent="0.3">
      <c r="A630" s="3">
        <v>628</v>
      </c>
      <c r="B630" s="5" t="s">
        <v>433</v>
      </c>
      <c r="C630" s="3" t="s">
        <v>694</v>
      </c>
      <c r="D630" s="7">
        <v>49</v>
      </c>
      <c r="E630" s="160">
        <v>36.222555555555559</v>
      </c>
      <c r="F630" s="157">
        <v>6520060</v>
      </c>
      <c r="G630" s="3" t="s">
        <v>1124</v>
      </c>
      <c r="H630" s="1" t="s">
        <v>1756</v>
      </c>
    </row>
    <row r="631" spans="1:8" ht="15.75" thickTop="1" x14ac:dyDescent="0.25">
      <c r="A631" s="2">
        <v>629</v>
      </c>
      <c r="B631" s="5" t="s">
        <v>2935</v>
      </c>
      <c r="C631" s="3" t="s">
        <v>2176</v>
      </c>
      <c r="D631" s="7">
        <v>49</v>
      </c>
      <c r="E631" s="160">
        <v>48.497730314568464</v>
      </c>
      <c r="F631" s="157">
        <v>43210629</v>
      </c>
      <c r="G631" s="3" t="s">
        <v>2936</v>
      </c>
      <c r="H631" s="1" t="s">
        <v>2937</v>
      </c>
    </row>
    <row r="632" spans="1:8" ht="15.75" thickBot="1" x14ac:dyDescent="0.3">
      <c r="A632" s="3">
        <v>630</v>
      </c>
      <c r="B632" s="5" t="s">
        <v>4418</v>
      </c>
      <c r="C632" s="3" t="s">
        <v>2176</v>
      </c>
      <c r="D632" s="7">
        <v>49</v>
      </c>
      <c r="E632" s="160">
        <v>49</v>
      </c>
      <c r="F632" s="157">
        <v>1448097</v>
      </c>
      <c r="G632" s="3" t="s">
        <v>4419</v>
      </c>
      <c r="H632" s="1" t="s">
        <v>4420</v>
      </c>
    </row>
    <row r="633" spans="1:8" ht="15.75" thickTop="1" x14ac:dyDescent="0.25">
      <c r="A633" s="2">
        <v>631</v>
      </c>
      <c r="B633" s="5" t="s">
        <v>2938</v>
      </c>
      <c r="C633" s="3" t="s">
        <v>2176</v>
      </c>
      <c r="D633" s="7">
        <v>49</v>
      </c>
      <c r="E633" s="160">
        <v>49.000000000000007</v>
      </c>
      <c r="F633" s="157">
        <v>4312000</v>
      </c>
      <c r="G633" s="3" t="s">
        <v>2939</v>
      </c>
      <c r="H633" s="1" t="s">
        <v>2940</v>
      </c>
    </row>
    <row r="634" spans="1:8" ht="15.75" thickBot="1" x14ac:dyDescent="0.3">
      <c r="A634" s="3">
        <v>632</v>
      </c>
      <c r="B634" s="5" t="s">
        <v>2941</v>
      </c>
      <c r="C634" s="3" t="s">
        <v>2176</v>
      </c>
      <c r="D634" s="7">
        <v>49</v>
      </c>
      <c r="E634" s="160">
        <v>49</v>
      </c>
      <c r="F634" s="157">
        <v>22050000</v>
      </c>
      <c r="G634" s="3" t="s">
        <v>2942</v>
      </c>
      <c r="H634" s="1" t="s">
        <v>2943</v>
      </c>
    </row>
    <row r="635" spans="1:8" ht="15.75" thickTop="1" x14ac:dyDescent="0.25">
      <c r="A635" s="2">
        <v>633</v>
      </c>
      <c r="B635" s="5" t="s">
        <v>2944</v>
      </c>
      <c r="C635" s="3" t="s">
        <v>2176</v>
      </c>
      <c r="D635" s="7">
        <v>49</v>
      </c>
      <c r="E635" s="160">
        <v>48.902576222012939</v>
      </c>
      <c r="F635" s="157">
        <v>5872549</v>
      </c>
      <c r="G635" s="3" t="s">
        <v>2945</v>
      </c>
      <c r="H635" s="1" t="s">
        <v>2946</v>
      </c>
    </row>
    <row r="636" spans="1:8" ht="15.75" thickBot="1" x14ac:dyDescent="0.3">
      <c r="A636" s="3">
        <v>634</v>
      </c>
      <c r="B636" s="5" t="s">
        <v>151</v>
      </c>
      <c r="C636" s="3" t="s">
        <v>1</v>
      </c>
      <c r="D636" s="7">
        <v>43.77</v>
      </c>
      <c r="E636" s="160">
        <v>40.372605618372212</v>
      </c>
      <c r="F636" s="157">
        <v>378824879</v>
      </c>
      <c r="G636" s="3" t="s">
        <v>857</v>
      </c>
      <c r="H636" s="1" t="s">
        <v>1482</v>
      </c>
    </row>
    <row r="637" spans="1:8" ht="15.75" thickTop="1" x14ac:dyDescent="0.25">
      <c r="A637" s="2">
        <v>635</v>
      </c>
      <c r="B637" s="5" t="s">
        <v>152</v>
      </c>
      <c r="C637" s="3" t="s">
        <v>1</v>
      </c>
      <c r="D637" s="7">
        <v>49</v>
      </c>
      <c r="E637" s="160">
        <v>42.953538812635735</v>
      </c>
      <c r="F637" s="157">
        <v>29486028</v>
      </c>
      <c r="G637" s="3" t="s">
        <v>858</v>
      </c>
      <c r="H637" s="1" t="s">
        <v>1483</v>
      </c>
    </row>
    <row r="638" spans="1:8" ht="15.75" thickBot="1" x14ac:dyDescent="0.3">
      <c r="A638" s="3">
        <v>636</v>
      </c>
      <c r="B638" s="5" t="s">
        <v>153</v>
      </c>
      <c r="C638" s="3" t="s">
        <v>1</v>
      </c>
      <c r="D638" s="7">
        <v>49</v>
      </c>
      <c r="E638" s="160">
        <v>32.985708651944094</v>
      </c>
      <c r="F638" s="157">
        <v>6264847</v>
      </c>
      <c r="G638" s="3" t="s">
        <v>859</v>
      </c>
      <c r="H638" s="1" t="s">
        <v>1484</v>
      </c>
    </row>
    <row r="639" spans="1:8" ht="15.75" thickTop="1" x14ac:dyDescent="0.25">
      <c r="A639" s="2">
        <v>637</v>
      </c>
      <c r="B639" s="5" t="s">
        <v>434</v>
      </c>
      <c r="C639" s="3" t="s">
        <v>694</v>
      </c>
      <c r="D639" s="7">
        <v>49</v>
      </c>
      <c r="E639" s="160">
        <v>46.764140549277769</v>
      </c>
      <c r="F639" s="157">
        <v>11150119</v>
      </c>
      <c r="G639" s="3" t="s">
        <v>1125</v>
      </c>
      <c r="H639" s="1" t="s">
        <v>1757</v>
      </c>
    </row>
    <row r="640" spans="1:8" ht="15.75" thickBot="1" x14ac:dyDescent="0.3">
      <c r="A640" s="3">
        <v>638</v>
      </c>
      <c r="B640" s="5" t="s">
        <v>2947</v>
      </c>
      <c r="C640" s="3" t="s">
        <v>2176</v>
      </c>
      <c r="D640" s="7">
        <v>49</v>
      </c>
      <c r="E640" s="160">
        <v>49</v>
      </c>
      <c r="F640" s="157">
        <v>7938000</v>
      </c>
      <c r="G640" s="3" t="s">
        <v>2948</v>
      </c>
      <c r="H640" s="1" t="s">
        <v>2949</v>
      </c>
    </row>
    <row r="641" spans="1:8" ht="15.75" thickTop="1" x14ac:dyDescent="0.25">
      <c r="A641" s="2">
        <v>639</v>
      </c>
      <c r="B641" s="5" t="s">
        <v>435</v>
      </c>
      <c r="C641" s="3" t="s">
        <v>694</v>
      </c>
      <c r="D641" s="7">
        <v>100</v>
      </c>
      <c r="E641" s="160">
        <v>46.376291176470588</v>
      </c>
      <c r="F641" s="157">
        <v>15767939</v>
      </c>
      <c r="G641" s="3" t="s">
        <v>1126</v>
      </c>
      <c r="H641" s="1" t="s">
        <v>1758</v>
      </c>
    </row>
    <row r="642" spans="1:8" ht="15.75" thickBot="1" x14ac:dyDescent="0.3">
      <c r="A642" s="3">
        <v>640</v>
      </c>
      <c r="B642" s="5" t="s">
        <v>2950</v>
      </c>
      <c r="C642" s="3" t="s">
        <v>2176</v>
      </c>
      <c r="D642" s="154">
        <v>49</v>
      </c>
      <c r="E642" s="161">
        <v>49.346108131536198</v>
      </c>
      <c r="F642" s="6">
        <v>7423214</v>
      </c>
      <c r="G642" s="3" t="s">
        <v>2951</v>
      </c>
      <c r="H642" s="1" t="s">
        <v>2952</v>
      </c>
    </row>
    <row r="643" spans="1:8" ht="15.75" thickTop="1" x14ac:dyDescent="0.25">
      <c r="A643" s="2">
        <v>641</v>
      </c>
      <c r="B643" s="5" t="s">
        <v>154</v>
      </c>
      <c r="C643" s="3" t="s">
        <v>1</v>
      </c>
      <c r="D643" s="7">
        <v>49</v>
      </c>
      <c r="E643" s="160">
        <v>1.5512550199910757</v>
      </c>
      <c r="F643" s="157">
        <v>1745165</v>
      </c>
      <c r="G643" s="3" t="s">
        <v>860</v>
      </c>
      <c r="H643" s="1" t="s">
        <v>1485</v>
      </c>
    </row>
    <row r="644" spans="1:8" ht="15.75" thickBot="1" x14ac:dyDescent="0.3">
      <c r="A644" s="3">
        <v>642</v>
      </c>
      <c r="B644" s="5" t="s">
        <v>155</v>
      </c>
      <c r="C644" s="3" t="s">
        <v>1</v>
      </c>
      <c r="D644" s="154">
        <v>49</v>
      </c>
      <c r="E644" s="161">
        <v>48.96637916666667</v>
      </c>
      <c r="F644" s="6">
        <v>11751931</v>
      </c>
      <c r="G644" s="3" t="s">
        <v>861</v>
      </c>
      <c r="H644" s="1" t="s">
        <v>1486</v>
      </c>
    </row>
    <row r="645" spans="1:8" ht="15.75" thickTop="1" x14ac:dyDescent="0.25">
      <c r="A645" s="2">
        <v>643</v>
      </c>
      <c r="B645" s="5" t="s">
        <v>156</v>
      </c>
      <c r="C645" s="3" t="s">
        <v>1</v>
      </c>
      <c r="D645" s="7">
        <v>49</v>
      </c>
      <c r="E645" s="160">
        <v>28.215083355294894</v>
      </c>
      <c r="F645" s="157">
        <v>132543232</v>
      </c>
      <c r="G645" s="3" t="s">
        <v>862</v>
      </c>
      <c r="H645" s="1" t="s">
        <v>1487</v>
      </c>
    </row>
    <row r="646" spans="1:8" ht="15.75" thickBot="1" x14ac:dyDescent="0.3">
      <c r="A646" s="3">
        <v>644</v>
      </c>
      <c r="B646" s="5" t="s">
        <v>2953</v>
      </c>
      <c r="C646" s="3" t="s">
        <v>2176</v>
      </c>
      <c r="D646" s="7">
        <v>49</v>
      </c>
      <c r="E646" s="160">
        <v>48.99996750767631</v>
      </c>
      <c r="F646" s="157">
        <v>603219</v>
      </c>
      <c r="G646" s="3" t="s">
        <v>2954</v>
      </c>
      <c r="H646" s="1" t="s">
        <v>2955</v>
      </c>
    </row>
    <row r="647" spans="1:8" ht="15.75" thickTop="1" x14ac:dyDescent="0.25">
      <c r="A647" s="2">
        <v>645</v>
      </c>
      <c r="B647" s="5" t="s">
        <v>2956</v>
      </c>
      <c r="C647" s="3" t="s">
        <v>2176</v>
      </c>
      <c r="D647" s="7">
        <v>49</v>
      </c>
      <c r="E647" s="160">
        <v>49</v>
      </c>
      <c r="F647" s="157">
        <v>3920000</v>
      </c>
      <c r="G647" s="3" t="s">
        <v>2957</v>
      </c>
      <c r="H647" s="1" t="s">
        <v>2958</v>
      </c>
    </row>
    <row r="648" spans="1:8" ht="15.75" thickBot="1" x14ac:dyDescent="0.3">
      <c r="A648" s="3">
        <v>646</v>
      </c>
      <c r="B648" s="5" t="s">
        <v>2959</v>
      </c>
      <c r="C648" s="3" t="s">
        <v>2176</v>
      </c>
      <c r="D648" s="7">
        <v>49</v>
      </c>
      <c r="E648" s="160">
        <v>48.766666666666666</v>
      </c>
      <c r="F648" s="157">
        <v>731500</v>
      </c>
      <c r="G648" s="3" t="s">
        <v>2960</v>
      </c>
      <c r="H648" s="1" t="s">
        <v>2961</v>
      </c>
    </row>
    <row r="649" spans="1:8" ht="15.75" thickTop="1" x14ac:dyDescent="0.25">
      <c r="A649" s="2">
        <v>647</v>
      </c>
      <c r="B649" s="5" t="s">
        <v>157</v>
      </c>
      <c r="C649" s="3" t="s">
        <v>1</v>
      </c>
      <c r="D649" s="7">
        <v>100</v>
      </c>
      <c r="E649" s="160">
        <v>98.35038420002617</v>
      </c>
      <c r="F649" s="157">
        <v>202268482</v>
      </c>
      <c r="G649" s="3" t="s">
        <v>863</v>
      </c>
      <c r="H649" s="1" t="s">
        <v>1488</v>
      </c>
    </row>
    <row r="650" spans="1:8" ht="15.75" thickBot="1" x14ac:dyDescent="0.3">
      <c r="A650" s="3">
        <v>648</v>
      </c>
      <c r="B650" s="5" t="s">
        <v>2962</v>
      </c>
      <c r="C650" s="3" t="s">
        <v>2176</v>
      </c>
      <c r="D650" s="7">
        <v>49</v>
      </c>
      <c r="E650" s="160">
        <v>29.408273214285714</v>
      </c>
      <c r="F650" s="157">
        <v>16468633</v>
      </c>
      <c r="G650" s="3" t="s">
        <v>2963</v>
      </c>
      <c r="H650" s="1" t="s">
        <v>2964</v>
      </c>
    </row>
    <row r="651" spans="1:8" ht="15.75" thickTop="1" x14ac:dyDescent="0.25">
      <c r="A651" s="2">
        <v>649</v>
      </c>
      <c r="B651" s="5" t="s">
        <v>158</v>
      </c>
      <c r="C651" s="3" t="s">
        <v>1</v>
      </c>
      <c r="D651" s="154">
        <v>49</v>
      </c>
      <c r="E651" s="161">
        <v>1.8029297377877678</v>
      </c>
      <c r="F651" s="6">
        <v>7464551</v>
      </c>
      <c r="G651" s="3" t="s">
        <v>864</v>
      </c>
      <c r="H651" s="1" t="s">
        <v>1489</v>
      </c>
    </row>
    <row r="652" spans="1:8" ht="15.75" thickBot="1" x14ac:dyDescent="0.3">
      <c r="A652" s="3">
        <v>650</v>
      </c>
      <c r="B652" s="5" t="s">
        <v>436</v>
      </c>
      <c r="C652" s="3" t="s">
        <v>694</v>
      </c>
      <c r="D652" s="7">
        <v>49</v>
      </c>
      <c r="E652" s="160">
        <v>48.63695774647887</v>
      </c>
      <c r="F652" s="157">
        <v>3453224</v>
      </c>
      <c r="G652" s="3" t="s">
        <v>4669</v>
      </c>
      <c r="H652" s="1" t="s">
        <v>1759</v>
      </c>
    </row>
    <row r="653" spans="1:8" ht="15.75" thickTop="1" x14ac:dyDescent="0.25">
      <c r="A653" s="2">
        <v>651</v>
      </c>
      <c r="B653" s="5" t="s">
        <v>2965</v>
      </c>
      <c r="C653" s="3" t="s">
        <v>2176</v>
      </c>
      <c r="D653" s="7">
        <v>49</v>
      </c>
      <c r="E653" s="160">
        <v>49</v>
      </c>
      <c r="F653" s="157">
        <v>12460700</v>
      </c>
      <c r="G653" s="3" t="s">
        <v>2966</v>
      </c>
      <c r="H653" s="1" t="s">
        <v>2967</v>
      </c>
    </row>
    <row r="654" spans="1:8" ht="15.75" thickBot="1" x14ac:dyDescent="0.3">
      <c r="A654" s="3">
        <v>652</v>
      </c>
      <c r="B654" s="5" t="s">
        <v>2968</v>
      </c>
      <c r="C654" s="3" t="s">
        <v>2176</v>
      </c>
      <c r="D654" s="7">
        <v>48.999899999999997</v>
      </c>
      <c r="E654" s="160">
        <v>35.855313949663334</v>
      </c>
      <c r="F654" s="157">
        <v>534090</v>
      </c>
      <c r="G654" s="3" t="s">
        <v>2969</v>
      </c>
      <c r="H654" s="1" t="s">
        <v>2970</v>
      </c>
    </row>
    <row r="655" spans="1:8" ht="15.75" thickTop="1" x14ac:dyDescent="0.25">
      <c r="A655" s="2">
        <v>653</v>
      </c>
      <c r="B655" s="5" t="s">
        <v>4741</v>
      </c>
      <c r="C655" s="3" t="s">
        <v>2176</v>
      </c>
      <c r="D655" s="7">
        <v>49</v>
      </c>
      <c r="E655" s="160">
        <v>46.482895913758263</v>
      </c>
      <c r="F655" s="157">
        <v>6563529</v>
      </c>
      <c r="G655" s="3" t="s">
        <v>4742</v>
      </c>
      <c r="H655" s="1" t="s">
        <v>4743</v>
      </c>
    </row>
    <row r="656" spans="1:8" ht="15.75" thickBot="1" x14ac:dyDescent="0.3">
      <c r="A656" s="3">
        <v>654</v>
      </c>
      <c r="B656" s="5" t="s">
        <v>437</v>
      </c>
      <c r="C656" s="3" t="s">
        <v>694</v>
      </c>
      <c r="D656" s="7">
        <v>49</v>
      </c>
      <c r="E656" s="160">
        <v>46.453866657495148</v>
      </c>
      <c r="F656" s="157">
        <v>13506694</v>
      </c>
      <c r="G656" s="3" t="s">
        <v>1127</v>
      </c>
      <c r="H656" s="1" t="s">
        <v>1760</v>
      </c>
    </row>
    <row r="657" spans="1:8" ht="15.75" thickTop="1" x14ac:dyDescent="0.25">
      <c r="A657" s="2">
        <v>655</v>
      </c>
      <c r="B657" s="5" t="s">
        <v>2971</v>
      </c>
      <c r="C657" s="3" t="s">
        <v>2176</v>
      </c>
      <c r="D657" s="7">
        <v>48.999899999999997</v>
      </c>
      <c r="E657" s="160">
        <v>48.604002538706546</v>
      </c>
      <c r="F657" s="157">
        <v>834730</v>
      </c>
      <c r="G657" s="3" t="s">
        <v>2972</v>
      </c>
      <c r="H657" s="1" t="s">
        <v>2973</v>
      </c>
    </row>
    <row r="658" spans="1:8" ht="15.75" thickBot="1" x14ac:dyDescent="0.3">
      <c r="A658" s="3">
        <v>656</v>
      </c>
      <c r="B658" s="5" t="s">
        <v>438</v>
      </c>
      <c r="C658" s="3" t="s">
        <v>2176</v>
      </c>
      <c r="D658" s="7">
        <v>49</v>
      </c>
      <c r="E658" s="160">
        <v>48.864999999999995</v>
      </c>
      <c r="F658" s="157">
        <v>5863800</v>
      </c>
      <c r="G658" s="3" t="s">
        <v>4793</v>
      </c>
      <c r="H658" s="1" t="s">
        <v>1761</v>
      </c>
    </row>
    <row r="659" spans="1:8" ht="15.75" thickTop="1" x14ac:dyDescent="0.25">
      <c r="A659" s="2">
        <v>657</v>
      </c>
      <c r="B659" s="5" t="s">
        <v>159</v>
      </c>
      <c r="C659" s="3" t="s">
        <v>1</v>
      </c>
      <c r="D659" s="154">
        <v>49</v>
      </c>
      <c r="E659" s="161">
        <v>28.814160838724334</v>
      </c>
      <c r="F659" s="6">
        <v>11540446</v>
      </c>
      <c r="G659" s="3" t="s">
        <v>865</v>
      </c>
      <c r="H659" s="1" t="s">
        <v>1490</v>
      </c>
    </row>
    <row r="660" spans="1:8" ht="15.75" thickBot="1" x14ac:dyDescent="0.3">
      <c r="A660" s="3">
        <v>658</v>
      </c>
      <c r="B660" s="5" t="s">
        <v>4125</v>
      </c>
      <c r="C660" s="3" t="s">
        <v>694</v>
      </c>
      <c r="D660" s="7">
        <v>49</v>
      </c>
      <c r="E660" s="160">
        <v>48.434579439252332</v>
      </c>
      <c r="F660" s="157">
        <v>5182500</v>
      </c>
      <c r="G660" s="3" t="s">
        <v>4126</v>
      </c>
      <c r="H660" s="1" t="s">
        <v>4127</v>
      </c>
    </row>
    <row r="661" spans="1:8" ht="15.75" thickTop="1" x14ac:dyDescent="0.25">
      <c r="A661" s="2">
        <v>659</v>
      </c>
      <c r="B661" s="5" t="s">
        <v>2974</v>
      </c>
      <c r="C661" s="3" t="s">
        <v>2176</v>
      </c>
      <c r="D661" s="154">
        <v>49</v>
      </c>
      <c r="E661" s="161">
        <v>49.087980765525899</v>
      </c>
      <c r="F661" s="6">
        <v>12740000</v>
      </c>
      <c r="G661" s="3" t="s">
        <v>2975</v>
      </c>
      <c r="H661" s="1" t="s">
        <v>2976</v>
      </c>
    </row>
    <row r="662" spans="1:8" ht="15.75" thickBot="1" x14ac:dyDescent="0.3">
      <c r="A662" s="3">
        <v>660</v>
      </c>
      <c r="B662" s="5" t="s">
        <v>2977</v>
      </c>
      <c r="C662" s="3" t="s">
        <v>2176</v>
      </c>
      <c r="D662" s="7">
        <v>49</v>
      </c>
      <c r="E662" s="160">
        <v>49.000000000000007</v>
      </c>
      <c r="F662" s="157">
        <v>4802000</v>
      </c>
      <c r="G662" s="3" t="s">
        <v>2978</v>
      </c>
      <c r="H662" s="1" t="s">
        <v>2979</v>
      </c>
    </row>
    <row r="663" spans="1:8" ht="15.75" thickTop="1" x14ac:dyDescent="0.25">
      <c r="A663" s="2">
        <v>661</v>
      </c>
      <c r="B663" s="5" t="s">
        <v>439</v>
      </c>
      <c r="C663" s="3" t="s">
        <v>694</v>
      </c>
      <c r="D663" s="7">
        <v>49</v>
      </c>
      <c r="E663" s="160">
        <v>42.358331734970065</v>
      </c>
      <c r="F663" s="157">
        <v>1987580</v>
      </c>
      <c r="G663" s="3" t="s">
        <v>5055</v>
      </c>
      <c r="H663" s="1" t="s">
        <v>1762</v>
      </c>
    </row>
    <row r="664" spans="1:8" ht="15.75" thickBot="1" x14ac:dyDescent="0.3">
      <c r="A664" s="3">
        <v>662</v>
      </c>
      <c r="B664" s="5" t="s">
        <v>2980</v>
      </c>
      <c r="C664" s="3" t="s">
        <v>2176</v>
      </c>
      <c r="D664" s="7">
        <v>30</v>
      </c>
      <c r="E664" s="160">
        <v>30.356365416488746</v>
      </c>
      <c r="F664" s="157">
        <v>97108738</v>
      </c>
      <c r="G664" s="3" t="s">
        <v>2981</v>
      </c>
      <c r="H664" s="1" t="s">
        <v>2982</v>
      </c>
    </row>
    <row r="665" spans="1:8" ht="15.75" thickTop="1" x14ac:dyDescent="0.25">
      <c r="A665" s="2">
        <v>663</v>
      </c>
      <c r="B665" s="5" t="s">
        <v>440</v>
      </c>
      <c r="C665" s="3" t="s">
        <v>694</v>
      </c>
      <c r="D665" s="7">
        <v>49</v>
      </c>
      <c r="E665" s="160">
        <v>47.980893557162091</v>
      </c>
      <c r="F665" s="157">
        <v>79337655</v>
      </c>
      <c r="G665" s="3" t="s">
        <v>1128</v>
      </c>
      <c r="H665" s="1" t="s">
        <v>1763</v>
      </c>
    </row>
    <row r="666" spans="1:8" ht="15.75" thickBot="1" x14ac:dyDescent="0.3">
      <c r="A666" s="3">
        <v>664</v>
      </c>
      <c r="B666" s="5" t="s">
        <v>160</v>
      </c>
      <c r="C666" s="3" t="s">
        <v>1</v>
      </c>
      <c r="D666" s="7">
        <v>100</v>
      </c>
      <c r="E666" s="160">
        <v>51.908491202456631</v>
      </c>
      <c r="F666" s="157">
        <v>29524413</v>
      </c>
      <c r="G666" s="3" t="s">
        <v>866</v>
      </c>
      <c r="H666" s="1" t="s">
        <v>4646</v>
      </c>
    </row>
    <row r="667" spans="1:8" ht="15.75" thickTop="1" x14ac:dyDescent="0.25">
      <c r="A667" s="2">
        <v>665</v>
      </c>
      <c r="B667" s="5" t="s">
        <v>441</v>
      </c>
      <c r="C667" s="3" t="s">
        <v>694</v>
      </c>
      <c r="D667" s="7">
        <v>49</v>
      </c>
      <c r="E667" s="160">
        <v>48.992856388423981</v>
      </c>
      <c r="F667" s="157">
        <v>4824111</v>
      </c>
      <c r="G667" s="3" t="s">
        <v>1129</v>
      </c>
      <c r="H667" s="1" t="s">
        <v>1764</v>
      </c>
    </row>
    <row r="668" spans="1:8" ht="15.75" thickBot="1" x14ac:dyDescent="0.3">
      <c r="A668" s="3">
        <v>666</v>
      </c>
      <c r="B668" s="5" t="s">
        <v>4079</v>
      </c>
      <c r="C668" s="3" t="s">
        <v>2176</v>
      </c>
      <c r="D668" s="7">
        <v>49</v>
      </c>
      <c r="E668" s="160">
        <v>48.999710843373492</v>
      </c>
      <c r="F668" s="157">
        <v>50837200</v>
      </c>
      <c r="G668" s="3" t="s">
        <v>4080</v>
      </c>
      <c r="H668" s="1" t="s">
        <v>4081</v>
      </c>
    </row>
    <row r="669" spans="1:8" ht="15.75" thickTop="1" x14ac:dyDescent="0.25">
      <c r="A669" s="2">
        <v>667</v>
      </c>
      <c r="B669" s="5" t="s">
        <v>161</v>
      </c>
      <c r="C669" s="3" t="s">
        <v>1</v>
      </c>
      <c r="D669" s="154">
        <v>49</v>
      </c>
      <c r="E669" s="161">
        <v>48.982377622377619</v>
      </c>
      <c r="F669" s="6">
        <v>8405376</v>
      </c>
      <c r="G669" s="3" t="s">
        <v>2091</v>
      </c>
      <c r="H669" s="1" t="s">
        <v>1491</v>
      </c>
    </row>
    <row r="670" spans="1:8" ht="15.75" thickBot="1" x14ac:dyDescent="0.3">
      <c r="A670" s="3">
        <v>668</v>
      </c>
      <c r="B670" s="5" t="s">
        <v>162</v>
      </c>
      <c r="C670" s="3" t="s">
        <v>1</v>
      </c>
      <c r="D670" s="7">
        <v>49</v>
      </c>
      <c r="E670" s="160">
        <v>39.63236437121094</v>
      </c>
      <c r="F670" s="157">
        <v>21314238</v>
      </c>
      <c r="G670" s="3" t="s">
        <v>867</v>
      </c>
      <c r="H670" s="1" t="s">
        <v>1492</v>
      </c>
    </row>
    <row r="671" spans="1:8" ht="15.75" thickTop="1" x14ac:dyDescent="0.25">
      <c r="A671" s="2">
        <v>669</v>
      </c>
      <c r="B671" s="5" t="s">
        <v>442</v>
      </c>
      <c r="C671" s="3" t="s">
        <v>694</v>
      </c>
      <c r="D671" s="7">
        <v>49</v>
      </c>
      <c r="E671" s="160">
        <v>48.314166666666672</v>
      </c>
      <c r="F671" s="157">
        <v>5797700</v>
      </c>
      <c r="G671" s="3" t="s">
        <v>1130</v>
      </c>
      <c r="H671" s="1" t="s">
        <v>1765</v>
      </c>
    </row>
    <row r="672" spans="1:8" ht="15.75" thickBot="1" x14ac:dyDescent="0.3">
      <c r="A672" s="3">
        <v>670</v>
      </c>
      <c r="B672" s="5" t="s">
        <v>2983</v>
      </c>
      <c r="C672" s="3" t="s">
        <v>2176</v>
      </c>
      <c r="D672" s="7">
        <v>49</v>
      </c>
      <c r="E672" s="160">
        <v>60.39582463465554</v>
      </c>
      <c r="F672" s="157">
        <v>723240</v>
      </c>
      <c r="G672" s="3" t="s">
        <v>2984</v>
      </c>
      <c r="H672" s="1" t="s">
        <v>2985</v>
      </c>
    </row>
    <row r="673" spans="1:8" ht="15.75" thickTop="1" x14ac:dyDescent="0.25">
      <c r="A673" s="2">
        <v>671</v>
      </c>
      <c r="B673" s="5" t="s">
        <v>163</v>
      </c>
      <c r="C673" s="3" t="s">
        <v>1</v>
      </c>
      <c r="D673" s="7">
        <v>49</v>
      </c>
      <c r="E673" s="160">
        <v>48.812356458947434</v>
      </c>
      <c r="F673" s="157">
        <v>28071830</v>
      </c>
      <c r="G673" s="3" t="s">
        <v>4702</v>
      </c>
      <c r="H673" s="1" t="s">
        <v>1493</v>
      </c>
    </row>
    <row r="674" spans="1:8" ht="15.75" thickBot="1" x14ac:dyDescent="0.3">
      <c r="A674" s="3">
        <v>672</v>
      </c>
      <c r="B674" s="5" t="s">
        <v>443</v>
      </c>
      <c r="C674" s="3" t="s">
        <v>694</v>
      </c>
      <c r="D674" s="7">
        <v>49</v>
      </c>
      <c r="E674" s="160">
        <v>47.318402545210994</v>
      </c>
      <c r="F674" s="157">
        <v>11303420</v>
      </c>
      <c r="G674" s="3" t="s">
        <v>1131</v>
      </c>
      <c r="H674" s="1" t="s">
        <v>1766</v>
      </c>
    </row>
    <row r="675" spans="1:8" ht="15.75" thickTop="1" x14ac:dyDescent="0.25">
      <c r="A675" s="2">
        <v>673</v>
      </c>
      <c r="B675" s="5" t="s">
        <v>444</v>
      </c>
      <c r="C675" s="3" t="s">
        <v>694</v>
      </c>
      <c r="D675" s="7">
        <v>49</v>
      </c>
      <c r="E675" s="160">
        <v>48.567333333333337</v>
      </c>
      <c r="F675" s="157">
        <v>14570200</v>
      </c>
      <c r="G675" s="3" t="s">
        <v>4981</v>
      </c>
      <c r="H675" s="1" t="s">
        <v>1767</v>
      </c>
    </row>
    <row r="676" spans="1:8" ht="15.75" thickBot="1" x14ac:dyDescent="0.3">
      <c r="A676" s="3">
        <v>674</v>
      </c>
      <c r="B676" s="5" t="s">
        <v>445</v>
      </c>
      <c r="C676" s="3" t="s">
        <v>694</v>
      </c>
      <c r="D676" s="7">
        <v>49</v>
      </c>
      <c r="E676" s="160">
        <v>46.823742243850994</v>
      </c>
      <c r="F676" s="157">
        <v>1402844</v>
      </c>
      <c r="G676" s="3" t="s">
        <v>1132</v>
      </c>
      <c r="H676" s="1" t="s">
        <v>1768</v>
      </c>
    </row>
    <row r="677" spans="1:8" ht="15.75" thickTop="1" x14ac:dyDescent="0.25">
      <c r="A677" s="2">
        <v>675</v>
      </c>
      <c r="B677" s="5" t="s">
        <v>2986</v>
      </c>
      <c r="C677" s="3" t="s">
        <v>2176</v>
      </c>
      <c r="D677" s="7">
        <v>49</v>
      </c>
      <c r="E677" s="160">
        <v>49</v>
      </c>
      <c r="F677" s="157">
        <v>98000000</v>
      </c>
      <c r="G677" s="3" t="s">
        <v>2987</v>
      </c>
      <c r="H677" s="1" t="s">
        <v>2988</v>
      </c>
    </row>
    <row r="678" spans="1:8" ht="15.75" thickBot="1" x14ac:dyDescent="0.3">
      <c r="A678" s="3">
        <v>676</v>
      </c>
      <c r="B678" s="5" t="s">
        <v>2989</v>
      </c>
      <c r="C678" s="3" t="s">
        <v>2176</v>
      </c>
      <c r="D678" s="154">
        <v>49</v>
      </c>
      <c r="E678" s="161">
        <v>48.168109452736331</v>
      </c>
      <c r="F678" s="6">
        <v>19363580</v>
      </c>
      <c r="G678" s="3" t="s">
        <v>2990</v>
      </c>
      <c r="H678" s="1" t="s">
        <v>2991</v>
      </c>
    </row>
    <row r="679" spans="1:8" ht="15.75" thickTop="1" x14ac:dyDescent="0.25">
      <c r="A679" s="2">
        <v>677</v>
      </c>
      <c r="B679" s="5" t="s">
        <v>4840</v>
      </c>
      <c r="C679" s="3" t="s">
        <v>2176</v>
      </c>
      <c r="D679" s="7">
        <v>0</v>
      </c>
      <c r="E679" s="160" t="e">
        <v>#VALUE!</v>
      </c>
      <c r="F679" s="157" t="s">
        <v>4942</v>
      </c>
      <c r="G679" s="3" t="s">
        <v>4841</v>
      </c>
      <c r="H679" s="1" t="s">
        <v>4842</v>
      </c>
    </row>
    <row r="680" spans="1:8" ht="15.75" thickBot="1" x14ac:dyDescent="0.3">
      <c r="A680" s="3">
        <v>678</v>
      </c>
      <c r="B680" s="5" t="s">
        <v>2992</v>
      </c>
      <c r="C680" s="3" t="s">
        <v>2176</v>
      </c>
      <c r="D680" s="7">
        <v>100</v>
      </c>
      <c r="E680" s="160">
        <v>33.955729166666664</v>
      </c>
      <c r="F680" s="157">
        <v>6519500</v>
      </c>
      <c r="G680" s="3" t="s">
        <v>2993</v>
      </c>
      <c r="H680" s="1" t="s">
        <v>2994</v>
      </c>
    </row>
    <row r="681" spans="1:8" ht="15.75" thickTop="1" x14ac:dyDescent="0.25">
      <c r="A681" s="2">
        <v>679</v>
      </c>
      <c r="B681" s="5" t="s">
        <v>446</v>
      </c>
      <c r="C681" s="3" t="s">
        <v>694</v>
      </c>
      <c r="D681" s="7">
        <v>49</v>
      </c>
      <c r="E681" s="160">
        <v>39.692702169625257</v>
      </c>
      <c r="F681" s="157">
        <v>2012420</v>
      </c>
      <c r="G681" s="3" t="s">
        <v>1133</v>
      </c>
      <c r="H681" s="1" t="s">
        <v>1769</v>
      </c>
    </row>
    <row r="682" spans="1:8" ht="15.75" thickBot="1" x14ac:dyDescent="0.3">
      <c r="A682" s="3">
        <v>680</v>
      </c>
      <c r="B682" s="5" t="s">
        <v>447</v>
      </c>
      <c r="C682" s="3" t="s">
        <v>694</v>
      </c>
      <c r="D682" s="7">
        <v>49</v>
      </c>
      <c r="E682" s="160">
        <v>48.536209813874784</v>
      </c>
      <c r="F682" s="157">
        <v>1434245</v>
      </c>
      <c r="G682" s="3" t="s">
        <v>1134</v>
      </c>
      <c r="H682" s="1" t="s">
        <v>1770</v>
      </c>
    </row>
    <row r="683" spans="1:8" ht="15.75" thickTop="1" x14ac:dyDescent="0.25">
      <c r="A683" s="2">
        <v>681</v>
      </c>
      <c r="B683" s="5" t="s">
        <v>4421</v>
      </c>
      <c r="C683" s="3" t="s">
        <v>2176</v>
      </c>
      <c r="D683" s="7">
        <v>48.999899999999997</v>
      </c>
      <c r="E683" s="160">
        <v>48.999942164533635</v>
      </c>
      <c r="F683" s="157">
        <v>593061</v>
      </c>
      <c r="G683" s="3" t="s">
        <v>4422</v>
      </c>
      <c r="H683" s="1" t="s">
        <v>4423</v>
      </c>
    </row>
    <row r="684" spans="1:8" ht="15.75" thickBot="1" x14ac:dyDescent="0.3">
      <c r="A684" s="3">
        <v>682</v>
      </c>
      <c r="B684" s="5" t="s">
        <v>448</v>
      </c>
      <c r="C684" s="3" t="s">
        <v>694</v>
      </c>
      <c r="D684" s="7">
        <v>49</v>
      </c>
      <c r="E684" s="160">
        <v>45.544020202020199</v>
      </c>
      <c r="F684" s="157">
        <v>22544290</v>
      </c>
      <c r="G684" s="3" t="s">
        <v>1135</v>
      </c>
      <c r="H684" s="1" t="s">
        <v>1771</v>
      </c>
    </row>
    <row r="685" spans="1:8" ht="15.75" thickTop="1" x14ac:dyDescent="0.25">
      <c r="A685" s="2">
        <v>683</v>
      </c>
      <c r="B685" s="5" t="s">
        <v>164</v>
      </c>
      <c r="C685" s="3" t="s">
        <v>1</v>
      </c>
      <c r="D685" s="7">
        <v>49</v>
      </c>
      <c r="E685" s="160">
        <v>48.485117466802862</v>
      </c>
      <c r="F685" s="157">
        <v>4746693</v>
      </c>
      <c r="G685" s="3" t="s">
        <v>719</v>
      </c>
      <c r="H685" s="1" t="s">
        <v>1494</v>
      </c>
    </row>
    <row r="686" spans="1:8" ht="15.75" thickBot="1" x14ac:dyDescent="0.3">
      <c r="A686" s="3">
        <v>684</v>
      </c>
      <c r="B686" s="5" t="s">
        <v>2995</v>
      </c>
      <c r="C686" s="3" t="s">
        <v>2176</v>
      </c>
      <c r="D686" s="7">
        <v>49</v>
      </c>
      <c r="E686" s="160">
        <v>50.898741183610909</v>
      </c>
      <c r="F686" s="157">
        <v>3430000</v>
      </c>
      <c r="G686" s="3" t="s">
        <v>2996</v>
      </c>
      <c r="H686" s="1" t="s">
        <v>2997</v>
      </c>
    </row>
    <row r="687" spans="1:8" ht="15.75" thickTop="1" x14ac:dyDescent="0.25">
      <c r="A687" s="2">
        <v>685</v>
      </c>
      <c r="B687" s="5" t="s">
        <v>449</v>
      </c>
      <c r="C687" s="3" t="s">
        <v>694</v>
      </c>
      <c r="D687" s="7">
        <v>0</v>
      </c>
      <c r="E687" s="160" t="e">
        <v>#VALUE!</v>
      </c>
      <c r="F687" s="157" t="s">
        <v>4942</v>
      </c>
      <c r="G687" s="3" t="s">
        <v>1136</v>
      </c>
      <c r="H687" s="1" t="s">
        <v>1772</v>
      </c>
    </row>
    <row r="688" spans="1:8" ht="15.75" thickBot="1" x14ac:dyDescent="0.3">
      <c r="A688" s="3">
        <v>686</v>
      </c>
      <c r="B688" s="5" t="s">
        <v>450</v>
      </c>
      <c r="C688" s="3" t="s">
        <v>694</v>
      </c>
      <c r="D688" s="7">
        <v>49</v>
      </c>
      <c r="E688" s="160">
        <v>48.850479761072627</v>
      </c>
      <c r="F688" s="157">
        <v>5611948</v>
      </c>
      <c r="G688" s="3" t="s">
        <v>1137</v>
      </c>
      <c r="H688" s="1" t="s">
        <v>1773</v>
      </c>
    </row>
    <row r="689" spans="1:8" ht="15.75" thickTop="1" x14ac:dyDescent="0.25">
      <c r="A689" s="2">
        <v>687</v>
      </c>
      <c r="B689" s="5" t="s">
        <v>451</v>
      </c>
      <c r="C689" s="3" t="s">
        <v>694</v>
      </c>
      <c r="D689" s="7">
        <v>49</v>
      </c>
      <c r="E689" s="160">
        <v>47.68923326646555</v>
      </c>
      <c r="F689" s="157">
        <v>1557125</v>
      </c>
      <c r="G689" s="3" t="s">
        <v>1138</v>
      </c>
      <c r="H689" s="1" t="s">
        <v>1774</v>
      </c>
    </row>
    <row r="690" spans="1:8" ht="15.75" thickBot="1" x14ac:dyDescent="0.3">
      <c r="A690" s="3">
        <v>688</v>
      </c>
      <c r="B690" s="5" t="s">
        <v>452</v>
      </c>
      <c r="C690" s="3" t="s">
        <v>694</v>
      </c>
      <c r="D690" s="7">
        <v>49</v>
      </c>
      <c r="E690" s="160">
        <v>48.985714285714288</v>
      </c>
      <c r="F690" s="157">
        <v>1714500</v>
      </c>
      <c r="G690" s="3" t="s">
        <v>1139</v>
      </c>
      <c r="H690" s="1" t="s">
        <v>1775</v>
      </c>
    </row>
    <row r="691" spans="1:8" ht="15.75" thickTop="1" x14ac:dyDescent="0.25">
      <c r="A691" s="2">
        <v>689</v>
      </c>
      <c r="B691" s="5" t="s">
        <v>453</v>
      </c>
      <c r="C691" s="3" t="s">
        <v>2176</v>
      </c>
      <c r="D691" s="7">
        <v>49</v>
      </c>
      <c r="E691" s="160">
        <v>48.753768844221106</v>
      </c>
      <c r="F691" s="157">
        <v>1940400</v>
      </c>
      <c r="G691" s="3" t="s">
        <v>4794</v>
      </c>
      <c r="H691" s="1" t="s">
        <v>1776</v>
      </c>
    </row>
    <row r="692" spans="1:8" ht="15.75" thickBot="1" x14ac:dyDescent="0.3">
      <c r="A692" s="3">
        <v>690</v>
      </c>
      <c r="B692" s="5" t="s">
        <v>2998</v>
      </c>
      <c r="C692" s="3" t="s">
        <v>2176</v>
      </c>
      <c r="D692" s="7">
        <v>49</v>
      </c>
      <c r="E692" s="160">
        <v>48.875</v>
      </c>
      <c r="F692" s="157">
        <v>2346000</v>
      </c>
      <c r="G692" s="3" t="s">
        <v>2999</v>
      </c>
      <c r="H692" s="1" t="s">
        <v>3000</v>
      </c>
    </row>
    <row r="693" spans="1:8" ht="15.75" thickTop="1" x14ac:dyDescent="0.25">
      <c r="A693" s="2">
        <v>691</v>
      </c>
      <c r="B693" s="5" t="s">
        <v>454</v>
      </c>
      <c r="C693" s="3" t="s">
        <v>694</v>
      </c>
      <c r="D693" s="7">
        <v>0</v>
      </c>
      <c r="E693" s="160" t="e">
        <v>#VALUE!</v>
      </c>
      <c r="F693" s="157" t="s">
        <v>4942</v>
      </c>
      <c r="G693" s="3" t="s">
        <v>1140</v>
      </c>
      <c r="H693" s="1" t="s">
        <v>1777</v>
      </c>
    </row>
    <row r="694" spans="1:8" ht="15.75" thickBot="1" x14ac:dyDescent="0.3">
      <c r="A694" s="3">
        <v>692</v>
      </c>
      <c r="B694" s="5" t="s">
        <v>455</v>
      </c>
      <c r="C694" s="3" t="s">
        <v>694</v>
      </c>
      <c r="D694" s="7">
        <v>0</v>
      </c>
      <c r="E694" s="160" t="e">
        <v>#VALUE!</v>
      </c>
      <c r="F694" s="157" t="s">
        <v>4942</v>
      </c>
      <c r="G694" s="3" t="s">
        <v>1141</v>
      </c>
      <c r="H694" s="1" t="s">
        <v>1778</v>
      </c>
    </row>
    <row r="695" spans="1:8" ht="15.75" thickTop="1" x14ac:dyDescent="0.25">
      <c r="A695" s="2">
        <v>693</v>
      </c>
      <c r="B695" s="5" t="s">
        <v>3001</v>
      </c>
      <c r="C695" s="3" t="s">
        <v>2176</v>
      </c>
      <c r="D695" s="7">
        <v>49</v>
      </c>
      <c r="E695" s="160">
        <v>48.999995168708686</v>
      </c>
      <c r="F695" s="157">
        <v>4056886</v>
      </c>
      <c r="G695" s="3" t="s">
        <v>3002</v>
      </c>
      <c r="H695" s="1" t="s">
        <v>3003</v>
      </c>
    </row>
    <row r="696" spans="1:8" ht="15.75" thickBot="1" x14ac:dyDescent="0.3">
      <c r="A696" s="3">
        <v>694</v>
      </c>
      <c r="B696" s="5" t="s">
        <v>165</v>
      </c>
      <c r="C696" s="3" t="s">
        <v>1</v>
      </c>
      <c r="D696" s="154">
        <v>49</v>
      </c>
      <c r="E696" s="161">
        <v>46.659612086349696</v>
      </c>
      <c r="F696" s="6">
        <v>6872037</v>
      </c>
      <c r="G696" s="3" t="s">
        <v>868</v>
      </c>
      <c r="H696" s="1" t="s">
        <v>1495</v>
      </c>
    </row>
    <row r="697" spans="1:8" ht="15.75" thickTop="1" x14ac:dyDescent="0.25">
      <c r="A697" s="2">
        <v>695</v>
      </c>
      <c r="B697" s="5" t="s">
        <v>3004</v>
      </c>
      <c r="C697" s="3" t="s">
        <v>2176</v>
      </c>
      <c r="D697" s="7">
        <v>49</v>
      </c>
      <c r="E697" s="161">
        <v>49.000000000000007</v>
      </c>
      <c r="F697" s="6">
        <v>4189500</v>
      </c>
      <c r="G697" s="3" t="s">
        <v>3005</v>
      </c>
      <c r="H697" s="1" t="s">
        <v>3006</v>
      </c>
    </row>
    <row r="698" spans="1:8" ht="15.75" thickBot="1" x14ac:dyDescent="0.3">
      <c r="A698" s="3">
        <v>696</v>
      </c>
      <c r="B698" s="5" t="s">
        <v>456</v>
      </c>
      <c r="C698" s="3" t="s">
        <v>694</v>
      </c>
      <c r="D698" s="7">
        <v>49</v>
      </c>
      <c r="E698" s="160">
        <v>43.930349541541283</v>
      </c>
      <c r="F698" s="157">
        <v>49578211</v>
      </c>
      <c r="G698" s="3" t="s">
        <v>1142</v>
      </c>
      <c r="H698" s="1" t="s">
        <v>1779</v>
      </c>
    </row>
    <row r="699" spans="1:8" ht="15.75" thickTop="1" x14ac:dyDescent="0.25">
      <c r="A699" s="2">
        <v>697</v>
      </c>
      <c r="B699" s="5" t="s">
        <v>3007</v>
      </c>
      <c r="C699" s="3" t="s">
        <v>2176</v>
      </c>
      <c r="D699" s="7">
        <v>49</v>
      </c>
      <c r="E699" s="160">
        <v>49</v>
      </c>
      <c r="F699" s="157">
        <v>5978000</v>
      </c>
      <c r="G699" s="3" t="s">
        <v>3008</v>
      </c>
      <c r="H699" s="1" t="s">
        <v>3009</v>
      </c>
    </row>
    <row r="700" spans="1:8" ht="15.75" thickBot="1" x14ac:dyDescent="0.3">
      <c r="A700" s="3">
        <v>698</v>
      </c>
      <c r="B700" s="5" t="s">
        <v>3010</v>
      </c>
      <c r="C700" s="3" t="s">
        <v>2176</v>
      </c>
      <c r="D700" s="154">
        <v>49</v>
      </c>
      <c r="E700" s="161">
        <v>49</v>
      </c>
      <c r="F700" s="6">
        <v>735000</v>
      </c>
      <c r="G700" s="3" t="s">
        <v>3011</v>
      </c>
      <c r="H700" s="1" t="s">
        <v>3012</v>
      </c>
    </row>
    <row r="701" spans="1:8" ht="15.75" thickTop="1" x14ac:dyDescent="0.25">
      <c r="A701" s="2">
        <v>699</v>
      </c>
      <c r="B701" s="5" t="s">
        <v>457</v>
      </c>
      <c r="C701" s="3" t="s">
        <v>694</v>
      </c>
      <c r="D701" s="7">
        <v>49</v>
      </c>
      <c r="E701" s="160">
        <v>48.663199197007032</v>
      </c>
      <c r="F701" s="157">
        <v>533300</v>
      </c>
      <c r="G701" s="3" t="s">
        <v>1143</v>
      </c>
      <c r="H701" s="1" t="s">
        <v>1780</v>
      </c>
    </row>
    <row r="702" spans="1:8" ht="15.75" thickBot="1" x14ac:dyDescent="0.3">
      <c r="A702" s="3">
        <v>700</v>
      </c>
      <c r="B702" s="5" t="s">
        <v>166</v>
      </c>
      <c r="C702" s="3" t="s">
        <v>1</v>
      </c>
      <c r="D702" s="7">
        <v>49</v>
      </c>
      <c r="E702" s="161">
        <v>36.316090000000003</v>
      </c>
      <c r="F702" s="6">
        <v>3631609</v>
      </c>
      <c r="G702" s="3" t="s">
        <v>869</v>
      </c>
      <c r="H702" s="1" t="s">
        <v>1496</v>
      </c>
    </row>
    <row r="703" spans="1:8" ht="15.75" thickTop="1" x14ac:dyDescent="0.25">
      <c r="A703" s="2">
        <v>701</v>
      </c>
      <c r="B703" s="5" t="s">
        <v>3013</v>
      </c>
      <c r="C703" s="3" t="s">
        <v>2176</v>
      </c>
      <c r="D703" s="154">
        <v>49</v>
      </c>
      <c r="E703" s="161">
        <v>49.000066792373339</v>
      </c>
      <c r="F703" s="6">
        <v>2861109</v>
      </c>
      <c r="G703" s="3" t="s">
        <v>3014</v>
      </c>
      <c r="H703" s="1" t="s">
        <v>3015</v>
      </c>
    </row>
    <row r="704" spans="1:8" ht="15.75" thickBot="1" x14ac:dyDescent="0.3">
      <c r="A704" s="3">
        <v>702</v>
      </c>
      <c r="B704" s="5" t="s">
        <v>458</v>
      </c>
      <c r="C704" s="3" t="s">
        <v>694</v>
      </c>
      <c r="D704" s="7">
        <v>49</v>
      </c>
      <c r="E704" s="161">
        <v>49.001960078403144</v>
      </c>
      <c r="F704" s="6">
        <v>735000</v>
      </c>
      <c r="G704" s="3" t="s">
        <v>2145</v>
      </c>
      <c r="H704" s="1" t="s">
        <v>1781</v>
      </c>
    </row>
    <row r="705" spans="1:8" ht="15.75" thickTop="1" x14ac:dyDescent="0.25">
      <c r="A705" s="2">
        <v>703</v>
      </c>
      <c r="B705" s="5" t="s">
        <v>167</v>
      </c>
      <c r="C705" s="3" t="s">
        <v>1</v>
      </c>
      <c r="D705" s="7">
        <v>49</v>
      </c>
      <c r="E705" s="160">
        <v>23.460642618556026</v>
      </c>
      <c r="F705" s="157">
        <v>22991350</v>
      </c>
      <c r="G705" s="3" t="s">
        <v>870</v>
      </c>
      <c r="H705" s="1" t="s">
        <v>1497</v>
      </c>
    </row>
    <row r="706" spans="1:8" ht="15.75" thickBot="1" x14ac:dyDescent="0.3">
      <c r="A706" s="3">
        <v>704</v>
      </c>
      <c r="B706" s="5" t="s">
        <v>168</v>
      </c>
      <c r="C706" s="3" t="s">
        <v>1</v>
      </c>
      <c r="D706" s="7">
        <v>49</v>
      </c>
      <c r="E706" s="160">
        <v>40.215988350496758</v>
      </c>
      <c r="F706" s="157">
        <v>9906328</v>
      </c>
      <c r="G706" s="3" t="s">
        <v>871</v>
      </c>
      <c r="H706" s="1" t="s">
        <v>1498</v>
      </c>
    </row>
    <row r="707" spans="1:8" ht="15.75" thickTop="1" x14ac:dyDescent="0.25">
      <c r="A707" s="2">
        <v>705</v>
      </c>
      <c r="B707" s="5" t="s">
        <v>459</v>
      </c>
      <c r="C707" s="3" t="s">
        <v>694</v>
      </c>
      <c r="D707" s="7">
        <v>49</v>
      </c>
      <c r="E707" s="160">
        <v>48.993421052631582</v>
      </c>
      <c r="F707" s="157">
        <v>3723500</v>
      </c>
      <c r="G707" s="3" t="s">
        <v>1144</v>
      </c>
      <c r="H707" s="1" t="s">
        <v>1782</v>
      </c>
    </row>
    <row r="708" spans="1:8" ht="15.75" thickBot="1" x14ac:dyDescent="0.3">
      <c r="A708" s="3">
        <v>706</v>
      </c>
      <c r="B708" s="5" t="s">
        <v>3016</v>
      </c>
      <c r="C708" s="3" t="s">
        <v>2176</v>
      </c>
      <c r="D708" s="7">
        <v>49</v>
      </c>
      <c r="E708" s="160">
        <v>49.04544592518679</v>
      </c>
      <c r="F708" s="157">
        <v>10577391</v>
      </c>
      <c r="G708" s="3" t="s">
        <v>3017</v>
      </c>
      <c r="H708" s="1" t="s">
        <v>3018</v>
      </c>
    </row>
    <row r="709" spans="1:8" ht="15.75" thickTop="1" x14ac:dyDescent="0.25">
      <c r="A709" s="2">
        <v>707</v>
      </c>
      <c r="B709" s="5" t="s">
        <v>169</v>
      </c>
      <c r="C709" s="3" t="s">
        <v>1</v>
      </c>
      <c r="D709" s="7">
        <v>49</v>
      </c>
      <c r="E709" s="160">
        <v>46.981338417512497</v>
      </c>
      <c r="F709" s="157">
        <v>89523833</v>
      </c>
      <c r="G709" s="3" t="s">
        <v>872</v>
      </c>
      <c r="H709" s="1" t="s">
        <v>1499</v>
      </c>
    </row>
    <row r="710" spans="1:8" ht="15.75" thickBot="1" x14ac:dyDescent="0.3">
      <c r="A710" s="3">
        <v>708</v>
      </c>
      <c r="B710" s="5" t="s">
        <v>460</v>
      </c>
      <c r="C710" s="3" t="s">
        <v>694</v>
      </c>
      <c r="D710" s="154">
        <v>49</v>
      </c>
      <c r="E710" s="161">
        <v>45.090652267200689</v>
      </c>
      <c r="F710" s="6">
        <v>3530562</v>
      </c>
      <c r="G710" s="3" t="s">
        <v>1145</v>
      </c>
      <c r="H710" s="1" t="s">
        <v>1783</v>
      </c>
    </row>
    <row r="711" spans="1:8" ht="15.75" thickTop="1" x14ac:dyDescent="0.25">
      <c r="A711" s="2">
        <v>709</v>
      </c>
      <c r="B711" s="5" t="s">
        <v>4677</v>
      </c>
      <c r="C711" s="3" t="s">
        <v>2176</v>
      </c>
      <c r="D711" s="7">
        <v>100</v>
      </c>
      <c r="E711" s="160">
        <v>100</v>
      </c>
      <c r="F711" s="157">
        <v>78800000</v>
      </c>
      <c r="G711" s="3" t="s">
        <v>4678</v>
      </c>
      <c r="H711" s="1" t="s">
        <v>4679</v>
      </c>
    </row>
    <row r="712" spans="1:8" ht="15.75" thickBot="1" x14ac:dyDescent="0.3">
      <c r="A712" s="3">
        <v>710</v>
      </c>
      <c r="B712" s="5" t="s">
        <v>2032</v>
      </c>
      <c r="C712" s="3" t="s">
        <v>1</v>
      </c>
      <c r="D712" s="7">
        <v>49</v>
      </c>
      <c r="E712" s="160">
        <v>48.998536398467444</v>
      </c>
      <c r="F712" s="157">
        <v>12788618</v>
      </c>
      <c r="G712" s="3" t="s">
        <v>2092</v>
      </c>
      <c r="H712" s="1" t="s">
        <v>2093</v>
      </c>
    </row>
    <row r="713" spans="1:8" ht="15.75" thickTop="1" x14ac:dyDescent="0.25">
      <c r="A713" s="2">
        <v>711</v>
      </c>
      <c r="B713" s="5" t="s">
        <v>4103</v>
      </c>
      <c r="C713" s="3" t="s">
        <v>2176</v>
      </c>
      <c r="D713" s="7">
        <v>49</v>
      </c>
      <c r="E713" s="160">
        <v>49</v>
      </c>
      <c r="F713" s="157">
        <v>2463034</v>
      </c>
      <c r="G713" s="3" t="s">
        <v>4104</v>
      </c>
      <c r="H713" s="1" t="s">
        <v>4105</v>
      </c>
    </row>
    <row r="714" spans="1:8" ht="15.75" thickBot="1" x14ac:dyDescent="0.3">
      <c r="A714" s="3">
        <v>712</v>
      </c>
      <c r="B714" s="5" t="s">
        <v>170</v>
      </c>
      <c r="C714" s="3" t="s">
        <v>1</v>
      </c>
      <c r="D714" s="7">
        <v>49</v>
      </c>
      <c r="E714" s="160">
        <v>3.9977257501498547</v>
      </c>
      <c r="F714" s="157">
        <v>7709806</v>
      </c>
      <c r="G714" s="3" t="s">
        <v>873</v>
      </c>
      <c r="H714" s="1" t="s">
        <v>1500</v>
      </c>
    </row>
    <row r="715" spans="1:8" ht="15.75" thickTop="1" x14ac:dyDescent="0.25">
      <c r="A715" s="2">
        <v>713</v>
      </c>
      <c r="B715" s="5" t="s">
        <v>171</v>
      </c>
      <c r="C715" s="3" t="s">
        <v>1</v>
      </c>
      <c r="D715" s="7">
        <v>49</v>
      </c>
      <c r="E715" s="160">
        <v>48.279294199063557</v>
      </c>
      <c r="F715" s="157">
        <v>24138247</v>
      </c>
      <c r="G715" s="3" t="s">
        <v>874</v>
      </c>
      <c r="H715" s="1" t="s">
        <v>1501</v>
      </c>
    </row>
    <row r="716" spans="1:8" ht="15.75" thickBot="1" x14ac:dyDescent="0.3">
      <c r="A716" s="3">
        <v>714</v>
      </c>
      <c r="B716" s="5" t="s">
        <v>461</v>
      </c>
      <c r="C716" s="3" t="s">
        <v>694</v>
      </c>
      <c r="D716" s="7">
        <v>49</v>
      </c>
      <c r="E716" s="160">
        <v>22.393527777777781</v>
      </c>
      <c r="F716" s="157">
        <v>806167</v>
      </c>
      <c r="G716" s="3" t="s">
        <v>1146</v>
      </c>
      <c r="H716" s="1" t="s">
        <v>1784</v>
      </c>
    </row>
    <row r="717" spans="1:8" ht="15.75" thickTop="1" x14ac:dyDescent="0.25">
      <c r="A717" s="2">
        <v>715</v>
      </c>
      <c r="B717" s="5" t="s">
        <v>172</v>
      </c>
      <c r="C717" s="3" t="s">
        <v>1</v>
      </c>
      <c r="D717" s="7">
        <v>49</v>
      </c>
      <c r="E717" s="160">
        <v>34.404040149556074</v>
      </c>
      <c r="F717" s="157">
        <v>17206152</v>
      </c>
      <c r="G717" s="3" t="s">
        <v>875</v>
      </c>
      <c r="H717" s="1" t="s">
        <v>1502</v>
      </c>
    </row>
    <row r="718" spans="1:8" ht="15.75" thickBot="1" x14ac:dyDescent="0.3">
      <c r="A718" s="3">
        <v>716</v>
      </c>
      <c r="B718" s="5" t="s">
        <v>3019</v>
      </c>
      <c r="C718" s="3" t="s">
        <v>2176</v>
      </c>
      <c r="D718" s="7">
        <v>49</v>
      </c>
      <c r="E718" s="160">
        <v>49</v>
      </c>
      <c r="F718" s="157">
        <v>44100000</v>
      </c>
      <c r="G718" s="3" t="s">
        <v>3020</v>
      </c>
      <c r="H718" s="1" t="s">
        <v>3021</v>
      </c>
    </row>
    <row r="719" spans="1:8" ht="15.75" thickTop="1" x14ac:dyDescent="0.25">
      <c r="A719" s="2">
        <v>717</v>
      </c>
      <c r="B719" s="5" t="s">
        <v>462</v>
      </c>
      <c r="C719" s="3" t="s">
        <v>694</v>
      </c>
      <c r="D719" s="7">
        <v>49</v>
      </c>
      <c r="E719" s="160">
        <v>49.925284526743503</v>
      </c>
      <c r="F719" s="157">
        <v>21335131</v>
      </c>
      <c r="G719" s="3" t="s">
        <v>1147</v>
      </c>
      <c r="H719" s="1" t="s">
        <v>1785</v>
      </c>
    </row>
    <row r="720" spans="1:8" ht="15.75" thickBot="1" x14ac:dyDescent="0.3">
      <c r="A720" s="3">
        <v>718</v>
      </c>
      <c r="B720" s="5" t="s">
        <v>173</v>
      </c>
      <c r="C720" s="3" t="s">
        <v>1</v>
      </c>
      <c r="D720" s="7">
        <v>49</v>
      </c>
      <c r="E720" s="160">
        <v>28.830938271604939</v>
      </c>
      <c r="F720" s="157">
        <v>9341224</v>
      </c>
      <c r="G720" s="3" t="s">
        <v>876</v>
      </c>
      <c r="H720" s="1" t="s">
        <v>1503</v>
      </c>
    </row>
    <row r="721" spans="1:8" ht="15.75" thickTop="1" x14ac:dyDescent="0.25">
      <c r="A721" s="2">
        <v>719</v>
      </c>
      <c r="B721" s="5" t="s">
        <v>3022</v>
      </c>
      <c r="C721" s="3" t="s">
        <v>2176</v>
      </c>
      <c r="D721" s="7">
        <v>49</v>
      </c>
      <c r="E721" s="160">
        <v>46.483999999999995</v>
      </c>
      <c r="F721" s="157">
        <v>1162100</v>
      </c>
      <c r="G721" s="3" t="s">
        <v>3023</v>
      </c>
      <c r="H721" s="1" t="s">
        <v>3024</v>
      </c>
    </row>
    <row r="722" spans="1:8" ht="15.75" thickBot="1" x14ac:dyDescent="0.3">
      <c r="A722" s="3">
        <v>720</v>
      </c>
      <c r="B722" s="5" t="s">
        <v>3025</v>
      </c>
      <c r="C722" s="3" t="s">
        <v>2176</v>
      </c>
      <c r="D722" s="7">
        <v>49</v>
      </c>
      <c r="E722" s="160">
        <v>49.000001254294389</v>
      </c>
      <c r="F722" s="157">
        <v>39065790</v>
      </c>
      <c r="G722" s="3" t="s">
        <v>3026</v>
      </c>
      <c r="H722" s="1" t="s">
        <v>3027</v>
      </c>
    </row>
    <row r="723" spans="1:8" ht="15.75" thickTop="1" x14ac:dyDescent="0.25">
      <c r="A723" s="2">
        <v>721</v>
      </c>
      <c r="B723" s="5" t="s">
        <v>3028</v>
      </c>
      <c r="C723" s="3" t="s">
        <v>2176</v>
      </c>
      <c r="D723" s="7">
        <v>49</v>
      </c>
      <c r="E723" s="160">
        <v>48.343689320388357</v>
      </c>
      <c r="F723" s="157">
        <v>2489700</v>
      </c>
      <c r="G723" s="3" t="s">
        <v>3029</v>
      </c>
      <c r="H723" s="1" t="s">
        <v>3030</v>
      </c>
    </row>
    <row r="724" spans="1:8" ht="15.75" thickBot="1" x14ac:dyDescent="0.3">
      <c r="A724" s="3">
        <v>722</v>
      </c>
      <c r="B724" s="5" t="s">
        <v>463</v>
      </c>
      <c r="C724" s="3" t="s">
        <v>694</v>
      </c>
      <c r="D724" s="7">
        <v>49</v>
      </c>
      <c r="E724" s="160">
        <v>49</v>
      </c>
      <c r="F724" s="157">
        <v>2450000</v>
      </c>
      <c r="G724" s="3" t="s">
        <v>1148</v>
      </c>
      <c r="H724" s="1" t="s">
        <v>1786</v>
      </c>
    </row>
    <row r="725" spans="1:8" ht="15.75" thickTop="1" x14ac:dyDescent="0.25">
      <c r="A725" s="2">
        <v>723</v>
      </c>
      <c r="B725" s="5" t="s">
        <v>174</v>
      </c>
      <c r="C725" s="3" t="s">
        <v>1</v>
      </c>
      <c r="D725" s="7">
        <v>49</v>
      </c>
      <c r="E725" s="160">
        <v>47.210939130953456</v>
      </c>
      <c r="F725" s="157">
        <v>4432484</v>
      </c>
      <c r="G725" s="3" t="s">
        <v>720</v>
      </c>
      <c r="H725" s="1" t="s">
        <v>1504</v>
      </c>
    </row>
    <row r="726" spans="1:8" ht="15.75" thickBot="1" x14ac:dyDescent="0.3">
      <c r="A726" s="3">
        <v>724</v>
      </c>
      <c r="B726" s="5" t="s">
        <v>3031</v>
      </c>
      <c r="C726" s="3" t="s">
        <v>2176</v>
      </c>
      <c r="D726" s="7">
        <v>49</v>
      </c>
      <c r="E726" s="160">
        <v>49</v>
      </c>
      <c r="F726" s="157">
        <v>735000</v>
      </c>
      <c r="G726" s="3" t="s">
        <v>3032</v>
      </c>
      <c r="H726" s="1" t="s">
        <v>3033</v>
      </c>
    </row>
    <row r="727" spans="1:8" ht="15.75" thickTop="1" x14ac:dyDescent="0.25">
      <c r="A727" s="2">
        <v>725</v>
      </c>
      <c r="B727" s="5" t="s">
        <v>4975</v>
      </c>
      <c r="C727" s="3" t="s">
        <v>1</v>
      </c>
      <c r="D727" s="7">
        <v>0</v>
      </c>
      <c r="E727" s="160" t="e">
        <v>#VALUE!</v>
      </c>
      <c r="F727" s="157" t="s">
        <v>4942</v>
      </c>
      <c r="G727" s="3" t="s">
        <v>4976</v>
      </c>
      <c r="H727" s="1" t="s">
        <v>4977</v>
      </c>
    </row>
    <row r="728" spans="1:8" ht="15.75" thickBot="1" x14ac:dyDescent="0.3">
      <c r="A728" s="3">
        <v>726</v>
      </c>
      <c r="B728" s="5" t="s">
        <v>3034</v>
      </c>
      <c r="C728" s="3" t="s">
        <v>2176</v>
      </c>
      <c r="D728" s="7">
        <v>49</v>
      </c>
      <c r="E728" s="160">
        <v>49</v>
      </c>
      <c r="F728" s="157">
        <v>2695000</v>
      </c>
      <c r="G728" s="3" t="s">
        <v>3035</v>
      </c>
      <c r="H728" s="1" t="s">
        <v>3036</v>
      </c>
    </row>
    <row r="729" spans="1:8" ht="15.75" thickTop="1" x14ac:dyDescent="0.25">
      <c r="A729" s="2">
        <v>727</v>
      </c>
      <c r="B729" s="5" t="s">
        <v>464</v>
      </c>
      <c r="C729" s="3" t="s">
        <v>694</v>
      </c>
      <c r="D729" s="7">
        <v>49</v>
      </c>
      <c r="E729" s="160">
        <v>48.609729717134101</v>
      </c>
      <c r="F729" s="157">
        <v>2503299</v>
      </c>
      <c r="G729" s="3" t="s">
        <v>1149</v>
      </c>
      <c r="H729" s="1" t="s">
        <v>4661</v>
      </c>
    </row>
    <row r="730" spans="1:8" ht="15.75" thickBot="1" x14ac:dyDescent="0.3">
      <c r="A730" s="3">
        <v>728</v>
      </c>
      <c r="B730" s="5" t="s">
        <v>3950</v>
      </c>
      <c r="C730" s="3" t="s">
        <v>2176</v>
      </c>
      <c r="D730" s="7">
        <v>5</v>
      </c>
      <c r="E730" s="161">
        <v>0.46413797040367655</v>
      </c>
      <c r="F730" s="6">
        <v>4122214</v>
      </c>
      <c r="G730" s="3" t="s">
        <v>3951</v>
      </c>
      <c r="H730" s="1" t="s">
        <v>3952</v>
      </c>
    </row>
    <row r="731" spans="1:8" ht="15.75" thickTop="1" x14ac:dyDescent="0.25">
      <c r="A731" s="2">
        <v>729</v>
      </c>
      <c r="B731" s="5" t="s">
        <v>3037</v>
      </c>
      <c r="C731" s="3" t="s">
        <v>2176</v>
      </c>
      <c r="D731" s="7">
        <v>49</v>
      </c>
      <c r="E731" s="160">
        <v>48.999968313317908</v>
      </c>
      <c r="F731" s="157">
        <v>927834</v>
      </c>
      <c r="G731" s="3" t="s">
        <v>3038</v>
      </c>
      <c r="H731" s="1" t="s">
        <v>3039</v>
      </c>
    </row>
    <row r="732" spans="1:8" ht="15.75" thickBot="1" x14ac:dyDescent="0.3">
      <c r="A732" s="3">
        <v>730</v>
      </c>
      <c r="B732" s="5" t="s">
        <v>175</v>
      </c>
      <c r="C732" s="3" t="s">
        <v>1</v>
      </c>
      <c r="D732" s="7">
        <v>49</v>
      </c>
      <c r="E732" s="160">
        <v>49.17396460479484</v>
      </c>
      <c r="F732" s="157">
        <v>32944073</v>
      </c>
      <c r="G732" s="3" t="s">
        <v>877</v>
      </c>
      <c r="H732" s="1" t="s">
        <v>1505</v>
      </c>
    </row>
    <row r="733" spans="1:8" ht="15.75" thickTop="1" x14ac:dyDescent="0.25">
      <c r="A733" s="2">
        <v>731</v>
      </c>
      <c r="B733" s="5" t="s">
        <v>465</v>
      </c>
      <c r="C733" s="3" t="s">
        <v>694</v>
      </c>
      <c r="D733" s="7">
        <v>49</v>
      </c>
      <c r="E733" s="160">
        <v>46.386611426079384</v>
      </c>
      <c r="F733" s="157">
        <v>2127290</v>
      </c>
      <c r="G733" s="3" t="s">
        <v>1150</v>
      </c>
      <c r="H733" s="1" t="s">
        <v>1787</v>
      </c>
    </row>
    <row r="734" spans="1:8" ht="15.75" thickBot="1" x14ac:dyDescent="0.3">
      <c r="A734" s="3">
        <v>732</v>
      </c>
      <c r="B734" s="5" t="s">
        <v>3040</v>
      </c>
      <c r="C734" s="3" t="s">
        <v>2176</v>
      </c>
      <c r="D734" s="7">
        <v>49</v>
      </c>
      <c r="E734" s="160">
        <v>5.1020357265252931</v>
      </c>
      <c r="F734" s="157">
        <v>4111901</v>
      </c>
      <c r="G734" s="3" t="s">
        <v>3041</v>
      </c>
      <c r="H734" s="1" t="s">
        <v>3042</v>
      </c>
    </row>
    <row r="735" spans="1:8" ht="15.75" thickTop="1" x14ac:dyDescent="0.25">
      <c r="A735" s="2">
        <v>733</v>
      </c>
      <c r="B735" s="5" t="s">
        <v>466</v>
      </c>
      <c r="C735" s="3" t="s">
        <v>694</v>
      </c>
      <c r="D735" s="7">
        <v>49</v>
      </c>
      <c r="E735" s="161">
        <v>49.032219251336898</v>
      </c>
      <c r="F735" s="6">
        <v>7335220</v>
      </c>
      <c r="G735" s="3" t="s">
        <v>1151</v>
      </c>
      <c r="H735" s="1" t="s">
        <v>1788</v>
      </c>
    </row>
    <row r="736" spans="1:8" ht="15.75" thickBot="1" x14ac:dyDescent="0.3">
      <c r="A736" s="3">
        <v>734</v>
      </c>
      <c r="B736" s="5" t="s">
        <v>4121</v>
      </c>
      <c r="C736" s="3" t="s">
        <v>2176</v>
      </c>
      <c r="D736" s="7">
        <v>49</v>
      </c>
      <c r="E736" s="160">
        <v>48.999981374526108</v>
      </c>
      <c r="F736" s="157">
        <v>8681655</v>
      </c>
      <c r="G736" s="3" t="s">
        <v>4122</v>
      </c>
      <c r="H736" s="1" t="s">
        <v>4123</v>
      </c>
    </row>
    <row r="737" spans="1:8" ht="15.75" thickTop="1" x14ac:dyDescent="0.25">
      <c r="A737" s="2">
        <v>735</v>
      </c>
      <c r="B737" s="5" t="s">
        <v>4201</v>
      </c>
      <c r="C737" s="3" t="s">
        <v>2176</v>
      </c>
      <c r="D737" s="7">
        <v>0</v>
      </c>
      <c r="E737" s="160" t="e">
        <v>#VALUE!</v>
      </c>
      <c r="F737" s="157" t="s">
        <v>4942</v>
      </c>
      <c r="G737" s="3" t="s">
        <v>4202</v>
      </c>
      <c r="H737" s="1" t="s">
        <v>4203</v>
      </c>
    </row>
    <row r="738" spans="1:8" ht="15.75" thickBot="1" x14ac:dyDescent="0.3">
      <c r="A738" s="3">
        <v>736</v>
      </c>
      <c r="B738" s="5" t="s">
        <v>467</v>
      </c>
      <c r="C738" s="3" t="s">
        <v>694</v>
      </c>
      <c r="D738" s="7">
        <v>49</v>
      </c>
      <c r="E738" s="160">
        <v>46.587030829439058</v>
      </c>
      <c r="F738" s="157">
        <v>7053160</v>
      </c>
      <c r="G738" s="3" t="s">
        <v>1152</v>
      </c>
      <c r="H738" s="1" t="s">
        <v>1789</v>
      </c>
    </row>
    <row r="739" spans="1:8" ht="15.75" thickTop="1" x14ac:dyDescent="0.25">
      <c r="A739" s="2">
        <v>737</v>
      </c>
      <c r="B739" s="5" t="s">
        <v>468</v>
      </c>
      <c r="C739" s="3" t="s">
        <v>694</v>
      </c>
      <c r="D739" s="7">
        <v>49</v>
      </c>
      <c r="E739" s="160">
        <v>35.022471225583928</v>
      </c>
      <c r="F739" s="157">
        <v>1494647</v>
      </c>
      <c r="G739" s="3" t="s">
        <v>1153</v>
      </c>
      <c r="H739" s="1" t="s">
        <v>1790</v>
      </c>
    </row>
    <row r="740" spans="1:8" ht="15.75" thickBot="1" x14ac:dyDescent="0.3">
      <c r="A740" s="3">
        <v>738</v>
      </c>
      <c r="B740" s="5" t="s">
        <v>176</v>
      </c>
      <c r="C740" s="3" t="s">
        <v>1</v>
      </c>
      <c r="D740" s="154">
        <v>20</v>
      </c>
      <c r="E740" s="161">
        <v>1.4195149233603894E-7</v>
      </c>
      <c r="F740" s="6">
        <v>3</v>
      </c>
      <c r="G740" s="3" t="s">
        <v>878</v>
      </c>
      <c r="H740" s="1" t="s">
        <v>1506</v>
      </c>
    </row>
    <row r="741" spans="1:8" ht="15.75" thickTop="1" x14ac:dyDescent="0.25">
      <c r="A741" s="2">
        <v>739</v>
      </c>
      <c r="B741" s="5" t="s">
        <v>469</v>
      </c>
      <c r="C741" s="3" t="s">
        <v>694</v>
      </c>
      <c r="D741" s="7">
        <v>0</v>
      </c>
      <c r="E741" s="160" t="e">
        <v>#VALUE!</v>
      </c>
      <c r="F741" s="157" t="s">
        <v>4942</v>
      </c>
      <c r="G741" s="3" t="s">
        <v>1154</v>
      </c>
      <c r="H741" s="1" t="s">
        <v>1791</v>
      </c>
    </row>
    <row r="742" spans="1:8" ht="15.75" thickBot="1" x14ac:dyDescent="0.3">
      <c r="A742" s="3">
        <v>740</v>
      </c>
      <c r="B742" s="5" t="s">
        <v>5017</v>
      </c>
      <c r="C742" s="3" t="s">
        <v>2176</v>
      </c>
      <c r="D742" s="7">
        <v>49</v>
      </c>
      <c r="E742" s="160">
        <v>48.549042717988229</v>
      </c>
      <c r="F742" s="157">
        <v>2817500</v>
      </c>
      <c r="G742" s="3" t="s">
        <v>5018</v>
      </c>
      <c r="H742" s="1" t="s">
        <v>5019</v>
      </c>
    </row>
    <row r="743" spans="1:8" ht="15.75" thickTop="1" x14ac:dyDescent="0.25">
      <c r="A743" s="2">
        <v>741</v>
      </c>
      <c r="B743" s="5" t="s">
        <v>470</v>
      </c>
      <c r="C743" s="3" t="s">
        <v>694</v>
      </c>
      <c r="D743" s="7">
        <v>49</v>
      </c>
      <c r="E743" s="160">
        <v>48.967653918216001</v>
      </c>
      <c r="F743" s="157">
        <v>59797732</v>
      </c>
      <c r="G743" s="3" t="s">
        <v>1155</v>
      </c>
      <c r="H743" s="1" t="s">
        <v>1792</v>
      </c>
    </row>
    <row r="744" spans="1:8" ht="15.75" thickBot="1" x14ac:dyDescent="0.3">
      <c r="A744" s="3">
        <v>742</v>
      </c>
      <c r="B744" s="5" t="s">
        <v>3043</v>
      </c>
      <c r="C744" s="3" t="s">
        <v>2176</v>
      </c>
      <c r="D744" s="154">
        <v>49</v>
      </c>
      <c r="E744" s="161">
        <v>49</v>
      </c>
      <c r="F744" s="6">
        <v>1715000</v>
      </c>
      <c r="G744" s="3" t="s">
        <v>3044</v>
      </c>
      <c r="H744" s="1" t="s">
        <v>3045</v>
      </c>
    </row>
    <row r="745" spans="1:8" ht="15.75" thickTop="1" x14ac:dyDescent="0.25">
      <c r="A745" s="2">
        <v>743</v>
      </c>
      <c r="B745" s="5" t="s">
        <v>471</v>
      </c>
      <c r="C745" s="3" t="s">
        <v>694</v>
      </c>
      <c r="D745" s="7">
        <v>49</v>
      </c>
      <c r="E745" s="160">
        <v>48.126739829767438</v>
      </c>
      <c r="F745" s="157">
        <v>2399657</v>
      </c>
      <c r="G745" s="3" t="s">
        <v>1156</v>
      </c>
      <c r="H745" s="1" t="s">
        <v>1793</v>
      </c>
    </row>
    <row r="746" spans="1:8" ht="15.75" thickBot="1" x14ac:dyDescent="0.3">
      <c r="A746" s="3">
        <v>744</v>
      </c>
      <c r="B746" s="5" t="s">
        <v>472</v>
      </c>
      <c r="C746" s="3" t="s">
        <v>694</v>
      </c>
      <c r="D746" s="7">
        <v>49</v>
      </c>
      <c r="E746" s="160">
        <v>39.881571817729707</v>
      </c>
      <c r="F746" s="157">
        <v>4298372</v>
      </c>
      <c r="G746" s="3" t="s">
        <v>1157</v>
      </c>
      <c r="H746" s="1" t="s">
        <v>1794</v>
      </c>
    </row>
    <row r="747" spans="1:8" ht="15.75" thickTop="1" x14ac:dyDescent="0.25">
      <c r="A747" s="2">
        <v>745</v>
      </c>
      <c r="B747" s="5" t="s">
        <v>177</v>
      </c>
      <c r="C747" s="3" t="s">
        <v>1</v>
      </c>
      <c r="D747" s="7">
        <v>49</v>
      </c>
      <c r="E747" s="160">
        <v>48.970117195004804</v>
      </c>
      <c r="F747" s="157">
        <v>25488946</v>
      </c>
      <c r="G747" s="3" t="s">
        <v>879</v>
      </c>
      <c r="H747" s="1" t="s">
        <v>1507</v>
      </c>
    </row>
    <row r="748" spans="1:8" ht="15.75" thickBot="1" x14ac:dyDescent="0.3">
      <c r="A748" s="3">
        <v>746</v>
      </c>
      <c r="B748" s="5" t="s">
        <v>3046</v>
      </c>
      <c r="C748" s="3" t="s">
        <v>2176</v>
      </c>
      <c r="D748" s="7">
        <v>49</v>
      </c>
      <c r="E748" s="160">
        <v>49.240069542509119</v>
      </c>
      <c r="F748" s="157">
        <v>300329513</v>
      </c>
      <c r="G748" s="3" t="s">
        <v>3047</v>
      </c>
      <c r="H748" s="1" t="s">
        <v>3048</v>
      </c>
    </row>
    <row r="749" spans="1:8" ht="15.75" thickTop="1" x14ac:dyDescent="0.25">
      <c r="A749" s="2">
        <v>747</v>
      </c>
      <c r="B749" s="5" t="s">
        <v>3049</v>
      </c>
      <c r="C749" s="3" t="s">
        <v>2176</v>
      </c>
      <c r="D749" s="7">
        <v>49</v>
      </c>
      <c r="E749" s="161">
        <v>49</v>
      </c>
      <c r="F749" s="6">
        <v>1715000</v>
      </c>
      <c r="G749" s="3" t="s">
        <v>3050</v>
      </c>
      <c r="H749" s="1" t="s">
        <v>3051</v>
      </c>
    </row>
    <row r="750" spans="1:8" ht="15.75" thickBot="1" x14ac:dyDescent="0.3">
      <c r="A750" s="3">
        <v>748</v>
      </c>
      <c r="B750" s="5" t="s">
        <v>473</v>
      </c>
      <c r="C750" s="3" t="s">
        <v>694</v>
      </c>
      <c r="D750" s="7">
        <v>49</v>
      </c>
      <c r="E750" s="160">
        <v>46.894603208639552</v>
      </c>
      <c r="F750" s="157">
        <v>1924517</v>
      </c>
      <c r="G750" s="3" t="s">
        <v>1158</v>
      </c>
      <c r="H750" s="1" t="s">
        <v>1795</v>
      </c>
    </row>
    <row r="751" spans="1:8" ht="15.75" thickTop="1" x14ac:dyDescent="0.25">
      <c r="A751" s="2">
        <v>749</v>
      </c>
      <c r="B751" s="5" t="s">
        <v>178</v>
      </c>
      <c r="C751" s="3" t="s">
        <v>1</v>
      </c>
      <c r="D751" s="7">
        <v>49</v>
      </c>
      <c r="E751" s="160">
        <v>48.373485811772305</v>
      </c>
      <c r="F751" s="157">
        <v>7281477</v>
      </c>
      <c r="G751" s="3" t="s">
        <v>880</v>
      </c>
      <c r="H751" s="1" t="s">
        <v>1508</v>
      </c>
    </row>
    <row r="752" spans="1:8" ht="15.75" thickBot="1" x14ac:dyDescent="0.3">
      <c r="A752" s="3">
        <v>750</v>
      </c>
      <c r="B752" s="5" t="s">
        <v>3052</v>
      </c>
      <c r="C752" s="3" t="s">
        <v>2176</v>
      </c>
      <c r="D752" s="154">
        <v>49</v>
      </c>
      <c r="E752" s="161">
        <v>49</v>
      </c>
      <c r="F752" s="6">
        <v>1225000</v>
      </c>
      <c r="G752" s="3" t="s">
        <v>3053</v>
      </c>
      <c r="H752" s="1" t="s">
        <v>3054</v>
      </c>
    </row>
    <row r="753" spans="1:8" ht="15.75" thickTop="1" x14ac:dyDescent="0.25">
      <c r="A753" s="2">
        <v>751</v>
      </c>
      <c r="B753" s="5" t="s">
        <v>4204</v>
      </c>
      <c r="C753" s="3" t="s">
        <v>2176</v>
      </c>
      <c r="D753" s="7">
        <v>49</v>
      </c>
      <c r="E753" s="160">
        <v>49</v>
      </c>
      <c r="F753" s="157">
        <v>588000</v>
      </c>
      <c r="G753" s="3" t="s">
        <v>4205</v>
      </c>
      <c r="H753" s="1" t="s">
        <v>4206</v>
      </c>
    </row>
    <row r="754" spans="1:8" ht="15.75" thickBot="1" x14ac:dyDescent="0.3">
      <c r="A754" s="3">
        <v>752</v>
      </c>
      <c r="B754" s="5" t="s">
        <v>474</v>
      </c>
      <c r="C754" s="3" t="s">
        <v>694</v>
      </c>
      <c r="D754" s="7">
        <v>49</v>
      </c>
      <c r="E754" s="160">
        <v>31.287181318822409</v>
      </c>
      <c r="F754" s="157">
        <v>6701198</v>
      </c>
      <c r="G754" s="3" t="s">
        <v>1159</v>
      </c>
      <c r="H754" s="1" t="s">
        <v>1796</v>
      </c>
    </row>
    <row r="755" spans="1:8" ht="15.75" thickTop="1" x14ac:dyDescent="0.25">
      <c r="A755" s="2">
        <v>753</v>
      </c>
      <c r="B755" s="5" t="s">
        <v>3055</v>
      </c>
      <c r="C755" s="3" t="s">
        <v>2176</v>
      </c>
      <c r="D755" s="154">
        <v>49</v>
      </c>
      <c r="E755" s="161">
        <v>48.999994556697438</v>
      </c>
      <c r="F755" s="6">
        <v>27005661</v>
      </c>
      <c r="G755" s="3" t="s">
        <v>3056</v>
      </c>
      <c r="H755" s="1" t="s">
        <v>3057</v>
      </c>
    </row>
    <row r="756" spans="1:8" ht="15.75" thickBot="1" x14ac:dyDescent="0.3">
      <c r="A756" s="3">
        <v>754</v>
      </c>
      <c r="B756" s="5" t="s">
        <v>179</v>
      </c>
      <c r="C756" s="3" t="s">
        <v>1</v>
      </c>
      <c r="D756" s="7">
        <v>49</v>
      </c>
      <c r="E756" s="160">
        <v>51.154261882577657</v>
      </c>
      <c r="F756" s="157">
        <v>5281565</v>
      </c>
      <c r="G756" s="3" t="s">
        <v>881</v>
      </c>
      <c r="H756" s="1" t="s">
        <v>1509</v>
      </c>
    </row>
    <row r="757" spans="1:8" ht="15.75" thickTop="1" x14ac:dyDescent="0.25">
      <c r="A757" s="2">
        <v>755</v>
      </c>
      <c r="B757" s="5" t="s">
        <v>475</v>
      </c>
      <c r="C757" s="3" t="s">
        <v>694</v>
      </c>
      <c r="D757" s="7">
        <v>49</v>
      </c>
      <c r="E757" s="160">
        <v>39.37822165719772</v>
      </c>
      <c r="F757" s="157">
        <v>3289507</v>
      </c>
      <c r="G757" s="3" t="s">
        <v>1160</v>
      </c>
      <c r="H757" s="1" t="s">
        <v>1797</v>
      </c>
    </row>
    <row r="758" spans="1:8" ht="15.75" thickBot="1" x14ac:dyDescent="0.3">
      <c r="A758" s="3">
        <v>756</v>
      </c>
      <c r="B758" s="5" t="s">
        <v>3058</v>
      </c>
      <c r="C758" s="3" t="s">
        <v>2176</v>
      </c>
      <c r="D758" s="7">
        <v>49</v>
      </c>
      <c r="E758" s="160">
        <v>42.625688375393601</v>
      </c>
      <c r="F758" s="157">
        <v>1579789</v>
      </c>
      <c r="G758" s="3" t="s">
        <v>3059</v>
      </c>
      <c r="H758" s="1" t="s">
        <v>3060</v>
      </c>
    </row>
    <row r="759" spans="1:8" ht="15.75" thickTop="1" x14ac:dyDescent="0.25">
      <c r="A759" s="2">
        <v>757</v>
      </c>
      <c r="B759" s="5" t="s">
        <v>2146</v>
      </c>
      <c r="C759" s="3" t="s">
        <v>694</v>
      </c>
      <c r="D759" s="7">
        <v>49</v>
      </c>
      <c r="E759" s="160">
        <v>48.99133333333333</v>
      </c>
      <c r="F759" s="157">
        <v>7348700</v>
      </c>
      <c r="G759" s="3" t="s">
        <v>2147</v>
      </c>
      <c r="H759" s="1" t="s">
        <v>2148</v>
      </c>
    </row>
    <row r="760" spans="1:8" ht="15.75" thickBot="1" x14ac:dyDescent="0.3">
      <c r="A760" s="3">
        <v>758</v>
      </c>
      <c r="B760" s="5" t="s">
        <v>3061</v>
      </c>
      <c r="C760" s="3" t="s">
        <v>2176</v>
      </c>
      <c r="D760" s="7">
        <v>49</v>
      </c>
      <c r="E760" s="160">
        <v>49.000000000000007</v>
      </c>
      <c r="F760" s="157">
        <v>9114000</v>
      </c>
      <c r="G760" s="3" t="s">
        <v>3062</v>
      </c>
      <c r="H760" s="1" t="s">
        <v>3063</v>
      </c>
    </row>
    <row r="761" spans="1:8" ht="15.75" thickTop="1" x14ac:dyDescent="0.25">
      <c r="A761" s="2">
        <v>759</v>
      </c>
      <c r="B761" s="5" t="s">
        <v>3064</v>
      </c>
      <c r="C761" s="3" t="s">
        <v>2176</v>
      </c>
      <c r="D761" s="7">
        <v>49</v>
      </c>
      <c r="E761" s="160">
        <v>49.000000000000007</v>
      </c>
      <c r="F761" s="157">
        <v>5292000</v>
      </c>
      <c r="G761" s="3" t="s">
        <v>3065</v>
      </c>
      <c r="H761" s="1" t="s">
        <v>3066</v>
      </c>
    </row>
    <row r="762" spans="1:8" ht="15.75" thickBot="1" x14ac:dyDescent="0.3">
      <c r="A762" s="3">
        <v>760</v>
      </c>
      <c r="B762" s="5" t="s">
        <v>4013</v>
      </c>
      <c r="C762" s="3" t="s">
        <v>2176</v>
      </c>
      <c r="D762" s="7">
        <v>49</v>
      </c>
      <c r="E762" s="161">
        <v>48.999994429869275</v>
      </c>
      <c r="F762" s="6">
        <v>3518768</v>
      </c>
      <c r="G762" s="3" t="s">
        <v>4014</v>
      </c>
      <c r="H762" s="1" t="s">
        <v>4015</v>
      </c>
    </row>
    <row r="763" spans="1:8" ht="15.75" thickTop="1" x14ac:dyDescent="0.25">
      <c r="A763" s="2">
        <v>761</v>
      </c>
      <c r="B763" s="5" t="s">
        <v>3067</v>
      </c>
      <c r="C763" s="3" t="s">
        <v>2176</v>
      </c>
      <c r="D763" s="154">
        <v>49</v>
      </c>
      <c r="E763" s="161">
        <v>49</v>
      </c>
      <c r="F763" s="6">
        <v>5880000</v>
      </c>
      <c r="G763" s="3" t="s">
        <v>3068</v>
      </c>
      <c r="H763" s="1" t="s">
        <v>3069</v>
      </c>
    </row>
    <row r="764" spans="1:8" ht="15.75" thickBot="1" x14ac:dyDescent="0.3">
      <c r="A764" s="3">
        <v>762</v>
      </c>
      <c r="B764" s="5" t="s">
        <v>180</v>
      </c>
      <c r="C764" s="3" t="s">
        <v>1</v>
      </c>
      <c r="D764" s="7">
        <v>49</v>
      </c>
      <c r="E764" s="160">
        <v>46.301434128028589</v>
      </c>
      <c r="F764" s="157">
        <v>17429610</v>
      </c>
      <c r="G764" s="3" t="s">
        <v>882</v>
      </c>
      <c r="H764" s="1" t="s">
        <v>1510</v>
      </c>
    </row>
    <row r="765" spans="1:8" ht="15.75" thickTop="1" x14ac:dyDescent="0.25">
      <c r="A765" s="2">
        <v>763</v>
      </c>
      <c r="B765" s="5" t="s">
        <v>476</v>
      </c>
      <c r="C765" s="3" t="s">
        <v>694</v>
      </c>
      <c r="D765" s="7">
        <v>49</v>
      </c>
      <c r="E765" s="160">
        <v>49.317269911621558</v>
      </c>
      <c r="F765" s="157">
        <v>2608203</v>
      </c>
      <c r="G765" s="3" t="s">
        <v>1161</v>
      </c>
      <c r="H765" s="1" t="s">
        <v>1798</v>
      </c>
    </row>
    <row r="766" spans="1:8" ht="15.75" thickBot="1" x14ac:dyDescent="0.3">
      <c r="A766" s="3">
        <v>764</v>
      </c>
      <c r="B766" s="5" t="s">
        <v>3070</v>
      </c>
      <c r="C766" s="3" t="s">
        <v>2176</v>
      </c>
      <c r="D766" s="7">
        <v>49</v>
      </c>
      <c r="E766" s="160">
        <v>38.211554014601191</v>
      </c>
      <c r="F766" s="157">
        <v>2107222</v>
      </c>
      <c r="G766" s="3" t="s">
        <v>3071</v>
      </c>
      <c r="H766" s="1" t="s">
        <v>3072</v>
      </c>
    </row>
    <row r="767" spans="1:8" ht="15.75" thickTop="1" x14ac:dyDescent="0.25">
      <c r="A767" s="2">
        <v>765</v>
      </c>
      <c r="B767" s="5" t="s">
        <v>4106</v>
      </c>
      <c r="C767" s="3" t="s">
        <v>2176</v>
      </c>
      <c r="D767" s="7">
        <v>49</v>
      </c>
      <c r="E767" s="160">
        <v>48.999295732491028</v>
      </c>
      <c r="F767" s="157">
        <v>69574835</v>
      </c>
      <c r="G767" s="3" t="s">
        <v>4107</v>
      </c>
      <c r="H767" s="1" t="s">
        <v>4108</v>
      </c>
    </row>
    <row r="768" spans="1:8" ht="15.75" thickBot="1" x14ac:dyDescent="0.3">
      <c r="A768" s="3">
        <v>766</v>
      </c>
      <c r="B768" s="5" t="s">
        <v>3073</v>
      </c>
      <c r="C768" s="3" t="s">
        <v>2176</v>
      </c>
      <c r="D768" s="7">
        <v>49</v>
      </c>
      <c r="E768" s="160">
        <v>48.97194076923077</v>
      </c>
      <c r="F768" s="157">
        <v>63663523</v>
      </c>
      <c r="G768" s="3" t="s">
        <v>3074</v>
      </c>
      <c r="H768" s="1" t="s">
        <v>3075</v>
      </c>
    </row>
    <row r="769" spans="1:8" ht="15.75" thickTop="1" x14ac:dyDescent="0.25">
      <c r="A769" s="2">
        <v>767</v>
      </c>
      <c r="B769" s="5" t="s">
        <v>477</v>
      </c>
      <c r="C769" s="3" t="s">
        <v>694</v>
      </c>
      <c r="D769" s="7">
        <v>49</v>
      </c>
      <c r="E769" s="160">
        <v>48.63419612535413</v>
      </c>
      <c r="F769" s="157">
        <v>1658358</v>
      </c>
      <c r="G769" s="3" t="s">
        <v>1162</v>
      </c>
      <c r="H769" s="1" t="s">
        <v>1799</v>
      </c>
    </row>
    <row r="770" spans="1:8" ht="15.75" thickBot="1" x14ac:dyDescent="0.3">
      <c r="A770" s="3">
        <v>768</v>
      </c>
      <c r="B770" s="5" t="s">
        <v>4424</v>
      </c>
      <c r="C770" s="3" t="s">
        <v>2176</v>
      </c>
      <c r="D770" s="7">
        <v>58.658799999999999</v>
      </c>
      <c r="E770" s="160">
        <v>33.956397860813588</v>
      </c>
      <c r="F770" s="157">
        <v>7800243</v>
      </c>
      <c r="G770" s="3" t="s">
        <v>4425</v>
      </c>
      <c r="H770" s="1" t="s">
        <v>4426</v>
      </c>
    </row>
    <row r="771" spans="1:8" ht="15.75" thickTop="1" x14ac:dyDescent="0.25">
      <c r="A771" s="2">
        <v>769</v>
      </c>
      <c r="B771" s="5" t="s">
        <v>478</v>
      </c>
      <c r="C771" s="3" t="s">
        <v>694</v>
      </c>
      <c r="D771" s="7">
        <v>49</v>
      </c>
      <c r="E771" s="160">
        <v>44.796880000000002</v>
      </c>
      <c r="F771" s="157">
        <v>2239844</v>
      </c>
      <c r="G771" s="3" t="s">
        <v>1163</v>
      </c>
      <c r="H771" s="1" t="s">
        <v>1800</v>
      </c>
    </row>
    <row r="772" spans="1:8" ht="15.75" thickBot="1" x14ac:dyDescent="0.3">
      <c r="A772" s="3">
        <v>770</v>
      </c>
      <c r="B772" s="5" t="s">
        <v>3076</v>
      </c>
      <c r="C772" s="3" t="s">
        <v>2176</v>
      </c>
      <c r="D772" s="7">
        <v>49</v>
      </c>
      <c r="E772" s="160">
        <v>49.00004075595097</v>
      </c>
      <c r="F772" s="157">
        <v>2043875</v>
      </c>
      <c r="G772" s="3" t="s">
        <v>3077</v>
      </c>
      <c r="H772" s="1" t="s">
        <v>3078</v>
      </c>
    </row>
    <row r="773" spans="1:8" ht="15.75" thickTop="1" x14ac:dyDescent="0.25">
      <c r="A773" s="2">
        <v>771</v>
      </c>
      <c r="B773" s="5" t="s">
        <v>2057</v>
      </c>
      <c r="C773" s="3" t="s">
        <v>2176</v>
      </c>
      <c r="D773" s="154">
        <v>49</v>
      </c>
      <c r="E773" s="161">
        <v>48.67</v>
      </c>
      <c r="F773" s="6">
        <v>1946800</v>
      </c>
      <c r="G773" s="3" t="s">
        <v>2149</v>
      </c>
      <c r="H773" s="1" t="s">
        <v>2150</v>
      </c>
    </row>
    <row r="774" spans="1:8" ht="15.75" thickBot="1" x14ac:dyDescent="0.3">
      <c r="A774" s="3">
        <v>772</v>
      </c>
      <c r="B774" s="5" t="s">
        <v>4725</v>
      </c>
      <c r="C774" s="3" t="s">
        <v>2176</v>
      </c>
      <c r="D774" s="7">
        <v>49</v>
      </c>
      <c r="E774" s="160">
        <v>48.814164835164839</v>
      </c>
      <c r="F774" s="157">
        <v>8884178</v>
      </c>
      <c r="G774" s="3" t="s">
        <v>4726</v>
      </c>
      <c r="H774" s="1" t="s">
        <v>4727</v>
      </c>
    </row>
    <row r="775" spans="1:8" ht="15.75" thickTop="1" x14ac:dyDescent="0.25">
      <c r="A775" s="2">
        <v>773</v>
      </c>
      <c r="B775" s="5" t="s">
        <v>3079</v>
      </c>
      <c r="C775" s="3" t="s">
        <v>2176</v>
      </c>
      <c r="D775" s="7">
        <v>49</v>
      </c>
      <c r="E775" s="160">
        <v>49.000077467452279</v>
      </c>
      <c r="F775" s="157">
        <v>1075292</v>
      </c>
      <c r="G775" s="3" t="s">
        <v>3080</v>
      </c>
      <c r="H775" s="1" t="s">
        <v>3081</v>
      </c>
    </row>
    <row r="776" spans="1:8" ht="15.75" thickBot="1" x14ac:dyDescent="0.3">
      <c r="A776" s="3">
        <v>774</v>
      </c>
      <c r="B776" s="5" t="s">
        <v>3971</v>
      </c>
      <c r="C776" s="3" t="s">
        <v>2176</v>
      </c>
      <c r="D776" s="7">
        <v>49</v>
      </c>
      <c r="E776" s="160">
        <v>47.823507235512189</v>
      </c>
      <c r="F776" s="157">
        <v>66217815</v>
      </c>
      <c r="G776" s="3" t="s">
        <v>3972</v>
      </c>
      <c r="H776" s="1" t="s">
        <v>3973</v>
      </c>
    </row>
    <row r="777" spans="1:8" ht="15.75" thickTop="1" x14ac:dyDescent="0.25">
      <c r="A777" s="2">
        <v>775</v>
      </c>
      <c r="B777" s="5" t="s">
        <v>479</v>
      </c>
      <c r="C777" s="3" t="s">
        <v>694</v>
      </c>
      <c r="D777" s="7">
        <v>49</v>
      </c>
      <c r="E777" s="160">
        <v>48.403613683127574</v>
      </c>
      <c r="F777" s="157">
        <v>7527730</v>
      </c>
      <c r="G777" s="3" t="s">
        <v>1164</v>
      </c>
      <c r="H777" s="1" t="s">
        <v>1801</v>
      </c>
    </row>
    <row r="778" spans="1:8" ht="15.75" thickBot="1" x14ac:dyDescent="0.3">
      <c r="A778" s="3">
        <v>776</v>
      </c>
      <c r="B778" s="5" t="s">
        <v>3082</v>
      </c>
      <c r="C778" s="3" t="s">
        <v>2176</v>
      </c>
      <c r="D778" s="7">
        <v>49</v>
      </c>
      <c r="E778" s="160">
        <v>49</v>
      </c>
      <c r="F778" s="157">
        <v>3010070</v>
      </c>
      <c r="G778" s="3" t="s">
        <v>3083</v>
      </c>
      <c r="H778" s="1" t="s">
        <v>3084</v>
      </c>
    </row>
    <row r="779" spans="1:8" ht="15.75" thickTop="1" x14ac:dyDescent="0.25">
      <c r="A779" s="2">
        <v>777</v>
      </c>
      <c r="B779" s="5" t="s">
        <v>4016</v>
      </c>
      <c r="C779" s="3" t="s">
        <v>2176</v>
      </c>
      <c r="D779" s="7">
        <v>49</v>
      </c>
      <c r="E779" s="160">
        <v>49.000046250071414</v>
      </c>
      <c r="F779" s="157">
        <v>1801080</v>
      </c>
      <c r="G779" s="3" t="s">
        <v>4017</v>
      </c>
      <c r="H779" s="1" t="s">
        <v>4018</v>
      </c>
    </row>
    <row r="780" spans="1:8" ht="15.75" thickBot="1" x14ac:dyDescent="0.3">
      <c r="A780" s="3">
        <v>778</v>
      </c>
      <c r="B780" s="5" t="s">
        <v>4843</v>
      </c>
      <c r="C780" s="3" t="s">
        <v>2176</v>
      </c>
      <c r="D780" s="7">
        <v>0</v>
      </c>
      <c r="E780" s="160" t="e">
        <v>#VALUE!</v>
      </c>
      <c r="F780" s="157" t="s">
        <v>4942</v>
      </c>
      <c r="G780" s="3" t="s">
        <v>4844</v>
      </c>
      <c r="H780" s="1" t="s">
        <v>4845</v>
      </c>
    </row>
    <row r="781" spans="1:8" ht="15.75" thickTop="1" x14ac:dyDescent="0.25">
      <c r="A781" s="2">
        <v>779</v>
      </c>
      <c r="B781" s="5" t="s">
        <v>4109</v>
      </c>
      <c r="C781" s="3" t="s">
        <v>2176</v>
      </c>
      <c r="D781" s="7">
        <v>49</v>
      </c>
      <c r="E781" s="160">
        <v>48.929286608260327</v>
      </c>
      <c r="F781" s="157">
        <v>1798347</v>
      </c>
      <c r="G781" s="3" t="s">
        <v>4110</v>
      </c>
      <c r="H781" s="1" t="s">
        <v>4111</v>
      </c>
    </row>
    <row r="782" spans="1:8" ht="15.75" thickBot="1" x14ac:dyDescent="0.3">
      <c r="A782" s="3">
        <v>780</v>
      </c>
      <c r="B782" s="5" t="s">
        <v>2058</v>
      </c>
      <c r="C782" s="3" t="s">
        <v>694</v>
      </c>
      <c r="D782" s="7">
        <v>49</v>
      </c>
      <c r="E782" s="160">
        <v>49</v>
      </c>
      <c r="F782" s="157">
        <v>11025000</v>
      </c>
      <c r="G782" s="3" t="s">
        <v>2151</v>
      </c>
      <c r="H782" s="1" t="s">
        <v>2152</v>
      </c>
    </row>
    <row r="783" spans="1:8" ht="15.75" thickTop="1" x14ac:dyDescent="0.25">
      <c r="A783" s="2">
        <v>781</v>
      </c>
      <c r="B783" s="5" t="s">
        <v>181</v>
      </c>
      <c r="C783" s="3" t="s">
        <v>1</v>
      </c>
      <c r="D783" s="154">
        <v>49</v>
      </c>
      <c r="E783" s="161">
        <v>8.4339830632334625</v>
      </c>
      <c r="F783" s="6">
        <v>98099874</v>
      </c>
      <c r="G783" s="3" t="s">
        <v>883</v>
      </c>
      <c r="H783" s="1" t="s">
        <v>1511</v>
      </c>
    </row>
    <row r="784" spans="1:8" ht="15.75" thickBot="1" x14ac:dyDescent="0.3">
      <c r="A784" s="3">
        <v>782</v>
      </c>
      <c r="B784" s="5" t="s">
        <v>3085</v>
      </c>
      <c r="C784" s="3" t="s">
        <v>2176</v>
      </c>
      <c r="D784" s="7">
        <v>24.9512</v>
      </c>
      <c r="E784" s="160">
        <v>22.532439069058679</v>
      </c>
      <c r="F784" s="157">
        <v>202636275</v>
      </c>
      <c r="G784" s="3" t="s">
        <v>3086</v>
      </c>
      <c r="H784" s="1" t="s">
        <v>3087</v>
      </c>
    </row>
    <row r="785" spans="1:8" ht="15.75" thickTop="1" x14ac:dyDescent="0.25">
      <c r="A785" s="2">
        <v>783</v>
      </c>
      <c r="B785" s="5" t="s">
        <v>715</v>
      </c>
      <c r="C785" s="3" t="s">
        <v>694</v>
      </c>
      <c r="D785" s="7">
        <v>49</v>
      </c>
      <c r="E785" s="160">
        <v>48.824247979799544</v>
      </c>
      <c r="F785" s="157">
        <v>17342368</v>
      </c>
      <c r="G785" s="3" t="s">
        <v>1165</v>
      </c>
      <c r="H785" s="1" t="s">
        <v>1802</v>
      </c>
    </row>
    <row r="786" spans="1:8" ht="15.75" thickBot="1" x14ac:dyDescent="0.3">
      <c r="A786" s="3">
        <v>784</v>
      </c>
      <c r="B786" s="5" t="s">
        <v>3088</v>
      </c>
      <c r="C786" s="3" t="s">
        <v>2176</v>
      </c>
      <c r="D786" s="7">
        <v>49</v>
      </c>
      <c r="E786" s="160">
        <v>48.961217324653816</v>
      </c>
      <c r="F786" s="157">
        <v>53912959</v>
      </c>
      <c r="G786" s="3" t="s">
        <v>3089</v>
      </c>
      <c r="H786" s="1" t="s">
        <v>3090</v>
      </c>
    </row>
    <row r="787" spans="1:8" ht="15.75" thickTop="1" x14ac:dyDescent="0.25">
      <c r="A787" s="2">
        <v>785</v>
      </c>
      <c r="B787" s="5" t="s">
        <v>3091</v>
      </c>
      <c r="C787" s="3" t="s">
        <v>2176</v>
      </c>
      <c r="D787" s="7">
        <v>49</v>
      </c>
      <c r="E787" s="160">
        <v>49.332042594385285</v>
      </c>
      <c r="F787" s="157">
        <v>2548000</v>
      </c>
      <c r="G787" s="3" t="s">
        <v>3092</v>
      </c>
      <c r="H787" s="1" t="s">
        <v>3093</v>
      </c>
    </row>
    <row r="788" spans="1:8" ht="15.75" thickBot="1" x14ac:dyDescent="0.3">
      <c r="A788" s="3">
        <v>786</v>
      </c>
      <c r="B788" s="5" t="s">
        <v>3094</v>
      </c>
      <c r="C788" s="3" t="s">
        <v>2176</v>
      </c>
      <c r="D788" s="7">
        <v>49</v>
      </c>
      <c r="E788" s="160">
        <v>47.266111111111108</v>
      </c>
      <c r="F788" s="157">
        <v>2977765</v>
      </c>
      <c r="G788" s="3" t="s">
        <v>3095</v>
      </c>
      <c r="H788" s="1" t="s">
        <v>3096</v>
      </c>
    </row>
    <row r="789" spans="1:8" ht="15.75" thickTop="1" x14ac:dyDescent="0.25">
      <c r="A789" s="2">
        <v>787</v>
      </c>
      <c r="B789" s="5" t="s">
        <v>3097</v>
      </c>
      <c r="C789" s="3" t="s">
        <v>2176</v>
      </c>
      <c r="D789" s="154">
        <v>49</v>
      </c>
      <c r="E789" s="161">
        <v>35.23815192850325</v>
      </c>
      <c r="F789" s="6">
        <v>1687171</v>
      </c>
      <c r="G789" s="3" t="s">
        <v>3098</v>
      </c>
      <c r="H789" s="1" t="s">
        <v>3099</v>
      </c>
    </row>
    <row r="790" spans="1:8" ht="15.75" thickBot="1" x14ac:dyDescent="0.3">
      <c r="A790" s="3">
        <v>788</v>
      </c>
      <c r="B790" s="5" t="s">
        <v>3100</v>
      </c>
      <c r="C790" s="3" t="s">
        <v>2176</v>
      </c>
      <c r="D790" s="7">
        <v>49</v>
      </c>
      <c r="E790" s="160">
        <v>49</v>
      </c>
      <c r="F790" s="157">
        <v>2940000</v>
      </c>
      <c r="G790" s="3" t="s">
        <v>3101</v>
      </c>
      <c r="H790" s="1" t="s">
        <v>3102</v>
      </c>
    </row>
    <row r="791" spans="1:8" ht="15.75" thickTop="1" x14ac:dyDescent="0.25">
      <c r="A791" s="2">
        <v>789</v>
      </c>
      <c r="B791" s="5" t="s">
        <v>3103</v>
      </c>
      <c r="C791" s="3" t="s">
        <v>2176</v>
      </c>
      <c r="D791" s="7">
        <v>49</v>
      </c>
      <c r="E791" s="160">
        <v>49</v>
      </c>
      <c r="F791" s="157">
        <v>15190000</v>
      </c>
      <c r="G791" s="3" t="s">
        <v>3104</v>
      </c>
      <c r="H791" s="1" t="s">
        <v>3105</v>
      </c>
    </row>
    <row r="792" spans="1:8" ht="15.75" thickBot="1" x14ac:dyDescent="0.3">
      <c r="A792" s="3">
        <v>790</v>
      </c>
      <c r="B792" s="5" t="s">
        <v>3106</v>
      </c>
      <c r="C792" s="3" t="s">
        <v>2176</v>
      </c>
      <c r="D792" s="7">
        <v>0</v>
      </c>
      <c r="E792" s="160" t="e">
        <v>#VALUE!</v>
      </c>
      <c r="F792" s="157" t="s">
        <v>4942</v>
      </c>
      <c r="G792" s="3" t="s">
        <v>3107</v>
      </c>
      <c r="H792" s="1" t="s">
        <v>3108</v>
      </c>
    </row>
    <row r="793" spans="1:8" ht="15.75" thickTop="1" x14ac:dyDescent="0.25">
      <c r="A793" s="2">
        <v>791</v>
      </c>
      <c r="B793" s="5" t="s">
        <v>3109</v>
      </c>
      <c r="C793" s="3" t="s">
        <v>2176</v>
      </c>
      <c r="D793" s="7">
        <v>49</v>
      </c>
      <c r="E793" s="160">
        <v>49</v>
      </c>
      <c r="F793" s="157">
        <v>7350000</v>
      </c>
      <c r="G793" s="3" t="s">
        <v>3110</v>
      </c>
      <c r="H793" s="1" t="s">
        <v>3111</v>
      </c>
    </row>
    <row r="794" spans="1:8" ht="15.75" thickBot="1" x14ac:dyDescent="0.3">
      <c r="A794" s="3">
        <v>792</v>
      </c>
      <c r="B794" s="5" t="s">
        <v>3112</v>
      </c>
      <c r="C794" s="3" t="s">
        <v>2176</v>
      </c>
      <c r="D794" s="7">
        <v>49</v>
      </c>
      <c r="E794" s="160">
        <v>48.946481481481491</v>
      </c>
      <c r="F794" s="157">
        <v>2643110</v>
      </c>
      <c r="G794" s="3" t="s">
        <v>3113</v>
      </c>
      <c r="H794" s="1" t="s">
        <v>3114</v>
      </c>
    </row>
    <row r="795" spans="1:8" ht="15.75" thickTop="1" x14ac:dyDescent="0.25">
      <c r="A795" s="2">
        <v>793</v>
      </c>
      <c r="B795" s="5" t="s">
        <v>3115</v>
      </c>
      <c r="C795" s="3" t="s">
        <v>2176</v>
      </c>
      <c r="D795" s="7">
        <v>49</v>
      </c>
      <c r="E795" s="160">
        <v>48.983809523809526</v>
      </c>
      <c r="F795" s="157">
        <v>51433000</v>
      </c>
      <c r="G795" s="3" t="s">
        <v>3116</v>
      </c>
      <c r="H795" s="1" t="s">
        <v>3117</v>
      </c>
    </row>
    <row r="796" spans="1:8" ht="15.75" thickBot="1" x14ac:dyDescent="0.3">
      <c r="A796" s="3">
        <v>794</v>
      </c>
      <c r="B796" s="5" t="s">
        <v>3118</v>
      </c>
      <c r="C796" s="3" t="s">
        <v>2176</v>
      </c>
      <c r="D796" s="154">
        <v>49</v>
      </c>
      <c r="E796" s="161">
        <v>48.998000000000005</v>
      </c>
      <c r="F796" s="6">
        <v>48998000</v>
      </c>
      <c r="G796" s="3" t="s">
        <v>3119</v>
      </c>
      <c r="H796" s="1" t="s">
        <v>3120</v>
      </c>
    </row>
    <row r="797" spans="1:8" ht="15.75" thickTop="1" x14ac:dyDescent="0.25">
      <c r="A797" s="2">
        <v>795</v>
      </c>
      <c r="B797" s="5" t="s">
        <v>5020</v>
      </c>
      <c r="C797" s="3" t="s">
        <v>2176</v>
      </c>
      <c r="D797" s="7">
        <v>100</v>
      </c>
      <c r="E797" s="160">
        <v>0.38542480951953789</v>
      </c>
      <c r="F797" s="157">
        <v>5413700</v>
      </c>
      <c r="G797" s="3" t="s">
        <v>5021</v>
      </c>
      <c r="H797" s="1" t="s">
        <v>5049</v>
      </c>
    </row>
    <row r="798" spans="1:8" ht="15.75" thickBot="1" x14ac:dyDescent="0.3">
      <c r="A798" s="3">
        <v>796</v>
      </c>
      <c r="B798" s="5" t="s">
        <v>3121</v>
      </c>
      <c r="C798" s="3" t="s">
        <v>2176</v>
      </c>
      <c r="D798" s="154">
        <v>49</v>
      </c>
      <c r="E798" s="161">
        <v>49.000040201409064</v>
      </c>
      <c r="F798" s="6">
        <v>2925273</v>
      </c>
      <c r="G798" s="3" t="s">
        <v>3122</v>
      </c>
      <c r="H798" s="1" t="s">
        <v>3123</v>
      </c>
    </row>
    <row r="799" spans="1:8" ht="15.75" thickTop="1" x14ac:dyDescent="0.25">
      <c r="A799" s="2">
        <v>797</v>
      </c>
      <c r="B799" s="5" t="s">
        <v>182</v>
      </c>
      <c r="C799" s="3" t="s">
        <v>1</v>
      </c>
      <c r="D799" s="7">
        <v>49</v>
      </c>
      <c r="E799" s="160">
        <v>4.5152944310616146E-7</v>
      </c>
      <c r="F799" s="157">
        <v>2</v>
      </c>
      <c r="G799" s="3" t="s">
        <v>884</v>
      </c>
      <c r="H799" s="1" t="s">
        <v>1512</v>
      </c>
    </row>
    <row r="800" spans="1:8" ht="15.75" thickBot="1" x14ac:dyDescent="0.3">
      <c r="A800" s="3">
        <v>798</v>
      </c>
      <c r="B800" s="5" t="s">
        <v>3124</v>
      </c>
      <c r="C800" s="3" t="s">
        <v>2176</v>
      </c>
      <c r="D800" s="7">
        <v>49</v>
      </c>
      <c r="E800" s="160">
        <v>49</v>
      </c>
      <c r="F800" s="157">
        <v>1389150</v>
      </c>
      <c r="G800" s="3" t="s">
        <v>3125</v>
      </c>
      <c r="H800" s="1" t="s">
        <v>3126</v>
      </c>
    </row>
    <row r="801" spans="1:8" ht="15.75" thickTop="1" x14ac:dyDescent="0.25">
      <c r="A801" s="2">
        <v>799</v>
      </c>
      <c r="B801" s="5" t="s">
        <v>183</v>
      </c>
      <c r="C801" s="3" t="s">
        <v>1</v>
      </c>
      <c r="D801" s="7">
        <v>49</v>
      </c>
      <c r="E801" s="160">
        <v>43.380871808377584</v>
      </c>
      <c r="F801" s="157">
        <v>15747135</v>
      </c>
      <c r="G801" s="3" t="s">
        <v>885</v>
      </c>
      <c r="H801" s="1" t="s">
        <v>1513</v>
      </c>
    </row>
    <row r="802" spans="1:8" ht="15.75" thickBot="1" x14ac:dyDescent="0.3">
      <c r="A802" s="3">
        <v>800</v>
      </c>
      <c r="B802" s="5" t="s">
        <v>480</v>
      </c>
      <c r="C802" s="3" t="s">
        <v>694</v>
      </c>
      <c r="D802" s="7">
        <v>49</v>
      </c>
      <c r="E802" s="160">
        <v>46.022594578432518</v>
      </c>
      <c r="F802" s="157">
        <v>6834162</v>
      </c>
      <c r="G802" s="3" t="s">
        <v>1166</v>
      </c>
      <c r="H802" s="1" t="s">
        <v>1803</v>
      </c>
    </row>
    <row r="803" spans="1:8" ht="15.75" thickTop="1" x14ac:dyDescent="0.25">
      <c r="A803" s="2">
        <v>801</v>
      </c>
      <c r="B803" s="5" t="s">
        <v>4924</v>
      </c>
      <c r="C803" s="3" t="s">
        <v>694</v>
      </c>
      <c r="D803" s="7">
        <v>49</v>
      </c>
      <c r="E803" s="160">
        <v>49</v>
      </c>
      <c r="F803" s="157">
        <v>10543428</v>
      </c>
      <c r="G803" s="3" t="s">
        <v>4925</v>
      </c>
      <c r="H803" s="1" t="s">
        <v>4926</v>
      </c>
    </row>
    <row r="804" spans="1:8" ht="15.75" thickBot="1" x14ac:dyDescent="0.3">
      <c r="A804" s="3">
        <v>802</v>
      </c>
      <c r="B804" s="5" t="s">
        <v>3127</v>
      </c>
      <c r="C804" s="3" t="s">
        <v>2176</v>
      </c>
      <c r="D804" s="7">
        <v>49</v>
      </c>
      <c r="E804" s="160">
        <v>48.129383243383657</v>
      </c>
      <c r="F804" s="157">
        <v>4002324</v>
      </c>
      <c r="G804" s="3" t="s">
        <v>3128</v>
      </c>
      <c r="H804" s="1" t="s">
        <v>3129</v>
      </c>
    </row>
    <row r="805" spans="1:8" ht="15.75" thickTop="1" x14ac:dyDescent="0.25">
      <c r="A805" s="2">
        <v>803</v>
      </c>
      <c r="B805" s="5" t="s">
        <v>4846</v>
      </c>
      <c r="C805" s="3" t="s">
        <v>2176</v>
      </c>
      <c r="D805" s="7">
        <v>49</v>
      </c>
      <c r="E805" s="160">
        <v>49.000106267319531</v>
      </c>
      <c r="F805" s="157">
        <v>1798299</v>
      </c>
      <c r="G805" s="3" t="s">
        <v>4847</v>
      </c>
      <c r="H805" s="1" t="s">
        <v>4848</v>
      </c>
    </row>
    <row r="806" spans="1:8" ht="15.75" thickBot="1" x14ac:dyDescent="0.3">
      <c r="A806" s="3">
        <v>804</v>
      </c>
      <c r="B806" s="5" t="s">
        <v>184</v>
      </c>
      <c r="C806" s="3" t="s">
        <v>1</v>
      </c>
      <c r="D806" s="7">
        <v>49</v>
      </c>
      <c r="E806" s="160">
        <v>46.025490063725158</v>
      </c>
      <c r="F806" s="157">
        <v>3682030</v>
      </c>
      <c r="G806" s="3" t="s">
        <v>886</v>
      </c>
      <c r="H806" s="1" t="s">
        <v>1514</v>
      </c>
    </row>
    <row r="807" spans="1:8" ht="15.75" thickTop="1" x14ac:dyDescent="0.25">
      <c r="A807" s="2">
        <v>805</v>
      </c>
      <c r="B807" s="5" t="s">
        <v>3130</v>
      </c>
      <c r="C807" s="3" t="s">
        <v>2176</v>
      </c>
      <c r="D807" s="7">
        <v>49</v>
      </c>
      <c r="E807" s="160">
        <v>49.000002139839587</v>
      </c>
      <c r="F807" s="157">
        <v>18319131</v>
      </c>
      <c r="G807" s="3" t="s">
        <v>3131</v>
      </c>
      <c r="H807" s="1" t="s">
        <v>3132</v>
      </c>
    </row>
    <row r="808" spans="1:8" ht="15.75" thickBot="1" x14ac:dyDescent="0.3">
      <c r="A808" s="3">
        <v>806</v>
      </c>
      <c r="B808" s="5" t="s">
        <v>185</v>
      </c>
      <c r="C808" s="3" t="s">
        <v>1</v>
      </c>
      <c r="D808" s="7">
        <v>41</v>
      </c>
      <c r="E808" s="160">
        <v>23.730668760956902</v>
      </c>
      <c r="F808" s="157">
        <v>23810475</v>
      </c>
      <c r="G808" s="3" t="s">
        <v>887</v>
      </c>
      <c r="H808" s="1" t="s">
        <v>1515</v>
      </c>
    </row>
    <row r="809" spans="1:8" ht="15.75" thickTop="1" x14ac:dyDescent="0.25">
      <c r="A809" s="2">
        <v>807</v>
      </c>
      <c r="B809" s="5" t="s">
        <v>481</v>
      </c>
      <c r="C809" s="3" t="s">
        <v>694</v>
      </c>
      <c r="D809" s="7">
        <v>49</v>
      </c>
      <c r="E809" s="160">
        <v>44.218911152481468</v>
      </c>
      <c r="F809" s="157">
        <v>16360608</v>
      </c>
      <c r="G809" s="3" t="s">
        <v>1167</v>
      </c>
      <c r="H809" s="1" t="s">
        <v>1804</v>
      </c>
    </row>
    <row r="810" spans="1:8" ht="15.75" thickBot="1" x14ac:dyDescent="0.3">
      <c r="A810" s="3">
        <v>808</v>
      </c>
      <c r="B810" s="5" t="s">
        <v>3133</v>
      </c>
      <c r="C810" s="3" t="s">
        <v>2176</v>
      </c>
      <c r="D810" s="7">
        <v>49</v>
      </c>
      <c r="E810" s="160">
        <v>48.496000000000002</v>
      </c>
      <c r="F810" s="157">
        <v>2424800</v>
      </c>
      <c r="G810" s="3" t="s">
        <v>3134</v>
      </c>
      <c r="H810" s="1" t="s">
        <v>3135</v>
      </c>
    </row>
    <row r="811" spans="1:8" ht="15.75" thickTop="1" x14ac:dyDescent="0.25">
      <c r="A811" s="2">
        <v>809</v>
      </c>
      <c r="B811" s="5" t="s">
        <v>482</v>
      </c>
      <c r="C811" s="3" t="s">
        <v>694</v>
      </c>
      <c r="D811" s="7">
        <v>49</v>
      </c>
      <c r="E811" s="160">
        <v>40.613229178811558</v>
      </c>
      <c r="F811" s="157">
        <v>5225095</v>
      </c>
      <c r="G811" s="3" t="s">
        <v>1168</v>
      </c>
      <c r="H811" s="1" t="s">
        <v>1805</v>
      </c>
    </row>
    <row r="812" spans="1:8" ht="15.75" thickBot="1" x14ac:dyDescent="0.3">
      <c r="A812" s="3">
        <v>810</v>
      </c>
      <c r="B812" s="5" t="s">
        <v>3136</v>
      </c>
      <c r="C812" s="3" t="s">
        <v>2176</v>
      </c>
      <c r="D812" s="7">
        <v>49</v>
      </c>
      <c r="E812" s="160">
        <v>48.817275747508312</v>
      </c>
      <c r="F812" s="157">
        <v>881640</v>
      </c>
      <c r="G812" s="3" t="s">
        <v>3137</v>
      </c>
      <c r="H812" s="1" t="s">
        <v>3138</v>
      </c>
    </row>
    <row r="813" spans="1:8" ht="15.75" thickTop="1" x14ac:dyDescent="0.25">
      <c r="A813" s="2">
        <v>811</v>
      </c>
      <c r="B813" s="5" t="s">
        <v>3139</v>
      </c>
      <c r="C813" s="3" t="s">
        <v>2176</v>
      </c>
      <c r="D813" s="7">
        <v>49</v>
      </c>
      <c r="E813" s="160">
        <v>49</v>
      </c>
      <c r="F813" s="157">
        <v>14406000</v>
      </c>
      <c r="G813" s="3" t="s">
        <v>3140</v>
      </c>
      <c r="H813" s="1" t="s">
        <v>3141</v>
      </c>
    </row>
    <row r="814" spans="1:8" ht="15.75" thickBot="1" x14ac:dyDescent="0.3">
      <c r="A814" s="3">
        <v>812</v>
      </c>
      <c r="B814" s="5" t="s">
        <v>4033</v>
      </c>
      <c r="C814" s="3" t="s">
        <v>694</v>
      </c>
      <c r="D814" s="7">
        <v>49</v>
      </c>
      <c r="E814" s="160">
        <v>44.574311926605503</v>
      </c>
      <c r="F814" s="157">
        <v>4858600</v>
      </c>
      <c r="G814" s="3" t="s">
        <v>4034</v>
      </c>
      <c r="H814" s="1" t="s">
        <v>4035</v>
      </c>
    </row>
    <row r="815" spans="1:8" ht="15.75" thickTop="1" x14ac:dyDescent="0.25">
      <c r="A815" s="2">
        <v>813</v>
      </c>
      <c r="B815" s="5" t="s">
        <v>3142</v>
      </c>
      <c r="C815" s="3" t="s">
        <v>2176</v>
      </c>
      <c r="D815" s="7">
        <v>49</v>
      </c>
      <c r="E815" s="160">
        <v>48.999954310221419</v>
      </c>
      <c r="F815" s="157">
        <v>96520404</v>
      </c>
      <c r="G815" s="3" t="s">
        <v>3143</v>
      </c>
      <c r="H815" s="1" t="s">
        <v>3144</v>
      </c>
    </row>
    <row r="816" spans="1:8" ht="15.75" thickBot="1" x14ac:dyDescent="0.3">
      <c r="A816" s="3">
        <v>814</v>
      </c>
      <c r="B816" s="5" t="s">
        <v>3145</v>
      </c>
      <c r="C816" s="3" t="s">
        <v>2176</v>
      </c>
      <c r="D816" s="7">
        <v>49</v>
      </c>
      <c r="E816" s="160">
        <v>47.319498713242162</v>
      </c>
      <c r="F816" s="157">
        <v>8493003</v>
      </c>
      <c r="G816" s="3" t="s">
        <v>3146</v>
      </c>
      <c r="H816" s="1" t="s">
        <v>3147</v>
      </c>
    </row>
    <row r="817" spans="1:8" ht="15.75" thickTop="1" x14ac:dyDescent="0.25">
      <c r="A817" s="2">
        <v>815</v>
      </c>
      <c r="B817" s="5" t="s">
        <v>186</v>
      </c>
      <c r="C817" s="3" t="s">
        <v>1</v>
      </c>
      <c r="D817" s="7">
        <v>49</v>
      </c>
      <c r="E817" s="160">
        <v>35.260976857897717</v>
      </c>
      <c r="F817" s="157">
        <v>9226292</v>
      </c>
      <c r="G817" s="3" t="s">
        <v>888</v>
      </c>
      <c r="H817" s="1" t="s">
        <v>1516</v>
      </c>
    </row>
    <row r="818" spans="1:8" ht="15.75" thickBot="1" x14ac:dyDescent="0.3">
      <c r="A818" s="3">
        <v>816</v>
      </c>
      <c r="B818" s="5" t="s">
        <v>3148</v>
      </c>
      <c r="C818" s="3" t="s">
        <v>2176</v>
      </c>
      <c r="D818" s="7">
        <v>49</v>
      </c>
      <c r="E818" s="160">
        <v>48.774377944855743</v>
      </c>
      <c r="F818" s="157">
        <v>24384243</v>
      </c>
      <c r="G818" s="3" t="s">
        <v>3149</v>
      </c>
      <c r="H818" s="1" t="s">
        <v>3150</v>
      </c>
    </row>
    <row r="819" spans="1:8" ht="15.75" thickTop="1" x14ac:dyDescent="0.25">
      <c r="A819" s="2">
        <v>817</v>
      </c>
      <c r="B819" s="5" t="s">
        <v>3151</v>
      </c>
      <c r="C819" s="3" t="s">
        <v>2176</v>
      </c>
      <c r="D819" s="154">
        <v>49</v>
      </c>
      <c r="E819" s="161">
        <v>48.941901408450704</v>
      </c>
      <c r="F819" s="6">
        <v>2779900</v>
      </c>
      <c r="G819" s="3" t="s">
        <v>3152</v>
      </c>
      <c r="H819" s="1" t="s">
        <v>3153</v>
      </c>
    </row>
    <row r="820" spans="1:8" ht="15.75" thickBot="1" x14ac:dyDescent="0.3">
      <c r="A820" s="3">
        <v>818</v>
      </c>
      <c r="B820" s="5" t="s">
        <v>483</v>
      </c>
      <c r="C820" s="3" t="s">
        <v>694</v>
      </c>
      <c r="D820" s="7">
        <v>49</v>
      </c>
      <c r="E820" s="160">
        <v>44.74855483969543</v>
      </c>
      <c r="F820" s="157">
        <v>3514462</v>
      </c>
      <c r="G820" s="3" t="s">
        <v>1169</v>
      </c>
      <c r="H820" s="1" t="s">
        <v>1806</v>
      </c>
    </row>
    <row r="821" spans="1:8" ht="15.75" thickTop="1" x14ac:dyDescent="0.25">
      <c r="A821" s="2">
        <v>819</v>
      </c>
      <c r="B821" s="5" t="s">
        <v>484</v>
      </c>
      <c r="C821" s="3" t="s">
        <v>694</v>
      </c>
      <c r="D821" s="7">
        <v>49</v>
      </c>
      <c r="E821" s="160">
        <v>42.574675236989222</v>
      </c>
      <c r="F821" s="157">
        <v>18916950</v>
      </c>
      <c r="G821" s="3" t="s">
        <v>1170</v>
      </c>
      <c r="H821" s="1" t="s">
        <v>1807</v>
      </c>
    </row>
    <row r="822" spans="1:8" ht="15.75" thickBot="1" x14ac:dyDescent="0.3">
      <c r="A822" s="3">
        <v>820</v>
      </c>
      <c r="B822" s="5" t="s">
        <v>3154</v>
      </c>
      <c r="C822" s="3" t="s">
        <v>2176</v>
      </c>
      <c r="D822" s="7">
        <v>49</v>
      </c>
      <c r="E822" s="160">
        <v>48.990990990990987</v>
      </c>
      <c r="F822" s="157">
        <v>2719000</v>
      </c>
      <c r="G822" s="3" t="s">
        <v>3155</v>
      </c>
      <c r="H822" s="1" t="s">
        <v>3156</v>
      </c>
    </row>
    <row r="823" spans="1:8" ht="15.75" thickTop="1" x14ac:dyDescent="0.25">
      <c r="A823" s="2">
        <v>821</v>
      </c>
      <c r="B823" s="5" t="s">
        <v>4962</v>
      </c>
      <c r="C823" s="3" t="s">
        <v>2176</v>
      </c>
      <c r="D823" s="7">
        <v>49</v>
      </c>
      <c r="E823" s="160">
        <v>49</v>
      </c>
      <c r="F823" s="157">
        <v>6664000</v>
      </c>
      <c r="G823" s="3" t="s">
        <v>4963</v>
      </c>
      <c r="H823" s="1" t="s">
        <v>4964</v>
      </c>
    </row>
    <row r="824" spans="1:8" ht="15.75" thickBot="1" x14ac:dyDescent="0.3">
      <c r="A824" s="3">
        <v>822</v>
      </c>
      <c r="B824" s="5" t="s">
        <v>485</v>
      </c>
      <c r="C824" s="3" t="s">
        <v>694</v>
      </c>
      <c r="D824" s="7">
        <v>49</v>
      </c>
      <c r="E824" s="160">
        <v>43.025819553234697</v>
      </c>
      <c r="F824" s="157">
        <v>2447115</v>
      </c>
      <c r="G824" s="3" t="s">
        <v>1171</v>
      </c>
      <c r="H824" s="1" t="s">
        <v>1808</v>
      </c>
    </row>
    <row r="825" spans="1:8" ht="15.75" thickTop="1" x14ac:dyDescent="0.25">
      <c r="A825" s="2">
        <v>823</v>
      </c>
      <c r="B825" s="5" t="s">
        <v>3157</v>
      </c>
      <c r="C825" s="3" t="s">
        <v>2176</v>
      </c>
      <c r="D825" s="7">
        <v>49</v>
      </c>
      <c r="E825" s="160">
        <v>49</v>
      </c>
      <c r="F825" s="157">
        <v>19845000</v>
      </c>
      <c r="G825" s="3" t="s">
        <v>3158</v>
      </c>
      <c r="H825" s="1" t="s">
        <v>3159</v>
      </c>
    </row>
    <row r="826" spans="1:8" ht="15.75" thickBot="1" x14ac:dyDescent="0.3">
      <c r="A826" s="3">
        <v>824</v>
      </c>
      <c r="B826" s="5" t="s">
        <v>486</v>
      </c>
      <c r="C826" s="3" t="s">
        <v>694</v>
      </c>
      <c r="D826" s="7">
        <v>49</v>
      </c>
      <c r="E826" s="160">
        <v>27.67918379774957</v>
      </c>
      <c r="F826" s="157">
        <v>6199686</v>
      </c>
      <c r="G826" s="3" t="s">
        <v>1172</v>
      </c>
      <c r="H826" s="1" t="s">
        <v>1809</v>
      </c>
    </row>
    <row r="827" spans="1:8" ht="15.75" thickTop="1" x14ac:dyDescent="0.25">
      <c r="A827" s="2">
        <v>825</v>
      </c>
      <c r="B827" s="5" t="s">
        <v>487</v>
      </c>
      <c r="C827" s="3" t="s">
        <v>694</v>
      </c>
      <c r="D827" s="7">
        <v>49</v>
      </c>
      <c r="E827" s="160">
        <v>48.978384439644387</v>
      </c>
      <c r="F827" s="157">
        <v>7704917</v>
      </c>
      <c r="G827" s="3" t="s">
        <v>1173</v>
      </c>
      <c r="H827" s="1" t="s">
        <v>1810</v>
      </c>
    </row>
    <row r="828" spans="1:8" ht="15.75" thickBot="1" x14ac:dyDescent="0.3">
      <c r="A828" s="3">
        <v>826</v>
      </c>
      <c r="B828" s="5" t="s">
        <v>488</v>
      </c>
      <c r="C828" s="3" t="s">
        <v>694</v>
      </c>
      <c r="D828" s="7">
        <v>49</v>
      </c>
      <c r="E828" s="160">
        <v>35.318868621866649</v>
      </c>
      <c r="F828" s="157">
        <v>812281</v>
      </c>
      <c r="G828" s="3" t="s">
        <v>1174</v>
      </c>
      <c r="H828" s="1" t="s">
        <v>1811</v>
      </c>
    </row>
    <row r="829" spans="1:8" ht="15.75" thickTop="1" x14ac:dyDescent="0.25">
      <c r="A829" s="2">
        <v>827</v>
      </c>
      <c r="B829" s="5" t="s">
        <v>489</v>
      </c>
      <c r="C829" s="3" t="s">
        <v>694</v>
      </c>
      <c r="D829" s="7">
        <v>49</v>
      </c>
      <c r="E829" s="160">
        <v>40.776432694882182</v>
      </c>
      <c r="F829" s="157">
        <v>6137477</v>
      </c>
      <c r="G829" s="3" t="s">
        <v>1175</v>
      </c>
      <c r="H829" s="1" t="s">
        <v>1812</v>
      </c>
    </row>
    <row r="830" spans="1:8" ht="15.75" thickBot="1" x14ac:dyDescent="0.3">
      <c r="A830" s="3">
        <v>828</v>
      </c>
      <c r="B830" s="5" t="s">
        <v>490</v>
      </c>
      <c r="C830" s="3" t="s">
        <v>694</v>
      </c>
      <c r="D830" s="7">
        <v>49</v>
      </c>
      <c r="E830" s="160">
        <v>30.603937479040223</v>
      </c>
      <c r="F830" s="157">
        <v>930831</v>
      </c>
      <c r="G830" s="3" t="s">
        <v>1176</v>
      </c>
      <c r="H830" s="1" t="s">
        <v>1813</v>
      </c>
    </row>
    <row r="831" spans="1:8" ht="15.75" thickTop="1" x14ac:dyDescent="0.25">
      <c r="A831" s="2">
        <v>829</v>
      </c>
      <c r="B831" s="5" t="s">
        <v>3160</v>
      </c>
      <c r="C831" s="3" t="s">
        <v>2176</v>
      </c>
      <c r="D831" s="7">
        <v>49</v>
      </c>
      <c r="E831" s="160">
        <v>48.976238095238095</v>
      </c>
      <c r="F831" s="157">
        <v>8228008</v>
      </c>
      <c r="G831" s="3" t="s">
        <v>3161</v>
      </c>
      <c r="H831" s="1" t="s">
        <v>3162</v>
      </c>
    </row>
    <row r="832" spans="1:8" ht="15.75" thickBot="1" x14ac:dyDescent="0.3">
      <c r="A832" s="3">
        <v>830</v>
      </c>
      <c r="B832" s="5" t="s">
        <v>491</v>
      </c>
      <c r="C832" s="3" t="s">
        <v>694</v>
      </c>
      <c r="D832" s="7">
        <v>49</v>
      </c>
      <c r="E832" s="160">
        <v>48.209471183606034</v>
      </c>
      <c r="F832" s="157">
        <v>13294480</v>
      </c>
      <c r="G832" s="3" t="s">
        <v>1177</v>
      </c>
      <c r="H832" s="1" t="s">
        <v>1814</v>
      </c>
    </row>
    <row r="833" spans="1:8" ht="15.75" thickTop="1" x14ac:dyDescent="0.25">
      <c r="A833" s="2">
        <v>831</v>
      </c>
      <c r="B833" s="5" t="s">
        <v>4056</v>
      </c>
      <c r="C833" s="3" t="s">
        <v>2176</v>
      </c>
      <c r="D833" s="7">
        <v>49</v>
      </c>
      <c r="E833" s="160">
        <v>30.939658357452508</v>
      </c>
      <c r="F833" s="157">
        <v>3173818</v>
      </c>
      <c r="G833" s="3" t="s">
        <v>4057</v>
      </c>
      <c r="H833" s="1" t="s">
        <v>4058</v>
      </c>
    </row>
    <row r="834" spans="1:8" ht="15.75" thickBot="1" x14ac:dyDescent="0.3">
      <c r="A834" s="3">
        <v>832</v>
      </c>
      <c r="B834" s="5" t="s">
        <v>3163</v>
      </c>
      <c r="C834" s="3" t="s">
        <v>2176</v>
      </c>
      <c r="D834" s="154">
        <v>49</v>
      </c>
      <c r="E834" s="161">
        <v>49</v>
      </c>
      <c r="F834" s="6">
        <v>1579564</v>
      </c>
      <c r="G834" s="3" t="s">
        <v>3164</v>
      </c>
      <c r="H834" s="1" t="s">
        <v>3165</v>
      </c>
    </row>
    <row r="835" spans="1:8" ht="15.75" thickTop="1" x14ac:dyDescent="0.25">
      <c r="A835" s="2">
        <v>833</v>
      </c>
      <c r="B835" s="5" t="s">
        <v>187</v>
      </c>
      <c r="C835" s="3" t="s">
        <v>1</v>
      </c>
      <c r="D835" s="7">
        <v>100</v>
      </c>
      <c r="E835" s="160">
        <v>58.00112637424526</v>
      </c>
      <c r="F835" s="157">
        <v>105561992</v>
      </c>
      <c r="G835" s="3" t="s">
        <v>889</v>
      </c>
      <c r="H835" s="1" t="s">
        <v>1517</v>
      </c>
    </row>
    <row r="836" spans="1:8" ht="15.75" thickBot="1" x14ac:dyDescent="0.3">
      <c r="A836" s="3">
        <v>834</v>
      </c>
      <c r="B836" s="5" t="s">
        <v>188</v>
      </c>
      <c r="C836" s="3" t="s">
        <v>1</v>
      </c>
      <c r="D836" s="7">
        <v>49</v>
      </c>
      <c r="E836" s="160">
        <v>0</v>
      </c>
      <c r="F836" s="157">
        <v>0</v>
      </c>
      <c r="G836" s="3" t="s">
        <v>890</v>
      </c>
      <c r="H836" s="1" t="s">
        <v>1518</v>
      </c>
    </row>
    <row r="837" spans="1:8" ht="15.75" thickTop="1" x14ac:dyDescent="0.25">
      <c r="A837" s="2">
        <v>835</v>
      </c>
      <c r="B837" s="5" t="s">
        <v>3166</v>
      </c>
      <c r="C837" s="3" t="s">
        <v>2176</v>
      </c>
      <c r="D837" s="7">
        <v>49</v>
      </c>
      <c r="E837" s="160">
        <v>49.000000000000007</v>
      </c>
      <c r="F837" s="157">
        <v>2454802</v>
      </c>
      <c r="G837" s="3" t="s">
        <v>3167</v>
      </c>
      <c r="H837" s="1" t="s">
        <v>3168</v>
      </c>
    </row>
    <row r="838" spans="1:8" ht="15.75" thickBot="1" x14ac:dyDescent="0.3">
      <c r="A838" s="3">
        <v>836</v>
      </c>
      <c r="B838" s="5" t="s">
        <v>3169</v>
      </c>
      <c r="C838" s="3" t="s">
        <v>2176</v>
      </c>
      <c r="D838" s="7">
        <v>49</v>
      </c>
      <c r="E838" s="160">
        <v>48.756000000000007</v>
      </c>
      <c r="F838" s="157">
        <v>1316412</v>
      </c>
      <c r="G838" s="3" t="s">
        <v>3170</v>
      </c>
      <c r="H838" s="1" t="s">
        <v>3171</v>
      </c>
    </row>
    <row r="839" spans="1:8" ht="15.75" thickTop="1" x14ac:dyDescent="0.25">
      <c r="A839" s="2">
        <v>837</v>
      </c>
      <c r="B839" s="5" t="s">
        <v>3172</v>
      </c>
      <c r="C839" s="3" t="s">
        <v>2176</v>
      </c>
      <c r="D839" s="7">
        <v>49</v>
      </c>
      <c r="E839" s="160">
        <v>49</v>
      </c>
      <c r="F839" s="157">
        <v>7389200</v>
      </c>
      <c r="G839" s="3" t="s">
        <v>3173</v>
      </c>
      <c r="H839" s="1" t="s">
        <v>3174</v>
      </c>
    </row>
    <row r="840" spans="1:8" ht="15.75" thickBot="1" x14ac:dyDescent="0.3">
      <c r="A840" s="3">
        <v>838</v>
      </c>
      <c r="B840" s="5" t="s">
        <v>189</v>
      </c>
      <c r="C840" s="3" t="s">
        <v>1</v>
      </c>
      <c r="D840" s="7">
        <v>49</v>
      </c>
      <c r="E840" s="160">
        <v>27.104379562043796</v>
      </c>
      <c r="F840" s="157">
        <v>5941280</v>
      </c>
      <c r="G840" s="3" t="s">
        <v>891</v>
      </c>
      <c r="H840" s="1" t="s">
        <v>4647</v>
      </c>
    </row>
    <row r="841" spans="1:8" ht="15.75" thickTop="1" x14ac:dyDescent="0.25">
      <c r="A841" s="2">
        <v>839</v>
      </c>
      <c r="B841" s="5" t="s">
        <v>3175</v>
      </c>
      <c r="C841" s="3" t="s">
        <v>2176</v>
      </c>
      <c r="D841" s="7">
        <v>49</v>
      </c>
      <c r="E841" s="160">
        <v>48.821544664795127</v>
      </c>
      <c r="F841" s="157">
        <v>25507065</v>
      </c>
      <c r="G841" s="3" t="s">
        <v>3176</v>
      </c>
      <c r="H841" s="1" t="s">
        <v>3177</v>
      </c>
    </row>
    <row r="842" spans="1:8" ht="15.75" thickBot="1" x14ac:dyDescent="0.3">
      <c r="A842" s="3">
        <v>840</v>
      </c>
      <c r="B842" s="5" t="s">
        <v>3178</v>
      </c>
      <c r="C842" s="3" t="s">
        <v>2176</v>
      </c>
      <c r="D842" s="7">
        <v>49</v>
      </c>
      <c r="E842" s="160">
        <v>48.942053601156481</v>
      </c>
      <c r="F842" s="157">
        <v>4645012</v>
      </c>
      <c r="G842" s="3" t="s">
        <v>3179</v>
      </c>
      <c r="H842" s="1" t="s">
        <v>3180</v>
      </c>
    </row>
    <row r="843" spans="1:8" ht="15.75" thickTop="1" x14ac:dyDescent="0.25">
      <c r="A843" s="2">
        <v>841</v>
      </c>
      <c r="B843" s="5" t="s">
        <v>3181</v>
      </c>
      <c r="C843" s="3" t="s">
        <v>2176</v>
      </c>
      <c r="D843" s="7">
        <v>49</v>
      </c>
      <c r="E843" s="160">
        <v>50.330201941725697</v>
      </c>
      <c r="F843" s="157">
        <v>9827440</v>
      </c>
      <c r="G843" s="3" t="s">
        <v>3182</v>
      </c>
      <c r="H843" s="1" t="s">
        <v>3183</v>
      </c>
    </row>
    <row r="844" spans="1:8" ht="15.75" thickBot="1" x14ac:dyDescent="0.3">
      <c r="A844" s="3">
        <v>842</v>
      </c>
      <c r="B844" s="5" t="s">
        <v>3184</v>
      </c>
      <c r="C844" s="3" t="s">
        <v>2176</v>
      </c>
      <c r="D844" s="7">
        <v>0</v>
      </c>
      <c r="E844" s="160" t="e">
        <v>#VALUE!</v>
      </c>
      <c r="F844" s="157" t="s">
        <v>4942</v>
      </c>
      <c r="G844" s="3" t="s">
        <v>3185</v>
      </c>
      <c r="H844" s="1" t="s">
        <v>3186</v>
      </c>
    </row>
    <row r="845" spans="1:8" ht="15.75" thickTop="1" x14ac:dyDescent="0.25">
      <c r="A845" s="2">
        <v>843</v>
      </c>
      <c r="B845" s="5" t="s">
        <v>4112</v>
      </c>
      <c r="C845" s="3" t="s">
        <v>2176</v>
      </c>
      <c r="D845" s="7">
        <v>49</v>
      </c>
      <c r="E845" s="161">
        <v>48.382488479262676</v>
      </c>
      <c r="F845" s="6">
        <v>1049900</v>
      </c>
      <c r="G845" s="3" t="s">
        <v>4113</v>
      </c>
      <c r="H845" s="1" t="s">
        <v>4114</v>
      </c>
    </row>
    <row r="846" spans="1:8" ht="15.75" thickBot="1" x14ac:dyDescent="0.3">
      <c r="A846" s="3">
        <v>844</v>
      </c>
      <c r="B846" s="5" t="s">
        <v>3187</v>
      </c>
      <c r="C846" s="3" t="s">
        <v>2176</v>
      </c>
      <c r="D846" s="7">
        <v>49</v>
      </c>
      <c r="E846" s="160">
        <v>49.000005803763159</v>
      </c>
      <c r="F846" s="157">
        <v>8442799</v>
      </c>
      <c r="G846" s="3" t="s">
        <v>3188</v>
      </c>
      <c r="H846" s="1" t="s">
        <v>3189</v>
      </c>
    </row>
    <row r="847" spans="1:8" ht="15.75" thickTop="1" x14ac:dyDescent="0.25">
      <c r="A847" s="2">
        <v>845</v>
      </c>
      <c r="B847" s="5" t="s">
        <v>4828</v>
      </c>
      <c r="C847" s="3" t="s">
        <v>2176</v>
      </c>
      <c r="D847" s="7">
        <v>61.812600000000003</v>
      </c>
      <c r="E847" s="160">
        <v>61.812554255868825</v>
      </c>
      <c r="F847" s="157">
        <v>24907480</v>
      </c>
      <c r="G847" s="3" t="s">
        <v>4829</v>
      </c>
      <c r="H847" s="1" t="s">
        <v>4830</v>
      </c>
    </row>
    <row r="848" spans="1:8" ht="15.75" thickBot="1" x14ac:dyDescent="0.3">
      <c r="A848" s="3">
        <v>846</v>
      </c>
      <c r="B848" s="5" t="s">
        <v>3190</v>
      </c>
      <c r="C848" s="3" t="s">
        <v>2176</v>
      </c>
      <c r="D848" s="7">
        <v>49</v>
      </c>
      <c r="E848" s="160">
        <v>48.999992870176342</v>
      </c>
      <c r="F848" s="157">
        <v>8934301</v>
      </c>
      <c r="G848" s="3" t="s">
        <v>3191</v>
      </c>
      <c r="H848" s="1" t="s">
        <v>3192</v>
      </c>
    </row>
    <row r="849" spans="1:8" ht="15.75" thickTop="1" x14ac:dyDescent="0.25">
      <c r="A849" s="2">
        <v>847</v>
      </c>
      <c r="B849" s="5" t="s">
        <v>4927</v>
      </c>
      <c r="C849" s="3" t="s">
        <v>694</v>
      </c>
      <c r="D849" s="7">
        <v>61.25</v>
      </c>
      <c r="E849" s="160">
        <v>12.613750000000001</v>
      </c>
      <c r="F849" s="157">
        <v>3027300</v>
      </c>
      <c r="G849" s="3" t="s">
        <v>4928</v>
      </c>
      <c r="H849" s="1" t="s">
        <v>4929</v>
      </c>
    </row>
    <row r="850" spans="1:8" ht="15.75" thickBot="1" x14ac:dyDescent="0.3">
      <c r="A850" s="3">
        <v>848</v>
      </c>
      <c r="B850" s="5" t="s">
        <v>3193</v>
      </c>
      <c r="C850" s="3" t="s">
        <v>2176</v>
      </c>
      <c r="D850" s="7">
        <v>49</v>
      </c>
      <c r="E850" s="160">
        <v>49</v>
      </c>
      <c r="F850" s="157">
        <v>27832000</v>
      </c>
      <c r="G850" s="3" t="s">
        <v>3194</v>
      </c>
      <c r="H850" s="1" t="s">
        <v>3195</v>
      </c>
    </row>
    <row r="851" spans="1:8" ht="15.75" thickTop="1" x14ac:dyDescent="0.25">
      <c r="A851" s="2">
        <v>849</v>
      </c>
      <c r="B851" s="5" t="s">
        <v>3196</v>
      </c>
      <c r="C851" s="3" t="s">
        <v>2176</v>
      </c>
      <c r="D851" s="7">
        <v>49</v>
      </c>
      <c r="E851" s="160">
        <v>48.369090909090914</v>
      </c>
      <c r="F851" s="157">
        <v>2660300</v>
      </c>
      <c r="G851" s="3" t="s">
        <v>3197</v>
      </c>
      <c r="H851" s="1" t="s">
        <v>3198</v>
      </c>
    </row>
    <row r="852" spans="1:8" ht="15.75" thickBot="1" x14ac:dyDescent="0.3">
      <c r="A852" s="3">
        <v>850</v>
      </c>
      <c r="B852" s="5" t="s">
        <v>190</v>
      </c>
      <c r="C852" s="3" t="s">
        <v>1</v>
      </c>
      <c r="D852" s="7">
        <v>49</v>
      </c>
      <c r="E852" s="160">
        <v>38.847678343419908</v>
      </c>
      <c r="F852" s="157">
        <v>6827293</v>
      </c>
      <c r="G852" s="3" t="s">
        <v>5051</v>
      </c>
      <c r="H852" s="1" t="s">
        <v>1519</v>
      </c>
    </row>
    <row r="853" spans="1:8" ht="15.75" thickTop="1" x14ac:dyDescent="0.25">
      <c r="A853" s="2">
        <v>851</v>
      </c>
      <c r="B853" s="5" t="s">
        <v>3199</v>
      </c>
      <c r="C853" s="3" t="s">
        <v>2176</v>
      </c>
      <c r="D853" s="7">
        <v>49</v>
      </c>
      <c r="E853" s="160">
        <v>49.000034725437551</v>
      </c>
      <c r="F853" s="157">
        <v>4233211</v>
      </c>
      <c r="G853" s="3" t="s">
        <v>3200</v>
      </c>
      <c r="H853" s="1" t="s">
        <v>3201</v>
      </c>
    </row>
    <row r="854" spans="1:8" ht="15.75" thickBot="1" x14ac:dyDescent="0.3">
      <c r="A854" s="3">
        <v>852</v>
      </c>
      <c r="B854" s="5" t="s">
        <v>2059</v>
      </c>
      <c r="C854" s="3" t="s">
        <v>694</v>
      </c>
      <c r="D854" s="7">
        <v>49</v>
      </c>
      <c r="E854" s="160">
        <v>48.866616666924394</v>
      </c>
      <c r="F854" s="157">
        <v>10112184</v>
      </c>
      <c r="G854" s="3" t="s">
        <v>2153</v>
      </c>
      <c r="H854" s="1" t="s">
        <v>2154</v>
      </c>
    </row>
    <row r="855" spans="1:8" ht="15.75" thickTop="1" x14ac:dyDescent="0.25">
      <c r="A855" s="2">
        <v>853</v>
      </c>
      <c r="B855" s="5" t="s">
        <v>5022</v>
      </c>
      <c r="C855" s="3" t="s">
        <v>2176</v>
      </c>
      <c r="D855" s="7">
        <v>0</v>
      </c>
      <c r="E855" s="160" t="e">
        <v>#VALUE!</v>
      </c>
      <c r="F855" s="157" t="s">
        <v>4942</v>
      </c>
      <c r="G855" s="3" t="s">
        <v>5023</v>
      </c>
      <c r="H855" s="1" t="s">
        <v>5024</v>
      </c>
    </row>
    <row r="856" spans="1:8" ht="15.75" thickBot="1" x14ac:dyDescent="0.3">
      <c r="A856" s="3">
        <v>854</v>
      </c>
      <c r="B856" s="5" t="s">
        <v>492</v>
      </c>
      <c r="C856" s="3" t="s">
        <v>694</v>
      </c>
      <c r="D856" s="7">
        <v>49</v>
      </c>
      <c r="E856" s="160">
        <v>40.129896447063025</v>
      </c>
      <c r="F856" s="157">
        <v>4495351</v>
      </c>
      <c r="G856" s="3" t="s">
        <v>1178</v>
      </c>
      <c r="H856" s="1" t="s">
        <v>1815</v>
      </c>
    </row>
    <row r="857" spans="1:8" ht="15.75" thickTop="1" x14ac:dyDescent="0.25">
      <c r="A857" s="2">
        <v>855</v>
      </c>
      <c r="B857" s="5" t="s">
        <v>191</v>
      </c>
      <c r="C857" s="3" t="s">
        <v>1</v>
      </c>
      <c r="D857" s="7">
        <v>49</v>
      </c>
      <c r="E857" s="160">
        <v>25.882834970612343</v>
      </c>
      <c r="F857" s="157">
        <v>74510470</v>
      </c>
      <c r="G857" s="3" t="s">
        <v>892</v>
      </c>
      <c r="H857" s="1" t="s">
        <v>1520</v>
      </c>
    </row>
    <row r="858" spans="1:8" ht="15.75" thickBot="1" x14ac:dyDescent="0.3">
      <c r="A858" s="3">
        <v>856</v>
      </c>
      <c r="B858" s="5" t="s">
        <v>3202</v>
      </c>
      <c r="C858" s="3" t="s">
        <v>2176</v>
      </c>
      <c r="D858" s="7">
        <v>49</v>
      </c>
      <c r="E858" s="160">
        <v>48.695622226277912</v>
      </c>
      <c r="F858" s="157">
        <v>19370914</v>
      </c>
      <c r="G858" s="3" t="s">
        <v>3203</v>
      </c>
      <c r="H858" s="1" t="s">
        <v>3204</v>
      </c>
    </row>
    <row r="859" spans="1:8" ht="15.75" thickTop="1" x14ac:dyDescent="0.25">
      <c r="A859" s="2">
        <v>857</v>
      </c>
      <c r="B859" s="5" t="s">
        <v>3205</v>
      </c>
      <c r="C859" s="3" t="s">
        <v>2176</v>
      </c>
      <c r="D859" s="7">
        <v>49</v>
      </c>
      <c r="E859" s="160">
        <v>46.710625</v>
      </c>
      <c r="F859" s="157">
        <v>7473700</v>
      </c>
      <c r="G859" s="3" t="s">
        <v>3206</v>
      </c>
      <c r="H859" s="1" t="s">
        <v>3207</v>
      </c>
    </row>
    <row r="860" spans="1:8" ht="15.75" thickBot="1" x14ac:dyDescent="0.3">
      <c r="A860" s="3">
        <v>858</v>
      </c>
      <c r="B860" s="5" t="s">
        <v>192</v>
      </c>
      <c r="C860" s="3" t="s">
        <v>1</v>
      </c>
      <c r="D860" s="7">
        <v>49</v>
      </c>
      <c r="E860" s="160">
        <v>46.916893684943176</v>
      </c>
      <c r="F860" s="157">
        <v>28614590</v>
      </c>
      <c r="G860" s="3" t="s">
        <v>893</v>
      </c>
      <c r="H860" s="1" t="s">
        <v>1521</v>
      </c>
    </row>
    <row r="861" spans="1:8" ht="15.75" thickTop="1" x14ac:dyDescent="0.25">
      <c r="A861" s="2">
        <v>859</v>
      </c>
      <c r="B861" s="5" t="s">
        <v>493</v>
      </c>
      <c r="C861" s="3" t="s">
        <v>694</v>
      </c>
      <c r="D861" s="7">
        <v>49</v>
      </c>
      <c r="E861" s="160">
        <v>26.78200655981659</v>
      </c>
      <c r="F861" s="157">
        <v>23900343</v>
      </c>
      <c r="G861" s="3" t="s">
        <v>1179</v>
      </c>
      <c r="H861" s="1" t="s">
        <v>1816</v>
      </c>
    </row>
    <row r="862" spans="1:8" ht="15.75" thickBot="1" x14ac:dyDescent="0.3">
      <c r="A862" s="3">
        <v>860</v>
      </c>
      <c r="B862" s="5" t="s">
        <v>3208</v>
      </c>
      <c r="C862" s="3" t="s">
        <v>2176</v>
      </c>
      <c r="D862" s="154">
        <v>49</v>
      </c>
      <c r="E862" s="161">
        <v>49</v>
      </c>
      <c r="F862" s="6">
        <v>731080</v>
      </c>
      <c r="G862" s="3" t="s">
        <v>3209</v>
      </c>
      <c r="H862" s="1" t="s">
        <v>3210</v>
      </c>
    </row>
    <row r="863" spans="1:8" ht="15.75" thickTop="1" x14ac:dyDescent="0.25">
      <c r="A863" s="2">
        <v>861</v>
      </c>
      <c r="B863" s="5" t="s">
        <v>4134</v>
      </c>
      <c r="C863" s="3" t="s">
        <v>2176</v>
      </c>
      <c r="D863" s="154">
        <v>49</v>
      </c>
      <c r="E863" s="161">
        <v>49</v>
      </c>
      <c r="F863" s="6">
        <v>9065000</v>
      </c>
      <c r="G863" s="3" t="s">
        <v>4135</v>
      </c>
      <c r="H863" s="1" t="s">
        <v>4136</v>
      </c>
    </row>
    <row r="864" spans="1:8" ht="15.75" thickBot="1" x14ac:dyDescent="0.3">
      <c r="A864" s="3">
        <v>862</v>
      </c>
      <c r="B864" s="5" t="s">
        <v>3211</v>
      </c>
      <c r="C864" s="3" t="s">
        <v>2176</v>
      </c>
      <c r="D864" s="7">
        <v>14.99</v>
      </c>
      <c r="E864" s="160">
        <v>1.9999999999999998E-4</v>
      </c>
      <c r="F864" s="157">
        <v>20</v>
      </c>
      <c r="G864" s="3" t="s">
        <v>3212</v>
      </c>
      <c r="H864" s="1" t="s">
        <v>3213</v>
      </c>
    </row>
    <row r="865" spans="1:8" ht="15.75" thickTop="1" x14ac:dyDescent="0.25">
      <c r="A865" s="2">
        <v>863</v>
      </c>
      <c r="B865" s="5" t="s">
        <v>3214</v>
      </c>
      <c r="C865" s="3" t="s">
        <v>2176</v>
      </c>
      <c r="D865" s="7">
        <v>49</v>
      </c>
      <c r="E865" s="160">
        <v>48.994999999999997</v>
      </c>
      <c r="F865" s="157">
        <v>2939700</v>
      </c>
      <c r="G865" s="3" t="s">
        <v>3215</v>
      </c>
      <c r="H865" s="1" t="s">
        <v>3216</v>
      </c>
    </row>
    <row r="866" spans="1:8" ht="15.75" thickBot="1" x14ac:dyDescent="0.3">
      <c r="A866" s="3">
        <v>864</v>
      </c>
      <c r="B866" s="5" t="s">
        <v>494</v>
      </c>
      <c r="C866" s="3" t="s">
        <v>694</v>
      </c>
      <c r="D866" s="7">
        <v>30</v>
      </c>
      <c r="E866" s="160">
        <v>30.30013478030676</v>
      </c>
      <c r="F866" s="157">
        <v>90194290</v>
      </c>
      <c r="G866" s="3" t="s">
        <v>1180</v>
      </c>
      <c r="H866" s="1" t="s">
        <v>1817</v>
      </c>
    </row>
    <row r="867" spans="1:8" ht="15.75" thickTop="1" x14ac:dyDescent="0.25">
      <c r="A867" s="2">
        <v>865</v>
      </c>
      <c r="B867" s="5" t="s">
        <v>2033</v>
      </c>
      <c r="C867" s="3" t="s">
        <v>1</v>
      </c>
      <c r="D867" s="154">
        <v>38.581099999999999</v>
      </c>
      <c r="E867" s="161">
        <v>31.723155877709065</v>
      </c>
      <c r="F867" s="6">
        <v>295167057</v>
      </c>
      <c r="G867" s="3" t="s">
        <v>2094</v>
      </c>
      <c r="H867" s="1" t="s">
        <v>2095</v>
      </c>
    </row>
    <row r="868" spans="1:8" ht="15.75" thickBot="1" x14ac:dyDescent="0.3">
      <c r="A868" s="3">
        <v>866</v>
      </c>
      <c r="B868" s="5" t="s">
        <v>3217</v>
      </c>
      <c r="C868" s="3" t="s">
        <v>2176</v>
      </c>
      <c r="D868" s="7">
        <v>49</v>
      </c>
      <c r="E868" s="161">
        <v>49</v>
      </c>
      <c r="F868" s="6">
        <v>5371870</v>
      </c>
      <c r="G868" s="3" t="s">
        <v>3218</v>
      </c>
      <c r="H868" s="1" t="s">
        <v>3219</v>
      </c>
    </row>
    <row r="869" spans="1:8" ht="15.75" thickTop="1" x14ac:dyDescent="0.25">
      <c r="A869" s="2">
        <v>867</v>
      </c>
      <c r="B869" s="5" t="s">
        <v>193</v>
      </c>
      <c r="C869" s="3" t="s">
        <v>1</v>
      </c>
      <c r="D869" s="7">
        <v>100</v>
      </c>
      <c r="E869" s="160">
        <v>54.024331491712708</v>
      </c>
      <c r="F869" s="157">
        <v>48892020</v>
      </c>
      <c r="G869" s="3" t="s">
        <v>894</v>
      </c>
      <c r="H869" s="1" t="s">
        <v>1522</v>
      </c>
    </row>
    <row r="870" spans="1:8" ht="15.75" thickBot="1" x14ac:dyDescent="0.3">
      <c r="A870" s="3">
        <v>868</v>
      </c>
      <c r="B870" s="5" t="s">
        <v>3220</v>
      </c>
      <c r="C870" s="3" t="s">
        <v>2176</v>
      </c>
      <c r="D870" s="7">
        <v>49</v>
      </c>
      <c r="E870" s="160">
        <v>49</v>
      </c>
      <c r="F870" s="157">
        <v>4165000</v>
      </c>
      <c r="G870" s="3" t="s">
        <v>3221</v>
      </c>
      <c r="H870" s="1" t="s">
        <v>3222</v>
      </c>
    </row>
    <row r="871" spans="1:8" ht="15.75" thickTop="1" x14ac:dyDescent="0.25">
      <c r="A871" s="2">
        <v>869</v>
      </c>
      <c r="B871" s="5" t="s">
        <v>495</v>
      </c>
      <c r="C871" s="3" t="s">
        <v>694</v>
      </c>
      <c r="D871" s="7">
        <v>49</v>
      </c>
      <c r="E871" s="160">
        <v>48.9985</v>
      </c>
      <c r="F871" s="157">
        <v>97997000</v>
      </c>
      <c r="G871" s="3" t="s">
        <v>1181</v>
      </c>
      <c r="H871" s="1" t="s">
        <v>1818</v>
      </c>
    </row>
    <row r="872" spans="1:8" ht="15.75" thickBot="1" x14ac:dyDescent="0.3">
      <c r="A872" s="3">
        <v>870</v>
      </c>
      <c r="B872" s="5" t="s">
        <v>194</v>
      </c>
      <c r="C872" s="3" t="s">
        <v>1</v>
      </c>
      <c r="D872" s="7">
        <v>49</v>
      </c>
      <c r="E872" s="160">
        <v>48.452376666666666</v>
      </c>
      <c r="F872" s="157">
        <v>145357130</v>
      </c>
      <c r="G872" s="3" t="s">
        <v>895</v>
      </c>
      <c r="H872" s="1" t="s">
        <v>1523</v>
      </c>
    </row>
    <row r="873" spans="1:8" ht="15.75" thickTop="1" x14ac:dyDescent="0.25">
      <c r="A873" s="2">
        <v>871</v>
      </c>
      <c r="B873" s="5" t="s">
        <v>4635</v>
      </c>
      <c r="C873" s="3" t="s">
        <v>2176</v>
      </c>
      <c r="D873" s="7">
        <v>33.995800000000003</v>
      </c>
      <c r="E873" s="160">
        <v>0.73741096024188069</v>
      </c>
      <c r="F873" s="157">
        <v>7626518</v>
      </c>
      <c r="G873" s="3" t="s">
        <v>4636</v>
      </c>
      <c r="H873" s="1" t="s">
        <v>4637</v>
      </c>
    </row>
    <row r="874" spans="1:8" ht="15.75" thickBot="1" x14ac:dyDescent="0.3">
      <c r="A874" s="3">
        <v>872</v>
      </c>
      <c r="B874" s="5" t="s">
        <v>496</v>
      </c>
      <c r="C874" s="3" t="s">
        <v>694</v>
      </c>
      <c r="D874" s="7">
        <v>49</v>
      </c>
      <c r="E874" s="160">
        <v>40.94719929248987</v>
      </c>
      <c r="F874" s="157">
        <v>3259524</v>
      </c>
      <c r="G874" s="3" t="s">
        <v>1182</v>
      </c>
      <c r="H874" s="1" t="s">
        <v>4662</v>
      </c>
    </row>
    <row r="875" spans="1:8" ht="15.75" thickTop="1" x14ac:dyDescent="0.25">
      <c r="A875" s="2">
        <v>873</v>
      </c>
      <c r="B875" s="5" t="s">
        <v>3223</v>
      </c>
      <c r="C875" s="3" t="s">
        <v>2176</v>
      </c>
      <c r="D875" s="7">
        <v>49</v>
      </c>
      <c r="E875" s="160">
        <v>34.21</v>
      </c>
      <c r="F875" s="157">
        <v>684200</v>
      </c>
      <c r="G875" s="3" t="s">
        <v>3224</v>
      </c>
      <c r="H875" s="1" t="s">
        <v>3225</v>
      </c>
    </row>
    <row r="876" spans="1:8" ht="15.75" thickBot="1" x14ac:dyDescent="0.3">
      <c r="A876" s="3">
        <v>874</v>
      </c>
      <c r="B876" s="5" t="s">
        <v>195</v>
      </c>
      <c r="C876" s="3" t="s">
        <v>1</v>
      </c>
      <c r="D876" s="7">
        <v>49</v>
      </c>
      <c r="E876" s="160">
        <v>41.096090344835886</v>
      </c>
      <c r="F876" s="157">
        <v>10922223</v>
      </c>
      <c r="G876" s="3" t="s">
        <v>896</v>
      </c>
      <c r="H876" s="1" t="s">
        <v>1524</v>
      </c>
    </row>
    <row r="877" spans="1:8" ht="15.75" thickTop="1" x14ac:dyDescent="0.25">
      <c r="A877" s="2">
        <v>875</v>
      </c>
      <c r="B877" s="5" t="s">
        <v>497</v>
      </c>
      <c r="C877" s="3" t="s">
        <v>694</v>
      </c>
      <c r="D877" s="154">
        <v>81.666700000000006</v>
      </c>
      <c r="E877" s="161" t="e">
        <v>#VALUE!</v>
      </c>
      <c r="F877" s="6" t="s">
        <v>4942</v>
      </c>
      <c r="G877" s="3" t="s">
        <v>1183</v>
      </c>
      <c r="H877" s="1" t="s">
        <v>1819</v>
      </c>
    </row>
    <row r="878" spans="1:8" ht="15.75" thickBot="1" x14ac:dyDescent="0.3">
      <c r="A878" s="3">
        <v>876</v>
      </c>
      <c r="B878" s="5" t="s">
        <v>196</v>
      </c>
      <c r="C878" s="3" t="s">
        <v>1</v>
      </c>
      <c r="D878" s="7">
        <v>49</v>
      </c>
      <c r="E878" s="160">
        <v>20.818392523107072</v>
      </c>
      <c r="F878" s="157">
        <v>9674663</v>
      </c>
      <c r="G878" s="3" t="s">
        <v>897</v>
      </c>
      <c r="H878" s="1" t="s">
        <v>1525</v>
      </c>
    </row>
    <row r="879" spans="1:8" ht="15.75" thickTop="1" x14ac:dyDescent="0.25">
      <c r="A879" s="2">
        <v>877</v>
      </c>
      <c r="B879" s="5" t="s">
        <v>3226</v>
      </c>
      <c r="C879" s="3" t="s">
        <v>2176</v>
      </c>
      <c r="D879" s="7">
        <v>49</v>
      </c>
      <c r="E879" s="160">
        <v>48.881941968554692</v>
      </c>
      <c r="F879" s="157">
        <v>2070292</v>
      </c>
      <c r="G879" s="3" t="s">
        <v>3227</v>
      </c>
      <c r="H879" s="1" t="s">
        <v>3228</v>
      </c>
    </row>
    <row r="880" spans="1:8" ht="15.75" thickBot="1" x14ac:dyDescent="0.3">
      <c r="A880" s="3">
        <v>878</v>
      </c>
      <c r="B880" s="5" t="s">
        <v>197</v>
      </c>
      <c r="C880" s="3" t="s">
        <v>1</v>
      </c>
      <c r="D880" s="154">
        <v>49</v>
      </c>
      <c r="E880" s="161">
        <v>3.5747658962104092</v>
      </c>
      <c r="F880" s="6">
        <v>6078607</v>
      </c>
      <c r="G880" s="3" t="s">
        <v>898</v>
      </c>
      <c r="H880" s="1" t="s">
        <v>1526</v>
      </c>
    </row>
    <row r="881" spans="1:8" ht="15.75" thickTop="1" x14ac:dyDescent="0.25">
      <c r="A881" s="2">
        <v>879</v>
      </c>
      <c r="B881" s="5" t="s">
        <v>4059</v>
      </c>
      <c r="C881" s="3" t="s">
        <v>2176</v>
      </c>
      <c r="D881" s="7">
        <v>49</v>
      </c>
      <c r="E881" s="160">
        <v>49.000000000000007</v>
      </c>
      <c r="F881" s="157">
        <v>4234727</v>
      </c>
      <c r="G881" s="3" t="s">
        <v>4060</v>
      </c>
      <c r="H881" s="1" t="s">
        <v>4061</v>
      </c>
    </row>
    <row r="882" spans="1:8" ht="15.75" thickBot="1" x14ac:dyDescent="0.3">
      <c r="A882" s="3">
        <v>880</v>
      </c>
      <c r="B882" s="5" t="s">
        <v>498</v>
      </c>
      <c r="C882" s="3" t="s">
        <v>694</v>
      </c>
      <c r="D882" s="7">
        <v>49</v>
      </c>
      <c r="E882" s="160">
        <v>47.363109523319899</v>
      </c>
      <c r="F882" s="157">
        <v>2164963</v>
      </c>
      <c r="G882" s="3" t="s">
        <v>1184</v>
      </c>
      <c r="H882" s="1" t="s">
        <v>1820</v>
      </c>
    </row>
    <row r="883" spans="1:8" ht="15.75" thickTop="1" x14ac:dyDescent="0.25">
      <c r="A883" s="2">
        <v>881</v>
      </c>
      <c r="B883" s="5" t="s">
        <v>2034</v>
      </c>
      <c r="C883" s="3" t="s">
        <v>1</v>
      </c>
      <c r="D883" s="7">
        <v>49</v>
      </c>
      <c r="E883" s="160">
        <v>10.64562977000058</v>
      </c>
      <c r="F883" s="157">
        <v>14134192</v>
      </c>
      <c r="G883" s="3" t="s">
        <v>2096</v>
      </c>
      <c r="H883" s="1" t="s">
        <v>2097</v>
      </c>
    </row>
    <row r="884" spans="1:8" ht="15.75" thickBot="1" x14ac:dyDescent="0.3">
      <c r="A884" s="3">
        <v>882</v>
      </c>
      <c r="B884" s="5" t="s">
        <v>4062</v>
      </c>
      <c r="C884" s="3" t="s">
        <v>2176</v>
      </c>
      <c r="D884" s="7">
        <v>0</v>
      </c>
      <c r="E884" s="160" t="e">
        <v>#VALUE!</v>
      </c>
      <c r="F884" s="157" t="s">
        <v>4942</v>
      </c>
      <c r="G884" s="3" t="s">
        <v>4063</v>
      </c>
      <c r="H884" s="1" t="s">
        <v>4064</v>
      </c>
    </row>
    <row r="885" spans="1:8" ht="15.75" thickTop="1" x14ac:dyDescent="0.25">
      <c r="A885" s="2">
        <v>883</v>
      </c>
      <c r="B885" s="5" t="s">
        <v>499</v>
      </c>
      <c r="C885" s="3" t="s">
        <v>694</v>
      </c>
      <c r="D885" s="7">
        <v>49</v>
      </c>
      <c r="E885" s="160">
        <v>45.301000000000002</v>
      </c>
      <c r="F885" s="157">
        <v>4530100</v>
      </c>
      <c r="G885" s="3" t="s">
        <v>1185</v>
      </c>
      <c r="H885" s="1" t="s">
        <v>1821</v>
      </c>
    </row>
    <row r="886" spans="1:8" ht="15.75" thickBot="1" x14ac:dyDescent="0.3">
      <c r="A886" s="3">
        <v>884</v>
      </c>
      <c r="B886" s="5" t="s">
        <v>3229</v>
      </c>
      <c r="C886" s="3" t="s">
        <v>2176</v>
      </c>
      <c r="D886" s="7">
        <v>49</v>
      </c>
      <c r="E886" s="160">
        <v>49</v>
      </c>
      <c r="F886" s="157">
        <v>1470000</v>
      </c>
      <c r="G886" s="3" t="s">
        <v>3230</v>
      </c>
      <c r="H886" s="1" t="s">
        <v>3231</v>
      </c>
    </row>
    <row r="887" spans="1:8" ht="15.75" thickTop="1" x14ac:dyDescent="0.25">
      <c r="A887" s="2">
        <v>885</v>
      </c>
      <c r="B887" s="5" t="s">
        <v>500</v>
      </c>
      <c r="C887" s="3" t="s">
        <v>694</v>
      </c>
      <c r="D887" s="7">
        <v>49</v>
      </c>
      <c r="E887" s="160">
        <v>1.7773184949655543</v>
      </c>
      <c r="F887" s="157">
        <v>335380</v>
      </c>
      <c r="G887" s="3" t="s">
        <v>1186</v>
      </c>
      <c r="H887" s="1" t="s">
        <v>1822</v>
      </c>
    </row>
    <row r="888" spans="1:8" ht="15.75" thickBot="1" x14ac:dyDescent="0.3">
      <c r="A888" s="3">
        <v>886</v>
      </c>
      <c r="B888" s="5" t="s">
        <v>3232</v>
      </c>
      <c r="C888" s="3" t="s">
        <v>2176</v>
      </c>
      <c r="D888" s="7">
        <v>49</v>
      </c>
      <c r="E888" s="161">
        <v>49</v>
      </c>
      <c r="F888" s="6">
        <v>1960000</v>
      </c>
      <c r="G888" s="3" t="s">
        <v>3233</v>
      </c>
      <c r="H888" s="1" t="s">
        <v>3234</v>
      </c>
    </row>
    <row r="889" spans="1:8" ht="15.75" thickTop="1" x14ac:dyDescent="0.25">
      <c r="A889" s="2">
        <v>887</v>
      </c>
      <c r="B889" s="5" t="s">
        <v>501</v>
      </c>
      <c r="C889" s="3" t="s">
        <v>694</v>
      </c>
      <c r="D889" s="7">
        <v>49</v>
      </c>
      <c r="E889" s="160">
        <v>48.923545374628944</v>
      </c>
      <c r="F889" s="157">
        <v>1920029</v>
      </c>
      <c r="G889" s="3" t="s">
        <v>1187</v>
      </c>
      <c r="H889" s="1" t="s">
        <v>1823</v>
      </c>
    </row>
    <row r="890" spans="1:8" ht="15.75" thickBot="1" x14ac:dyDescent="0.3">
      <c r="A890" s="3">
        <v>888</v>
      </c>
      <c r="B890" s="5" t="s">
        <v>502</v>
      </c>
      <c r="C890" s="3" t="s">
        <v>694</v>
      </c>
      <c r="D890" s="7">
        <v>49</v>
      </c>
      <c r="E890" s="160">
        <v>47.583913043478262</v>
      </c>
      <c r="F890" s="157">
        <v>10944300</v>
      </c>
      <c r="G890" s="3" t="s">
        <v>1188</v>
      </c>
      <c r="H890" s="1" t="s">
        <v>1824</v>
      </c>
    </row>
    <row r="891" spans="1:8" ht="15.75" thickTop="1" x14ac:dyDescent="0.25">
      <c r="A891" s="2">
        <v>889</v>
      </c>
      <c r="B891" s="5" t="s">
        <v>503</v>
      </c>
      <c r="C891" s="3" t="s">
        <v>694</v>
      </c>
      <c r="D891" s="7">
        <v>49</v>
      </c>
      <c r="E891" s="160">
        <v>40.00985411864</v>
      </c>
      <c r="F891" s="157">
        <v>3564870</v>
      </c>
      <c r="G891" s="3" t="s">
        <v>1189</v>
      </c>
      <c r="H891" s="1" t="s">
        <v>1825</v>
      </c>
    </row>
    <row r="892" spans="1:8" ht="15.75" thickBot="1" x14ac:dyDescent="0.3">
      <c r="A892" s="3">
        <v>890</v>
      </c>
      <c r="B892" s="5" t="s">
        <v>504</v>
      </c>
      <c r="C892" s="3" t="s">
        <v>694</v>
      </c>
      <c r="D892" s="7">
        <v>49</v>
      </c>
      <c r="E892" s="160">
        <v>48.972666666666662</v>
      </c>
      <c r="F892" s="157">
        <v>7345900</v>
      </c>
      <c r="G892" s="3" t="s">
        <v>1190</v>
      </c>
      <c r="H892" s="1" t="s">
        <v>1826</v>
      </c>
    </row>
    <row r="893" spans="1:8" ht="15.75" thickTop="1" x14ac:dyDescent="0.25">
      <c r="A893" s="2">
        <v>891</v>
      </c>
      <c r="B893" s="5" t="s">
        <v>198</v>
      </c>
      <c r="C893" s="3" t="s">
        <v>1</v>
      </c>
      <c r="D893" s="7">
        <v>49</v>
      </c>
      <c r="E893" s="160">
        <v>48.719249043771498</v>
      </c>
      <c r="F893" s="157">
        <v>6015848</v>
      </c>
      <c r="G893" s="3" t="s">
        <v>899</v>
      </c>
      <c r="H893" s="1" t="s">
        <v>1527</v>
      </c>
    </row>
    <row r="894" spans="1:8" ht="15.75" thickBot="1" x14ac:dyDescent="0.3">
      <c r="A894" s="3">
        <v>892</v>
      </c>
      <c r="B894" s="5" t="s">
        <v>199</v>
      </c>
      <c r="C894" s="3" t="s">
        <v>1</v>
      </c>
      <c r="D894" s="7">
        <v>49</v>
      </c>
      <c r="E894" s="160">
        <v>34.621605421498295</v>
      </c>
      <c r="F894" s="157">
        <v>113440633</v>
      </c>
      <c r="G894" s="3" t="s">
        <v>900</v>
      </c>
      <c r="H894" s="1" t="s">
        <v>1528</v>
      </c>
    </row>
    <row r="895" spans="1:8" ht="15.75" thickTop="1" x14ac:dyDescent="0.25">
      <c r="A895" s="2">
        <v>893</v>
      </c>
      <c r="B895" s="5" t="s">
        <v>3235</v>
      </c>
      <c r="C895" s="3" t="s">
        <v>2176</v>
      </c>
      <c r="D895" s="7">
        <v>63.271799999999999</v>
      </c>
      <c r="E895" s="160">
        <v>63.255825242718458</v>
      </c>
      <c r="F895" s="157">
        <v>13030700</v>
      </c>
      <c r="G895" s="3" t="s">
        <v>3236</v>
      </c>
      <c r="H895" s="1" t="s">
        <v>3237</v>
      </c>
    </row>
    <row r="896" spans="1:8" ht="15.75" thickBot="1" x14ac:dyDescent="0.3">
      <c r="A896" s="3">
        <v>894</v>
      </c>
      <c r="B896" s="5" t="s">
        <v>3238</v>
      </c>
      <c r="C896" s="3" t="s">
        <v>2176</v>
      </c>
      <c r="D896" s="7">
        <v>49</v>
      </c>
      <c r="E896" s="160">
        <v>49.000128394427691</v>
      </c>
      <c r="F896" s="157">
        <v>1526550</v>
      </c>
      <c r="G896" s="3" t="s">
        <v>3239</v>
      </c>
      <c r="H896" s="1" t="s">
        <v>3240</v>
      </c>
    </row>
    <row r="897" spans="1:8" ht="15.75" thickTop="1" x14ac:dyDescent="0.25">
      <c r="A897" s="2">
        <v>895</v>
      </c>
      <c r="B897" s="5" t="s">
        <v>5025</v>
      </c>
      <c r="C897" s="3" t="s">
        <v>2176</v>
      </c>
      <c r="D897" s="7">
        <v>52.587600000000002</v>
      </c>
      <c r="E897" s="160">
        <v>52.587554317851449</v>
      </c>
      <c r="F897" s="157">
        <v>121949960</v>
      </c>
      <c r="G897" s="3" t="s">
        <v>5026</v>
      </c>
      <c r="H897" s="1" t="s">
        <v>5027</v>
      </c>
    </row>
    <row r="898" spans="1:8" ht="15.75" thickBot="1" x14ac:dyDescent="0.3">
      <c r="A898" s="3">
        <v>896</v>
      </c>
      <c r="B898" s="5" t="s">
        <v>505</v>
      </c>
      <c r="C898" s="3" t="s">
        <v>694</v>
      </c>
      <c r="D898" s="154">
        <v>49</v>
      </c>
      <c r="E898" s="161">
        <v>48.998000000000005</v>
      </c>
      <c r="F898" s="6">
        <v>2449900</v>
      </c>
      <c r="G898" s="3" t="s">
        <v>1191</v>
      </c>
      <c r="H898" s="1" t="s">
        <v>1827</v>
      </c>
    </row>
    <row r="899" spans="1:8" ht="15.75" thickTop="1" x14ac:dyDescent="0.25">
      <c r="A899" s="2">
        <v>897</v>
      </c>
      <c r="B899" s="5" t="s">
        <v>3241</v>
      </c>
      <c r="C899" s="3" t="s">
        <v>2176</v>
      </c>
      <c r="D899" s="7">
        <v>49</v>
      </c>
      <c r="E899" s="160">
        <v>48.999989689020872</v>
      </c>
      <c r="F899" s="157">
        <v>1900886</v>
      </c>
      <c r="G899" s="3" t="s">
        <v>3242</v>
      </c>
      <c r="H899" s="1" t="s">
        <v>3243</v>
      </c>
    </row>
    <row r="900" spans="1:8" ht="15.75" thickBot="1" x14ac:dyDescent="0.3">
      <c r="A900" s="3">
        <v>898</v>
      </c>
      <c r="B900" s="5" t="s">
        <v>200</v>
      </c>
      <c r="C900" s="3" t="s">
        <v>1</v>
      </c>
      <c r="D900" s="7">
        <v>49</v>
      </c>
      <c r="E900" s="160">
        <v>29.991011625599445</v>
      </c>
      <c r="F900" s="157">
        <v>25495302</v>
      </c>
      <c r="G900" s="3" t="s">
        <v>901</v>
      </c>
      <c r="H900" s="1" t="s">
        <v>1529</v>
      </c>
    </row>
    <row r="901" spans="1:8" ht="15.75" thickTop="1" x14ac:dyDescent="0.25">
      <c r="A901" s="2">
        <v>899</v>
      </c>
      <c r="B901" s="5" t="s">
        <v>3244</v>
      </c>
      <c r="C901" s="3" t="s">
        <v>2176</v>
      </c>
      <c r="D901" s="7">
        <v>49</v>
      </c>
      <c r="E901" s="160">
        <v>48.8324</v>
      </c>
      <c r="F901" s="157">
        <v>24416200</v>
      </c>
      <c r="G901" s="3" t="s">
        <v>3245</v>
      </c>
      <c r="H901" s="1" t="s">
        <v>3246</v>
      </c>
    </row>
    <row r="902" spans="1:8" ht="15.75" thickBot="1" x14ac:dyDescent="0.3">
      <c r="A902" s="3">
        <v>900</v>
      </c>
      <c r="B902" s="5" t="s">
        <v>201</v>
      </c>
      <c r="C902" s="3" t="s">
        <v>1</v>
      </c>
      <c r="D902" s="7">
        <v>49</v>
      </c>
      <c r="E902" s="160">
        <v>39.926056471662164</v>
      </c>
      <c r="F902" s="157">
        <v>24091099</v>
      </c>
      <c r="G902" s="3" t="s">
        <v>902</v>
      </c>
      <c r="H902" s="1" t="s">
        <v>1530</v>
      </c>
    </row>
    <row r="903" spans="1:8" ht="15.75" thickTop="1" x14ac:dyDescent="0.25">
      <c r="A903" s="2">
        <v>901</v>
      </c>
      <c r="B903" s="5" t="s">
        <v>202</v>
      </c>
      <c r="C903" s="3" t="s">
        <v>1</v>
      </c>
      <c r="D903" s="7">
        <v>49</v>
      </c>
      <c r="E903" s="160">
        <v>21.026596459235179</v>
      </c>
      <c r="F903" s="157">
        <v>18923531</v>
      </c>
      <c r="G903" s="3" t="s">
        <v>903</v>
      </c>
      <c r="H903" s="1" t="s">
        <v>1531</v>
      </c>
    </row>
    <row r="904" spans="1:8" ht="15.75" thickBot="1" x14ac:dyDescent="0.3">
      <c r="A904" s="3">
        <v>902</v>
      </c>
      <c r="B904" s="5" t="s">
        <v>203</v>
      </c>
      <c r="C904" s="3" t="s">
        <v>1</v>
      </c>
      <c r="D904" s="7">
        <v>49</v>
      </c>
      <c r="E904" s="160">
        <v>28.297964432604651</v>
      </c>
      <c r="F904" s="157">
        <v>25105323</v>
      </c>
      <c r="G904" s="3" t="s">
        <v>904</v>
      </c>
      <c r="H904" s="1" t="s">
        <v>1532</v>
      </c>
    </row>
    <row r="905" spans="1:8" ht="15.75" thickTop="1" x14ac:dyDescent="0.25">
      <c r="A905" s="2">
        <v>903</v>
      </c>
      <c r="B905" s="5" t="s">
        <v>506</v>
      </c>
      <c r="C905" s="3" t="s">
        <v>694</v>
      </c>
      <c r="D905" s="7">
        <v>49</v>
      </c>
      <c r="E905" s="160">
        <v>38.767786180425567</v>
      </c>
      <c r="F905" s="157">
        <v>19383424</v>
      </c>
      <c r="G905" s="3" t="s">
        <v>1192</v>
      </c>
      <c r="H905" s="1" t="s">
        <v>1828</v>
      </c>
    </row>
    <row r="906" spans="1:8" ht="15.75" thickBot="1" x14ac:dyDescent="0.3">
      <c r="A906" s="3">
        <v>904</v>
      </c>
      <c r="B906" s="5" t="s">
        <v>507</v>
      </c>
      <c r="C906" s="3" t="s">
        <v>694</v>
      </c>
      <c r="D906" s="7">
        <v>49</v>
      </c>
      <c r="E906" s="160">
        <v>10.654364613439306</v>
      </c>
      <c r="F906" s="157">
        <v>943721</v>
      </c>
      <c r="G906" s="3" t="s">
        <v>1193</v>
      </c>
      <c r="H906" s="1" t="s">
        <v>1829</v>
      </c>
    </row>
    <row r="907" spans="1:8" ht="15.75" thickTop="1" x14ac:dyDescent="0.25">
      <c r="A907" s="2">
        <v>905</v>
      </c>
      <c r="B907" s="5" t="s">
        <v>4693</v>
      </c>
      <c r="C907" s="3" t="s">
        <v>2176</v>
      </c>
      <c r="D907" s="7">
        <v>100</v>
      </c>
      <c r="E907" s="160">
        <v>25.0359936565909</v>
      </c>
      <c r="F907" s="157">
        <v>520973992</v>
      </c>
      <c r="G907" s="3" t="s">
        <v>4694</v>
      </c>
      <c r="H907" s="1" t="s">
        <v>4695</v>
      </c>
    </row>
    <row r="908" spans="1:8" ht="15.75" thickBot="1" x14ac:dyDescent="0.3">
      <c r="A908" s="3">
        <v>906</v>
      </c>
      <c r="B908" s="5" t="s">
        <v>4978</v>
      </c>
      <c r="C908" s="3" t="s">
        <v>1</v>
      </c>
      <c r="D908" s="7">
        <v>49.141100000000002</v>
      </c>
      <c r="E908" s="160">
        <v>48.925975830237498</v>
      </c>
      <c r="F908" s="157">
        <v>11452475</v>
      </c>
      <c r="G908" s="3" t="s">
        <v>4979</v>
      </c>
      <c r="H908" s="1" t="s">
        <v>4980</v>
      </c>
    </row>
    <row r="909" spans="1:8" ht="15.75" thickTop="1" x14ac:dyDescent="0.25">
      <c r="A909" s="2">
        <v>907</v>
      </c>
      <c r="B909" s="5" t="s">
        <v>3247</v>
      </c>
      <c r="C909" s="3" t="s">
        <v>2176</v>
      </c>
      <c r="D909" s="154">
        <v>49</v>
      </c>
      <c r="E909" s="161">
        <v>53.613259668508292</v>
      </c>
      <c r="F909" s="6">
        <v>9704000</v>
      </c>
      <c r="G909" s="3" t="s">
        <v>3248</v>
      </c>
      <c r="H909" s="1" t="s">
        <v>3249</v>
      </c>
    </row>
    <row r="910" spans="1:8" ht="15.75" thickBot="1" x14ac:dyDescent="0.3">
      <c r="A910" s="3">
        <v>908</v>
      </c>
      <c r="B910" s="5" t="s">
        <v>508</v>
      </c>
      <c r="C910" s="3" t="s">
        <v>694</v>
      </c>
      <c r="D910" s="7">
        <v>49</v>
      </c>
      <c r="E910" s="160">
        <v>48.973819427452895</v>
      </c>
      <c r="F910" s="157">
        <v>160124800</v>
      </c>
      <c r="G910" s="3" t="s">
        <v>1194</v>
      </c>
      <c r="H910" s="1" t="s">
        <v>1830</v>
      </c>
    </row>
    <row r="911" spans="1:8" ht="15.75" thickTop="1" x14ac:dyDescent="0.25">
      <c r="A911" s="2">
        <v>909</v>
      </c>
      <c r="B911" s="5" t="s">
        <v>204</v>
      </c>
      <c r="C911" s="3" t="s">
        <v>1</v>
      </c>
      <c r="D911" s="7">
        <v>49</v>
      </c>
      <c r="E911" s="160">
        <v>40.883907063657944</v>
      </c>
      <c r="F911" s="157">
        <v>55397367</v>
      </c>
      <c r="G911" s="3" t="s">
        <v>905</v>
      </c>
      <c r="H911" s="1" t="s">
        <v>1533</v>
      </c>
    </row>
    <row r="912" spans="1:8" ht="15.75" thickBot="1" x14ac:dyDescent="0.3">
      <c r="A912" s="3">
        <v>910</v>
      </c>
      <c r="B912" s="5" t="s">
        <v>3250</v>
      </c>
      <c r="C912" s="3" t="s">
        <v>2176</v>
      </c>
      <c r="D912" s="7">
        <v>49</v>
      </c>
      <c r="E912" s="160">
        <v>41.639743589743588</v>
      </c>
      <c r="F912" s="157">
        <v>1623950</v>
      </c>
      <c r="G912" s="3" t="s">
        <v>3251</v>
      </c>
      <c r="H912" s="1" t="s">
        <v>3252</v>
      </c>
    </row>
    <row r="913" spans="1:8" ht="15.75" thickTop="1" x14ac:dyDescent="0.25">
      <c r="A913" s="2">
        <v>911</v>
      </c>
      <c r="B913" s="5" t="s">
        <v>2060</v>
      </c>
      <c r="C913" s="3" t="s">
        <v>694</v>
      </c>
      <c r="D913" s="7">
        <v>49</v>
      </c>
      <c r="E913" s="160">
        <v>48.997650033469625</v>
      </c>
      <c r="F913" s="157">
        <v>14851712</v>
      </c>
      <c r="G913" s="3" t="s">
        <v>2155</v>
      </c>
      <c r="H913" s="1" t="s">
        <v>2156</v>
      </c>
    </row>
    <row r="914" spans="1:8" ht="15.75" thickBot="1" x14ac:dyDescent="0.3">
      <c r="A914" s="3">
        <v>912</v>
      </c>
      <c r="B914" s="5" t="s">
        <v>3253</v>
      </c>
      <c r="C914" s="3" t="s">
        <v>2176</v>
      </c>
      <c r="D914" s="7">
        <v>49</v>
      </c>
      <c r="E914" s="160">
        <v>49</v>
      </c>
      <c r="F914" s="157">
        <v>1960000</v>
      </c>
      <c r="G914" s="3" t="s">
        <v>3254</v>
      </c>
      <c r="H914" s="1" t="s">
        <v>3255</v>
      </c>
    </row>
    <row r="915" spans="1:8" ht="15.75" thickTop="1" x14ac:dyDescent="0.25">
      <c r="A915" s="2">
        <v>913</v>
      </c>
      <c r="B915" s="33" t="s">
        <v>3256</v>
      </c>
      <c r="C915" s="46" t="s">
        <v>2176</v>
      </c>
      <c r="D915" s="153">
        <v>49</v>
      </c>
      <c r="E915" s="161">
        <v>49</v>
      </c>
      <c r="F915" s="6">
        <v>13475000</v>
      </c>
      <c r="G915" s="3" t="s">
        <v>3257</v>
      </c>
      <c r="H915" s="1" t="s">
        <v>3258</v>
      </c>
    </row>
    <row r="916" spans="1:8" ht="15.75" thickBot="1" x14ac:dyDescent="0.3">
      <c r="A916" s="3">
        <v>914</v>
      </c>
      <c r="B916" s="5" t="s">
        <v>205</v>
      </c>
      <c r="C916" s="3" t="s">
        <v>1</v>
      </c>
      <c r="D916" s="7">
        <v>49</v>
      </c>
      <c r="E916" s="160">
        <v>51.615434795918148</v>
      </c>
      <c r="F916" s="157">
        <v>7334672</v>
      </c>
      <c r="G916" s="3" t="s">
        <v>906</v>
      </c>
      <c r="H916" s="1" t="s">
        <v>1534</v>
      </c>
    </row>
    <row r="917" spans="1:8" ht="15.75" thickTop="1" x14ac:dyDescent="0.25">
      <c r="A917" s="2">
        <v>915</v>
      </c>
      <c r="B917" s="5" t="s">
        <v>509</v>
      </c>
      <c r="C917" s="3" t="s">
        <v>2176</v>
      </c>
      <c r="D917" s="7">
        <v>49</v>
      </c>
      <c r="E917" s="160">
        <v>38.434043638823582</v>
      </c>
      <c r="F917" s="157">
        <v>6658675</v>
      </c>
      <c r="G917" s="3" t="s">
        <v>1195</v>
      </c>
      <c r="H917" s="1" t="s">
        <v>1831</v>
      </c>
    </row>
    <row r="918" spans="1:8" ht="15.75" thickBot="1" x14ac:dyDescent="0.3">
      <c r="A918" s="3">
        <v>916</v>
      </c>
      <c r="B918" s="5" t="s">
        <v>510</v>
      </c>
      <c r="C918" s="3" t="s">
        <v>694</v>
      </c>
      <c r="D918" s="7">
        <v>49</v>
      </c>
      <c r="E918" s="160">
        <v>47.828083015584625</v>
      </c>
      <c r="F918" s="157">
        <v>2803467</v>
      </c>
      <c r="G918" s="3" t="s">
        <v>1196</v>
      </c>
      <c r="H918" s="1" t="s">
        <v>1832</v>
      </c>
    </row>
    <row r="919" spans="1:8" ht="15.75" thickTop="1" x14ac:dyDescent="0.25">
      <c r="A919" s="2">
        <v>917</v>
      </c>
      <c r="B919" s="5" t="s">
        <v>3259</v>
      </c>
      <c r="C919" s="3" t="s">
        <v>2176</v>
      </c>
      <c r="D919" s="7">
        <v>49</v>
      </c>
      <c r="E919" s="160">
        <v>42.010022222222219</v>
      </c>
      <c r="F919" s="157">
        <v>3780902</v>
      </c>
      <c r="G919" s="3" t="s">
        <v>3260</v>
      </c>
      <c r="H919" s="1" t="s">
        <v>3261</v>
      </c>
    </row>
    <row r="920" spans="1:8" ht="15.75" thickBot="1" x14ac:dyDescent="0.3">
      <c r="A920" s="3">
        <v>918</v>
      </c>
      <c r="B920" s="5" t="s">
        <v>206</v>
      </c>
      <c r="C920" s="3" t="s">
        <v>1</v>
      </c>
      <c r="D920" s="154">
        <v>49</v>
      </c>
      <c r="E920" s="161">
        <v>46.242955949293254</v>
      </c>
      <c r="F920" s="6">
        <v>7103140</v>
      </c>
      <c r="G920" s="3" t="s">
        <v>907</v>
      </c>
      <c r="H920" s="1" t="s">
        <v>1535</v>
      </c>
    </row>
    <row r="921" spans="1:8" ht="15.75" thickTop="1" x14ac:dyDescent="0.25">
      <c r="A921" s="2">
        <v>919</v>
      </c>
      <c r="B921" s="5" t="s">
        <v>3262</v>
      </c>
      <c r="C921" s="3" t="s">
        <v>2176</v>
      </c>
      <c r="D921" s="7">
        <v>49</v>
      </c>
      <c r="E921" s="160">
        <v>49</v>
      </c>
      <c r="F921" s="157">
        <v>980000</v>
      </c>
      <c r="G921" s="3" t="s">
        <v>3263</v>
      </c>
      <c r="H921" s="1" t="s">
        <v>3264</v>
      </c>
    </row>
    <row r="922" spans="1:8" ht="15.75" thickBot="1" x14ac:dyDescent="0.3">
      <c r="A922" s="3">
        <v>920</v>
      </c>
      <c r="B922" s="5" t="s">
        <v>4065</v>
      </c>
      <c r="C922" s="3" t="s">
        <v>2176</v>
      </c>
      <c r="D922" s="7">
        <v>0</v>
      </c>
      <c r="E922" s="160" t="e">
        <v>#VALUE!</v>
      </c>
      <c r="F922" s="157" t="s">
        <v>4942</v>
      </c>
      <c r="G922" s="3" t="s">
        <v>4066</v>
      </c>
      <c r="H922" s="1" t="s">
        <v>4067</v>
      </c>
    </row>
    <row r="923" spans="1:8" ht="15.75" thickTop="1" x14ac:dyDescent="0.25">
      <c r="A923" s="2">
        <v>921</v>
      </c>
      <c r="B923" s="5" t="s">
        <v>511</v>
      </c>
      <c r="C923" s="3" t="s">
        <v>694</v>
      </c>
      <c r="D923" s="7">
        <v>49</v>
      </c>
      <c r="E923" s="160">
        <v>44.119215466504748</v>
      </c>
      <c r="F923" s="157">
        <v>35647254</v>
      </c>
      <c r="G923" s="3" t="s">
        <v>1197</v>
      </c>
      <c r="H923" s="1" t="s">
        <v>1833</v>
      </c>
    </row>
    <row r="924" spans="1:8" ht="15.75" thickBot="1" x14ac:dyDescent="0.3">
      <c r="A924" s="3">
        <v>922</v>
      </c>
      <c r="B924" s="5" t="s">
        <v>2035</v>
      </c>
      <c r="C924" s="3" t="s">
        <v>1</v>
      </c>
      <c r="D924" s="7">
        <v>49</v>
      </c>
      <c r="E924" s="160">
        <v>19.60467924528302</v>
      </c>
      <c r="F924" s="157">
        <v>5195240</v>
      </c>
      <c r="G924" s="3" t="s">
        <v>2098</v>
      </c>
      <c r="H924" s="1" t="s">
        <v>4648</v>
      </c>
    </row>
    <row r="925" spans="1:8" ht="15.75" thickTop="1" x14ac:dyDescent="0.25">
      <c r="A925" s="2">
        <v>923</v>
      </c>
      <c r="B925" s="5" t="s">
        <v>2036</v>
      </c>
      <c r="C925" s="3" t="s">
        <v>1</v>
      </c>
      <c r="D925" s="7">
        <v>20</v>
      </c>
      <c r="E925" s="160">
        <v>9.5276239672774405</v>
      </c>
      <c r="F925" s="157">
        <v>111550660</v>
      </c>
      <c r="G925" s="3" t="s">
        <v>2099</v>
      </c>
      <c r="H925" s="1" t="s">
        <v>4649</v>
      </c>
    </row>
    <row r="926" spans="1:8" ht="15.75" thickBot="1" x14ac:dyDescent="0.3">
      <c r="A926" s="3">
        <v>924</v>
      </c>
      <c r="B926" s="5" t="s">
        <v>512</v>
      </c>
      <c r="C926" s="3" t="s">
        <v>694</v>
      </c>
      <c r="D926" s="7">
        <v>49</v>
      </c>
      <c r="E926" s="160">
        <v>38.462499999999999</v>
      </c>
      <c r="F926" s="157">
        <v>4615500</v>
      </c>
      <c r="G926" s="3" t="s">
        <v>1198</v>
      </c>
      <c r="H926" s="1" t="s">
        <v>1834</v>
      </c>
    </row>
    <row r="927" spans="1:8" ht="15.75" thickTop="1" x14ac:dyDescent="0.25">
      <c r="A927" s="2">
        <v>925</v>
      </c>
      <c r="B927" s="5" t="s">
        <v>513</v>
      </c>
      <c r="C927" s="3" t="s">
        <v>694</v>
      </c>
      <c r="D927" s="7">
        <v>49</v>
      </c>
      <c r="E927" s="160">
        <v>26.966987657204829</v>
      </c>
      <c r="F927" s="157">
        <v>2516713</v>
      </c>
      <c r="G927" s="3" t="s">
        <v>1199</v>
      </c>
      <c r="H927" s="1" t="s">
        <v>1835</v>
      </c>
    </row>
    <row r="928" spans="1:8" ht="15.75" thickBot="1" x14ac:dyDescent="0.3">
      <c r="A928" s="3">
        <v>926</v>
      </c>
      <c r="B928" s="5" t="s">
        <v>4008</v>
      </c>
      <c r="C928" s="3" t="s">
        <v>1</v>
      </c>
      <c r="D928" s="7">
        <v>100</v>
      </c>
      <c r="E928" s="160">
        <v>37.943293319088426</v>
      </c>
      <c r="F928" s="157">
        <v>28461879</v>
      </c>
      <c r="G928" s="3" t="s">
        <v>4009</v>
      </c>
      <c r="H928" s="1" t="s">
        <v>4650</v>
      </c>
    </row>
    <row r="929" spans="1:8" ht="15.75" thickTop="1" x14ac:dyDescent="0.25">
      <c r="A929" s="2">
        <v>927</v>
      </c>
      <c r="B929" s="5" t="s">
        <v>4394</v>
      </c>
      <c r="C929" s="3" t="s">
        <v>1</v>
      </c>
      <c r="D929" s="7">
        <v>49</v>
      </c>
      <c r="E929" s="160">
        <v>47.855127227116839</v>
      </c>
      <c r="F929" s="157">
        <v>18160949</v>
      </c>
      <c r="G929" s="3" t="s">
        <v>4395</v>
      </c>
      <c r="H929" s="1" t="s">
        <v>4396</v>
      </c>
    </row>
    <row r="930" spans="1:8" ht="15.75" thickBot="1" x14ac:dyDescent="0.3">
      <c r="A930" s="3">
        <v>928</v>
      </c>
      <c r="B930" s="5" t="s">
        <v>3265</v>
      </c>
      <c r="C930" s="3" t="s">
        <v>2176</v>
      </c>
      <c r="D930" s="154">
        <v>49</v>
      </c>
      <c r="E930" s="161">
        <v>49.000000000000007</v>
      </c>
      <c r="F930" s="6">
        <v>882000</v>
      </c>
      <c r="G930" s="3" t="s">
        <v>3266</v>
      </c>
      <c r="H930" s="1" t="s">
        <v>3267</v>
      </c>
    </row>
    <row r="931" spans="1:8" ht="15.75" thickTop="1" x14ac:dyDescent="0.25">
      <c r="A931" s="2">
        <v>929</v>
      </c>
      <c r="B931" s="5" t="s">
        <v>514</v>
      </c>
      <c r="C931" s="3" t="s">
        <v>694</v>
      </c>
      <c r="D931" s="154">
        <v>49</v>
      </c>
      <c r="E931" s="161">
        <v>46.328571428571429</v>
      </c>
      <c r="F931" s="6">
        <v>1945800</v>
      </c>
      <c r="G931" s="3" t="s">
        <v>1200</v>
      </c>
      <c r="H931" s="1" t="s">
        <v>1836</v>
      </c>
    </row>
    <row r="932" spans="1:8" ht="15.75" thickBot="1" x14ac:dyDescent="0.3">
      <c r="A932" s="3">
        <v>930</v>
      </c>
      <c r="B932" s="5" t="s">
        <v>515</v>
      </c>
      <c r="C932" s="3" t="s">
        <v>694</v>
      </c>
      <c r="D932" s="7">
        <v>49</v>
      </c>
      <c r="E932" s="160">
        <v>43.473368352502234</v>
      </c>
      <c r="F932" s="157">
        <v>3130852</v>
      </c>
      <c r="G932" s="3" t="s">
        <v>1201</v>
      </c>
      <c r="H932" s="1" t="s">
        <v>4663</v>
      </c>
    </row>
    <row r="933" spans="1:8" ht="15.75" thickTop="1" x14ac:dyDescent="0.25">
      <c r="A933" s="2">
        <v>931</v>
      </c>
      <c r="B933" s="5" t="s">
        <v>3268</v>
      </c>
      <c r="C933" s="3" t="s">
        <v>2176</v>
      </c>
      <c r="D933" s="7">
        <v>49</v>
      </c>
      <c r="E933" s="160">
        <v>49.493927125506083</v>
      </c>
      <c r="F933" s="157">
        <v>2445000</v>
      </c>
      <c r="G933" s="3" t="s">
        <v>3269</v>
      </c>
      <c r="H933" s="1" t="s">
        <v>3270</v>
      </c>
    </row>
    <row r="934" spans="1:8" ht="15.75" thickBot="1" x14ac:dyDescent="0.3">
      <c r="A934" s="3">
        <v>932</v>
      </c>
      <c r="B934" s="5" t="s">
        <v>207</v>
      </c>
      <c r="C934" s="3" t="s">
        <v>1</v>
      </c>
      <c r="D934" s="7">
        <v>49</v>
      </c>
      <c r="E934" s="160">
        <v>49.181358137295312</v>
      </c>
      <c r="F934" s="157">
        <v>5311267</v>
      </c>
      <c r="G934" s="3" t="s">
        <v>908</v>
      </c>
      <c r="H934" s="1" t="s">
        <v>1536</v>
      </c>
    </row>
    <row r="935" spans="1:8" ht="15.75" thickTop="1" x14ac:dyDescent="0.25">
      <c r="A935" s="2">
        <v>933</v>
      </c>
      <c r="B935" s="5" t="s">
        <v>3271</v>
      </c>
      <c r="C935" s="3" t="s">
        <v>2176</v>
      </c>
      <c r="D935" s="7">
        <v>49</v>
      </c>
      <c r="E935" s="160">
        <v>49.00003900003901</v>
      </c>
      <c r="F935" s="157">
        <v>3266666</v>
      </c>
      <c r="G935" s="3" t="s">
        <v>3272</v>
      </c>
      <c r="H935" s="1" t="s">
        <v>3273</v>
      </c>
    </row>
    <row r="936" spans="1:8" ht="15.75" thickBot="1" x14ac:dyDescent="0.3">
      <c r="A936" s="3">
        <v>934</v>
      </c>
      <c r="B936" s="5" t="s">
        <v>3274</v>
      </c>
      <c r="C936" s="3" t="s">
        <v>2176</v>
      </c>
      <c r="D936" s="7">
        <v>49</v>
      </c>
      <c r="E936" s="160">
        <v>49</v>
      </c>
      <c r="F936" s="157">
        <v>4410000</v>
      </c>
      <c r="G936" s="3" t="s">
        <v>3275</v>
      </c>
      <c r="H936" s="1" t="s">
        <v>3276</v>
      </c>
    </row>
    <row r="937" spans="1:8" ht="15.75" thickTop="1" x14ac:dyDescent="0.25">
      <c r="A937" s="2">
        <v>935</v>
      </c>
      <c r="B937" s="5" t="s">
        <v>208</v>
      </c>
      <c r="C937" s="3" t="s">
        <v>1</v>
      </c>
      <c r="D937" s="7">
        <v>49</v>
      </c>
      <c r="E937" s="160">
        <v>0</v>
      </c>
      <c r="F937" s="157">
        <v>0</v>
      </c>
      <c r="G937" s="3" t="s">
        <v>909</v>
      </c>
      <c r="H937" s="1" t="s">
        <v>1537</v>
      </c>
    </row>
    <row r="938" spans="1:8" ht="15.75" thickBot="1" x14ac:dyDescent="0.3">
      <c r="A938" s="3">
        <v>936</v>
      </c>
      <c r="B938" s="5" t="s">
        <v>3277</v>
      </c>
      <c r="C938" s="3" t="s">
        <v>2176</v>
      </c>
      <c r="D938" s="7">
        <v>49</v>
      </c>
      <c r="E938" s="160">
        <v>48.956909553152066</v>
      </c>
      <c r="F938" s="157">
        <v>4544572</v>
      </c>
      <c r="G938" s="3" t="s">
        <v>3278</v>
      </c>
      <c r="H938" s="1" t="s">
        <v>3279</v>
      </c>
    </row>
    <row r="939" spans="1:8" ht="15.75" thickTop="1" x14ac:dyDescent="0.25">
      <c r="A939" s="2">
        <v>937</v>
      </c>
      <c r="B939" s="5" t="s">
        <v>3280</v>
      </c>
      <c r="C939" s="3" t="s">
        <v>2176</v>
      </c>
      <c r="D939" s="7">
        <v>49</v>
      </c>
      <c r="E939" s="160">
        <v>49</v>
      </c>
      <c r="F939" s="157">
        <v>5341000</v>
      </c>
      <c r="G939" s="3" t="s">
        <v>3281</v>
      </c>
      <c r="H939" s="1" t="s">
        <v>3282</v>
      </c>
    </row>
    <row r="940" spans="1:8" ht="15.75" thickBot="1" x14ac:dyDescent="0.3">
      <c r="A940" s="3">
        <v>938</v>
      </c>
      <c r="B940" s="5" t="s">
        <v>209</v>
      </c>
      <c r="C940" s="3" t="s">
        <v>1</v>
      </c>
      <c r="D940" s="7">
        <v>49</v>
      </c>
      <c r="E940" s="160">
        <v>41.274430850303986</v>
      </c>
      <c r="F940" s="157">
        <v>99971707</v>
      </c>
      <c r="G940" s="3" t="s">
        <v>910</v>
      </c>
      <c r="H940" s="1" t="s">
        <v>1538</v>
      </c>
    </row>
    <row r="941" spans="1:8" ht="15.75" thickTop="1" x14ac:dyDescent="0.25">
      <c r="A941" s="2">
        <v>939</v>
      </c>
      <c r="B941" s="5" t="s">
        <v>3283</v>
      </c>
      <c r="C941" s="3" t="s">
        <v>2176</v>
      </c>
      <c r="D941" s="7">
        <v>49</v>
      </c>
      <c r="E941" s="160">
        <v>46.78575</v>
      </c>
      <c r="F941" s="157">
        <v>18714300</v>
      </c>
      <c r="G941" s="3" t="s">
        <v>3284</v>
      </c>
      <c r="H941" s="1" t="s">
        <v>3285</v>
      </c>
    </row>
    <row r="942" spans="1:8" ht="15.75" thickBot="1" x14ac:dyDescent="0.3">
      <c r="A942" s="3">
        <v>940</v>
      </c>
      <c r="B942" s="5" t="s">
        <v>516</v>
      </c>
      <c r="C942" s="3" t="s">
        <v>694</v>
      </c>
      <c r="D942" s="7">
        <v>49</v>
      </c>
      <c r="E942" s="160">
        <v>48.917931591388786</v>
      </c>
      <c r="F942" s="157">
        <v>9504759</v>
      </c>
      <c r="G942" s="3" t="s">
        <v>1202</v>
      </c>
      <c r="H942" s="1" t="s">
        <v>4664</v>
      </c>
    </row>
    <row r="943" spans="1:8" ht="15.75" thickTop="1" x14ac:dyDescent="0.25">
      <c r="A943" s="2">
        <v>941</v>
      </c>
      <c r="B943" s="5" t="s">
        <v>3286</v>
      </c>
      <c r="C943" s="3" t="s">
        <v>2176</v>
      </c>
      <c r="D943" s="7">
        <v>49</v>
      </c>
      <c r="E943" s="160">
        <v>48.994</v>
      </c>
      <c r="F943" s="157">
        <v>4899400</v>
      </c>
      <c r="G943" s="3" t="s">
        <v>3287</v>
      </c>
      <c r="H943" s="1" t="s">
        <v>3288</v>
      </c>
    </row>
    <row r="944" spans="1:8" ht="15.75" thickBot="1" x14ac:dyDescent="0.3">
      <c r="A944" s="3">
        <v>942</v>
      </c>
      <c r="B944" s="5" t="s">
        <v>4638</v>
      </c>
      <c r="C944" s="3" t="s">
        <v>2176</v>
      </c>
      <c r="D944" s="7">
        <v>49</v>
      </c>
      <c r="E944" s="160" t="e">
        <v>#VALUE!</v>
      </c>
      <c r="F944" s="157" t="s">
        <v>4942</v>
      </c>
      <c r="G944" s="3" t="s">
        <v>4639</v>
      </c>
      <c r="H944" s="1" t="s">
        <v>4640</v>
      </c>
    </row>
    <row r="945" spans="1:8" ht="15.75" thickTop="1" x14ac:dyDescent="0.25">
      <c r="A945" s="2">
        <v>943</v>
      </c>
      <c r="B945" s="5" t="s">
        <v>210</v>
      </c>
      <c r="C945" s="3" t="s">
        <v>1</v>
      </c>
      <c r="D945" s="7">
        <v>49</v>
      </c>
      <c r="E945" s="160">
        <v>34.91612289079891</v>
      </c>
      <c r="F945" s="157">
        <v>111945664</v>
      </c>
      <c r="G945" s="3" t="s">
        <v>911</v>
      </c>
      <c r="H945" s="1" t="s">
        <v>1539</v>
      </c>
    </row>
    <row r="946" spans="1:8" ht="15.75" thickBot="1" x14ac:dyDescent="0.3">
      <c r="A946" s="3">
        <v>944</v>
      </c>
      <c r="B946" s="5" t="s">
        <v>517</v>
      </c>
      <c r="C946" s="3" t="s">
        <v>694</v>
      </c>
      <c r="D946" s="7">
        <v>49</v>
      </c>
      <c r="E946" s="160">
        <v>33.22</v>
      </c>
      <c r="F946" s="157">
        <v>664400</v>
      </c>
      <c r="G946" s="3" t="s">
        <v>1203</v>
      </c>
      <c r="H946" s="1" t="s">
        <v>1837</v>
      </c>
    </row>
    <row r="947" spans="1:8" ht="15.75" thickTop="1" x14ac:dyDescent="0.25">
      <c r="A947" s="2">
        <v>945</v>
      </c>
      <c r="B947" s="5" t="s">
        <v>3289</v>
      </c>
      <c r="C947" s="3" t="s">
        <v>2176</v>
      </c>
      <c r="D947" s="7" t="s">
        <v>4942</v>
      </c>
      <c r="E947" s="160" t="e">
        <v>#VALUE!</v>
      </c>
      <c r="F947" s="157" t="s">
        <v>4942</v>
      </c>
      <c r="G947" s="3" t="s">
        <v>3290</v>
      </c>
      <c r="H947" s="1" t="s">
        <v>3291</v>
      </c>
    </row>
    <row r="948" spans="1:8" ht="15.75" thickBot="1" x14ac:dyDescent="0.3">
      <c r="A948" s="3">
        <v>946</v>
      </c>
      <c r="B948" s="5" t="s">
        <v>3292</v>
      </c>
      <c r="C948" s="3" t="s">
        <v>2176</v>
      </c>
      <c r="D948" s="7">
        <v>49</v>
      </c>
      <c r="E948" s="160">
        <v>48.71360981501627</v>
      </c>
      <c r="F948" s="157">
        <v>36374886</v>
      </c>
      <c r="G948" s="3" t="s">
        <v>3293</v>
      </c>
      <c r="H948" s="1" t="s">
        <v>3294</v>
      </c>
    </row>
    <row r="949" spans="1:8" ht="15.75" thickTop="1" x14ac:dyDescent="0.25">
      <c r="A949" s="2">
        <v>947</v>
      </c>
      <c r="B949" s="5" t="s">
        <v>211</v>
      </c>
      <c r="C949" s="3" t="s">
        <v>1</v>
      </c>
      <c r="D949" s="154">
        <v>49</v>
      </c>
      <c r="E949" s="161">
        <v>48.072317548973786</v>
      </c>
      <c r="F949" s="6">
        <v>23214425</v>
      </c>
      <c r="G949" s="3" t="s">
        <v>912</v>
      </c>
      <c r="H949" s="1" t="s">
        <v>1540</v>
      </c>
    </row>
    <row r="950" spans="1:8" ht="15.75" thickBot="1" x14ac:dyDescent="0.3">
      <c r="A950" s="3">
        <v>948</v>
      </c>
      <c r="B950" s="5" t="s">
        <v>518</v>
      </c>
      <c r="C950" s="3" t="s">
        <v>694</v>
      </c>
      <c r="D950" s="7">
        <v>49</v>
      </c>
      <c r="E950" s="160">
        <v>48.02</v>
      </c>
      <c r="F950" s="157">
        <v>3841600</v>
      </c>
      <c r="G950" s="3" t="s">
        <v>1204</v>
      </c>
      <c r="H950" s="1" t="s">
        <v>1838</v>
      </c>
    </row>
    <row r="951" spans="1:8" ht="15.75" thickTop="1" x14ac:dyDescent="0.25">
      <c r="A951" s="2">
        <v>949</v>
      </c>
      <c r="B951" s="5" t="s">
        <v>519</v>
      </c>
      <c r="C951" s="3" t="s">
        <v>694</v>
      </c>
      <c r="D951" s="7">
        <v>49</v>
      </c>
      <c r="E951" s="160">
        <v>13.470599999999999</v>
      </c>
      <c r="F951" s="157">
        <v>2020590</v>
      </c>
      <c r="G951" s="3" t="s">
        <v>1205</v>
      </c>
      <c r="H951" s="1" t="s">
        <v>1839</v>
      </c>
    </row>
    <row r="952" spans="1:8" ht="15.75" thickBot="1" x14ac:dyDescent="0.3">
      <c r="A952" s="3">
        <v>950</v>
      </c>
      <c r="B952" s="5" t="s">
        <v>520</v>
      </c>
      <c r="C952" s="3" t="s">
        <v>694</v>
      </c>
      <c r="D952" s="7">
        <v>49</v>
      </c>
      <c r="E952" s="160">
        <v>48.936165048543693</v>
      </c>
      <c r="F952" s="157">
        <v>4032340</v>
      </c>
      <c r="G952" s="3" t="s">
        <v>1206</v>
      </c>
      <c r="H952" s="1" t="s">
        <v>1840</v>
      </c>
    </row>
    <row r="953" spans="1:8" ht="15.75" thickTop="1" x14ac:dyDescent="0.25">
      <c r="A953" s="2">
        <v>951</v>
      </c>
      <c r="B953" s="5" t="s">
        <v>521</v>
      </c>
      <c r="C953" s="3" t="s">
        <v>694</v>
      </c>
      <c r="D953" s="7">
        <v>49</v>
      </c>
      <c r="E953" s="160">
        <v>48.9</v>
      </c>
      <c r="F953" s="157">
        <v>586800</v>
      </c>
      <c r="G953" s="3" t="s">
        <v>1207</v>
      </c>
      <c r="H953" s="1" t="s">
        <v>1841</v>
      </c>
    </row>
    <row r="954" spans="1:8" ht="15.75" thickBot="1" x14ac:dyDescent="0.3">
      <c r="A954" s="3">
        <v>952</v>
      </c>
      <c r="B954" s="5" t="s">
        <v>3295</v>
      </c>
      <c r="C954" s="3" t="s">
        <v>2176</v>
      </c>
      <c r="D954" s="7">
        <v>49</v>
      </c>
      <c r="E954" s="160">
        <v>49</v>
      </c>
      <c r="F954" s="157">
        <v>1470000</v>
      </c>
      <c r="G954" s="3" t="s">
        <v>3296</v>
      </c>
      <c r="H954" s="1" t="s">
        <v>3297</v>
      </c>
    </row>
    <row r="955" spans="1:8" ht="15.75" thickTop="1" x14ac:dyDescent="0.25">
      <c r="A955" s="2">
        <v>953</v>
      </c>
      <c r="B955" s="5" t="s">
        <v>4744</v>
      </c>
      <c r="C955" s="3" t="s">
        <v>2176</v>
      </c>
      <c r="D955" s="7">
        <v>100</v>
      </c>
      <c r="E955" s="160">
        <v>9.9333333333333336</v>
      </c>
      <c r="F955" s="157">
        <v>29800000</v>
      </c>
      <c r="G955" s="3" t="s">
        <v>4745</v>
      </c>
      <c r="H955" s="1" t="s">
        <v>4746</v>
      </c>
    </row>
    <row r="956" spans="1:8" ht="15.75" thickBot="1" x14ac:dyDescent="0.3">
      <c r="A956" s="3">
        <v>954</v>
      </c>
      <c r="B956" s="5" t="s">
        <v>3298</v>
      </c>
      <c r="C956" s="3" t="s">
        <v>2176</v>
      </c>
      <c r="D956" s="7">
        <v>49</v>
      </c>
      <c r="E956" s="160">
        <v>48.989329999999995</v>
      </c>
      <c r="F956" s="157">
        <v>24494665</v>
      </c>
      <c r="G956" s="3" t="s">
        <v>3299</v>
      </c>
      <c r="H956" s="1" t="s">
        <v>3300</v>
      </c>
    </row>
    <row r="957" spans="1:8" ht="15.75" thickTop="1" x14ac:dyDescent="0.25">
      <c r="A957" s="2">
        <v>955</v>
      </c>
      <c r="B957" s="5" t="s">
        <v>522</v>
      </c>
      <c r="C957" s="3" t="s">
        <v>694</v>
      </c>
      <c r="D957" s="7">
        <v>49</v>
      </c>
      <c r="E957" s="160">
        <v>48.617152777777783</v>
      </c>
      <c r="F957" s="157">
        <v>3500435</v>
      </c>
      <c r="G957" s="3" t="s">
        <v>1208</v>
      </c>
      <c r="H957" s="1" t="s">
        <v>1842</v>
      </c>
    </row>
    <row r="958" spans="1:8" ht="15.75" thickBot="1" x14ac:dyDescent="0.3">
      <c r="A958" s="3">
        <v>956</v>
      </c>
      <c r="B958" s="5" t="s">
        <v>523</v>
      </c>
      <c r="C958" s="3" t="s">
        <v>694</v>
      </c>
      <c r="D958" s="7">
        <v>49</v>
      </c>
      <c r="E958" s="161">
        <v>47.809325843313104</v>
      </c>
      <c r="F958" s="6">
        <v>12199324</v>
      </c>
      <c r="G958" s="3" t="s">
        <v>1209</v>
      </c>
      <c r="H958" s="1" t="s">
        <v>1843</v>
      </c>
    </row>
    <row r="959" spans="1:8" ht="15.75" thickTop="1" x14ac:dyDescent="0.25">
      <c r="A959" s="2">
        <v>957</v>
      </c>
      <c r="B959" s="5" t="s">
        <v>524</v>
      </c>
      <c r="C959" s="3" t="s">
        <v>694</v>
      </c>
      <c r="D959" s="7">
        <v>49</v>
      </c>
      <c r="E959" s="160">
        <v>44.507200000000005</v>
      </c>
      <c r="F959" s="157">
        <v>5563400</v>
      </c>
      <c r="G959" s="3" t="s">
        <v>1210</v>
      </c>
      <c r="H959" s="1" t="s">
        <v>1844</v>
      </c>
    </row>
    <row r="960" spans="1:8" ht="15.75" thickBot="1" x14ac:dyDescent="0.3">
      <c r="A960" s="3">
        <v>958</v>
      </c>
      <c r="B960" s="5" t="s">
        <v>3301</v>
      </c>
      <c r="C960" s="3" t="s">
        <v>2176</v>
      </c>
      <c r="D960" s="7">
        <v>49</v>
      </c>
      <c r="E960" s="160">
        <v>48.856571428571428</v>
      </c>
      <c r="F960" s="157">
        <v>17099800</v>
      </c>
      <c r="G960" s="3" t="s">
        <v>3302</v>
      </c>
      <c r="H960" s="1" t="s">
        <v>3303</v>
      </c>
    </row>
    <row r="961" spans="1:8" ht="15.75" thickTop="1" x14ac:dyDescent="0.25">
      <c r="A961" s="2">
        <v>959</v>
      </c>
      <c r="B961" s="5" t="s">
        <v>525</v>
      </c>
      <c r="C961" s="3" t="s">
        <v>694</v>
      </c>
      <c r="D961" s="7">
        <v>49</v>
      </c>
      <c r="E961" s="160">
        <v>34.07246500326697</v>
      </c>
      <c r="F961" s="157">
        <v>20389406</v>
      </c>
      <c r="G961" s="3" t="s">
        <v>1211</v>
      </c>
      <c r="H961" s="1" t="s">
        <v>1845</v>
      </c>
    </row>
    <row r="962" spans="1:8" ht="15.75" thickBot="1" x14ac:dyDescent="0.3">
      <c r="A962" s="3">
        <v>960</v>
      </c>
      <c r="B962" s="5" t="s">
        <v>3304</v>
      </c>
      <c r="C962" s="3" t="s">
        <v>2176</v>
      </c>
      <c r="D962" s="7">
        <v>49</v>
      </c>
      <c r="E962" s="160">
        <v>48.912577777777777</v>
      </c>
      <c r="F962" s="157">
        <v>3301599</v>
      </c>
      <c r="G962" s="3" t="s">
        <v>3305</v>
      </c>
      <c r="H962" s="1" t="s">
        <v>3306</v>
      </c>
    </row>
    <row r="963" spans="1:8" ht="15.75" thickTop="1" x14ac:dyDescent="0.25">
      <c r="A963" s="2">
        <v>961</v>
      </c>
      <c r="B963" s="5" t="s">
        <v>3307</v>
      </c>
      <c r="C963" s="3" t="s">
        <v>2176</v>
      </c>
      <c r="D963" s="7">
        <v>49</v>
      </c>
      <c r="E963" s="160">
        <v>49</v>
      </c>
      <c r="F963" s="157">
        <v>19600000</v>
      </c>
      <c r="G963" s="3" t="s">
        <v>3308</v>
      </c>
      <c r="H963" s="1" t="s">
        <v>3309</v>
      </c>
    </row>
    <row r="964" spans="1:8" ht="15.75" thickBot="1" x14ac:dyDescent="0.3">
      <c r="A964" s="3">
        <v>962</v>
      </c>
      <c r="B964" s="5" t="s">
        <v>3310</v>
      </c>
      <c r="C964" s="3" t="s">
        <v>2176</v>
      </c>
      <c r="D964" s="7">
        <v>87.111099999999993</v>
      </c>
      <c r="E964" s="160">
        <v>48.998750000000001</v>
      </c>
      <c r="F964" s="157">
        <v>19599500</v>
      </c>
      <c r="G964" s="3" t="s">
        <v>3311</v>
      </c>
      <c r="H964" s="1" t="s">
        <v>3312</v>
      </c>
    </row>
    <row r="965" spans="1:8" ht="15.75" thickTop="1" x14ac:dyDescent="0.25">
      <c r="A965" s="2">
        <v>963</v>
      </c>
      <c r="B965" s="5" t="s">
        <v>526</v>
      </c>
      <c r="C965" s="3" t="s">
        <v>694</v>
      </c>
      <c r="D965" s="7">
        <v>49</v>
      </c>
      <c r="E965" s="160">
        <v>48.114117647058826</v>
      </c>
      <c r="F965" s="157">
        <v>8179400</v>
      </c>
      <c r="G965" s="3" t="s">
        <v>1212</v>
      </c>
      <c r="H965" s="1" t="s">
        <v>1846</v>
      </c>
    </row>
    <row r="966" spans="1:8" ht="15.75" thickBot="1" x14ac:dyDescent="0.3">
      <c r="A966" s="3">
        <v>964</v>
      </c>
      <c r="B966" s="5" t="s">
        <v>212</v>
      </c>
      <c r="C966" s="3" t="s">
        <v>1</v>
      </c>
      <c r="D966" s="7">
        <v>49</v>
      </c>
      <c r="E966" s="160">
        <v>33.498073127292841</v>
      </c>
      <c r="F966" s="157">
        <v>15844401</v>
      </c>
      <c r="G966" s="3" t="s">
        <v>2100</v>
      </c>
      <c r="H966" s="1" t="s">
        <v>1541</v>
      </c>
    </row>
    <row r="967" spans="1:8" ht="15.75" thickTop="1" x14ac:dyDescent="0.25">
      <c r="A967" s="2">
        <v>965</v>
      </c>
      <c r="B967" s="5" t="s">
        <v>213</v>
      </c>
      <c r="C967" s="3" t="s">
        <v>1</v>
      </c>
      <c r="D967" s="7">
        <v>49</v>
      </c>
      <c r="E967" s="160">
        <v>54.069925971622453</v>
      </c>
      <c r="F967" s="157">
        <v>8764735</v>
      </c>
      <c r="G967" s="3" t="s">
        <v>913</v>
      </c>
      <c r="H967" s="1" t="s">
        <v>1542</v>
      </c>
    </row>
    <row r="968" spans="1:8" ht="15.75" thickBot="1" x14ac:dyDescent="0.3">
      <c r="A968" s="3">
        <v>966</v>
      </c>
      <c r="B968" s="5" t="s">
        <v>527</v>
      </c>
      <c r="C968" s="3" t="s">
        <v>694</v>
      </c>
      <c r="D968" s="7">
        <v>49</v>
      </c>
      <c r="E968" s="160">
        <v>26.835093750000006</v>
      </c>
      <c r="F968" s="157">
        <v>858723</v>
      </c>
      <c r="G968" s="3" t="s">
        <v>1213</v>
      </c>
      <c r="H968" s="1" t="s">
        <v>1847</v>
      </c>
    </row>
    <row r="969" spans="1:8" ht="15.75" thickTop="1" x14ac:dyDescent="0.25">
      <c r="A969" s="2">
        <v>967</v>
      </c>
      <c r="B969" s="5" t="s">
        <v>3313</v>
      </c>
      <c r="C969" s="3" t="s">
        <v>2176</v>
      </c>
      <c r="D969" s="7">
        <v>49</v>
      </c>
      <c r="E969" s="160">
        <v>50.49139461765855</v>
      </c>
      <c r="F969" s="157">
        <v>6125000</v>
      </c>
      <c r="G969" s="3" t="s">
        <v>3314</v>
      </c>
      <c r="H969" s="1" t="s">
        <v>3315</v>
      </c>
    </row>
    <row r="970" spans="1:8" ht="15.75" thickBot="1" x14ac:dyDescent="0.3">
      <c r="A970" s="3">
        <v>968</v>
      </c>
      <c r="B970" s="5" t="s">
        <v>3316</v>
      </c>
      <c r="C970" s="3" t="s">
        <v>2176</v>
      </c>
      <c r="D970" s="7">
        <v>49</v>
      </c>
      <c r="E970" s="160">
        <v>49.000039093211242</v>
      </c>
      <c r="F970" s="157">
        <v>2256148</v>
      </c>
      <c r="G970" s="3" t="s">
        <v>3317</v>
      </c>
      <c r="H970" s="1" t="s">
        <v>3318</v>
      </c>
    </row>
    <row r="971" spans="1:8" ht="15.75" thickTop="1" x14ac:dyDescent="0.25">
      <c r="A971" s="2">
        <v>969</v>
      </c>
      <c r="B971" s="5" t="s">
        <v>3319</v>
      </c>
      <c r="C971" s="3" t="s">
        <v>2176</v>
      </c>
      <c r="D971" s="7">
        <v>49</v>
      </c>
      <c r="E971" s="160">
        <v>49.000168990668975</v>
      </c>
      <c r="F971" s="157">
        <v>1072844</v>
      </c>
      <c r="G971" s="3" t="s">
        <v>3320</v>
      </c>
      <c r="H971" s="1" t="s">
        <v>3321</v>
      </c>
    </row>
    <row r="972" spans="1:8" ht="15.75" thickBot="1" x14ac:dyDescent="0.3">
      <c r="A972" s="3">
        <v>970</v>
      </c>
      <c r="B972" s="5" t="s">
        <v>528</v>
      </c>
      <c r="C972" s="3" t="s">
        <v>694</v>
      </c>
      <c r="D972" s="7">
        <v>49</v>
      </c>
      <c r="E972" s="160">
        <v>10.659954368211935</v>
      </c>
      <c r="F972" s="157">
        <v>8570146</v>
      </c>
      <c r="G972" s="3" t="s">
        <v>1214</v>
      </c>
      <c r="H972" s="1" t="s">
        <v>1848</v>
      </c>
    </row>
    <row r="973" spans="1:8" ht="15.75" thickTop="1" x14ac:dyDescent="0.25">
      <c r="A973" s="2">
        <v>971</v>
      </c>
      <c r="B973" s="5" t="s">
        <v>3322</v>
      </c>
      <c r="C973" s="3" t="s">
        <v>2176</v>
      </c>
      <c r="D973" s="7">
        <v>49</v>
      </c>
      <c r="E973" s="160">
        <v>48.631342592592603</v>
      </c>
      <c r="F973" s="157">
        <v>10504370</v>
      </c>
      <c r="G973" s="3" t="s">
        <v>3323</v>
      </c>
      <c r="H973" s="1" t="s">
        <v>3324</v>
      </c>
    </row>
    <row r="974" spans="1:8" ht="15.75" thickBot="1" x14ac:dyDescent="0.3">
      <c r="A974" s="3">
        <v>972</v>
      </c>
      <c r="B974" s="5" t="s">
        <v>214</v>
      </c>
      <c r="C974" s="3" t="s">
        <v>1</v>
      </c>
      <c r="D974" s="7">
        <v>49</v>
      </c>
      <c r="E974" s="160">
        <v>49.248143024817267</v>
      </c>
      <c r="F974" s="157">
        <v>48689216</v>
      </c>
      <c r="G974" s="3" t="s">
        <v>914</v>
      </c>
      <c r="H974" s="1" t="s">
        <v>1543</v>
      </c>
    </row>
    <row r="975" spans="1:8" ht="15.75" thickTop="1" x14ac:dyDescent="0.25">
      <c r="A975" s="2">
        <v>973</v>
      </c>
      <c r="B975" s="5" t="s">
        <v>3325</v>
      </c>
      <c r="C975" s="3" t="s">
        <v>2176</v>
      </c>
      <c r="D975" s="7" t="s">
        <v>4942</v>
      </c>
      <c r="E975" s="160" t="e">
        <v>#VALUE!</v>
      </c>
      <c r="F975" s="157" t="s">
        <v>4942</v>
      </c>
      <c r="G975" s="3" t="s">
        <v>3326</v>
      </c>
      <c r="H975" s="1" t="s">
        <v>3327</v>
      </c>
    </row>
    <row r="976" spans="1:8" ht="15.75" thickBot="1" x14ac:dyDescent="0.3">
      <c r="A976" s="3">
        <v>974</v>
      </c>
      <c r="B976" s="5" t="s">
        <v>3328</v>
      </c>
      <c r="C976" s="3" t="s">
        <v>2176</v>
      </c>
      <c r="D976" s="7">
        <v>49</v>
      </c>
      <c r="E976" s="160">
        <v>49</v>
      </c>
      <c r="F976" s="157">
        <v>588000</v>
      </c>
      <c r="G976" s="3" t="s">
        <v>3329</v>
      </c>
      <c r="H976" s="1" t="s">
        <v>3330</v>
      </c>
    </row>
    <row r="977" spans="1:8" ht="15.75" thickTop="1" x14ac:dyDescent="0.25">
      <c r="A977" s="2">
        <v>975</v>
      </c>
      <c r="B977" s="5" t="s">
        <v>3331</v>
      </c>
      <c r="C977" s="3" t="s">
        <v>2176</v>
      </c>
      <c r="D977" s="7">
        <v>49</v>
      </c>
      <c r="E977" s="160">
        <v>49.94483883346124</v>
      </c>
      <c r="F977" s="157">
        <v>3332000</v>
      </c>
      <c r="G977" s="3" t="s">
        <v>3332</v>
      </c>
      <c r="H977" s="1" t="s">
        <v>3333</v>
      </c>
    </row>
    <row r="978" spans="1:8" ht="15.75" thickBot="1" x14ac:dyDescent="0.3">
      <c r="A978" s="3">
        <v>976</v>
      </c>
      <c r="B978" s="5" t="s">
        <v>529</v>
      </c>
      <c r="C978" s="3" t="s">
        <v>694</v>
      </c>
      <c r="D978" s="7">
        <v>49</v>
      </c>
      <c r="E978" s="160">
        <v>47.270653735632187</v>
      </c>
      <c r="F978" s="157">
        <v>2632030</v>
      </c>
      <c r="G978" s="3" t="s">
        <v>1215</v>
      </c>
      <c r="H978" s="1" t="s">
        <v>1849</v>
      </c>
    </row>
    <row r="979" spans="1:8" ht="15.75" thickTop="1" x14ac:dyDescent="0.25">
      <c r="A979" s="2">
        <v>977</v>
      </c>
      <c r="B979" s="5" t="s">
        <v>3334</v>
      </c>
      <c r="C979" s="3" t="s">
        <v>2176</v>
      </c>
      <c r="D979" s="7">
        <v>49</v>
      </c>
      <c r="E979" s="160">
        <v>48.935000000000002</v>
      </c>
      <c r="F979" s="157">
        <v>4893500</v>
      </c>
      <c r="G979" s="3" t="s">
        <v>3335</v>
      </c>
      <c r="H979" s="1" t="s">
        <v>3336</v>
      </c>
    </row>
    <row r="980" spans="1:8" ht="15.75" thickBot="1" x14ac:dyDescent="0.3">
      <c r="A980" s="3">
        <v>978</v>
      </c>
      <c r="B980" s="5" t="s">
        <v>4886</v>
      </c>
      <c r="C980" s="3" t="s">
        <v>2176</v>
      </c>
      <c r="D980" s="7">
        <v>49</v>
      </c>
      <c r="E980" s="160">
        <v>49.000064128050894</v>
      </c>
      <c r="F980" s="157">
        <v>1910243</v>
      </c>
      <c r="G980" s="3" t="s">
        <v>4887</v>
      </c>
      <c r="H980" s="1" t="s">
        <v>4888</v>
      </c>
    </row>
    <row r="981" spans="1:8" ht="15.75" thickTop="1" x14ac:dyDescent="0.25">
      <c r="A981" s="2">
        <v>979</v>
      </c>
      <c r="B981" s="5" t="s">
        <v>530</v>
      </c>
      <c r="C981" s="3" t="s">
        <v>694</v>
      </c>
      <c r="D981" s="154">
        <v>49</v>
      </c>
      <c r="E981" s="161">
        <v>49.59179577311982</v>
      </c>
      <c r="F981" s="6">
        <v>18283900</v>
      </c>
      <c r="G981" s="3" t="s">
        <v>1216</v>
      </c>
      <c r="H981" s="1" t="s">
        <v>1850</v>
      </c>
    </row>
    <row r="982" spans="1:8" ht="15.75" thickBot="1" x14ac:dyDescent="0.3">
      <c r="A982" s="3">
        <v>980</v>
      </c>
      <c r="B982" s="5" t="s">
        <v>3337</v>
      </c>
      <c r="C982" s="3" t="s">
        <v>2176</v>
      </c>
      <c r="D982" s="7">
        <v>49</v>
      </c>
      <c r="E982" s="160">
        <v>48.920287466813143</v>
      </c>
      <c r="F982" s="157">
        <v>10687126</v>
      </c>
      <c r="G982" s="3" t="s">
        <v>3338</v>
      </c>
      <c r="H982" s="1" t="s">
        <v>3339</v>
      </c>
    </row>
    <row r="983" spans="1:8" ht="15.75" thickTop="1" x14ac:dyDescent="0.25">
      <c r="A983" s="2">
        <v>981</v>
      </c>
      <c r="B983" s="5" t="s">
        <v>531</v>
      </c>
      <c r="C983" s="3" t="s">
        <v>694</v>
      </c>
      <c r="D983" s="7">
        <v>49</v>
      </c>
      <c r="E983" s="160">
        <v>48.956574074074084</v>
      </c>
      <c r="F983" s="157">
        <v>10574620</v>
      </c>
      <c r="G983" s="3" t="s">
        <v>1217</v>
      </c>
      <c r="H983" s="1" t="s">
        <v>1851</v>
      </c>
    </row>
    <row r="984" spans="1:8" ht="15.75" thickBot="1" x14ac:dyDescent="0.3">
      <c r="A984" s="3">
        <v>982</v>
      </c>
      <c r="B984" s="5" t="s">
        <v>532</v>
      </c>
      <c r="C984" s="3" t="s">
        <v>694</v>
      </c>
      <c r="D984" s="7">
        <v>49</v>
      </c>
      <c r="E984" s="160">
        <v>36.020955999999998</v>
      </c>
      <c r="F984" s="157">
        <v>18010478</v>
      </c>
      <c r="G984" s="3" t="s">
        <v>1218</v>
      </c>
      <c r="H984" s="1" t="s">
        <v>1852</v>
      </c>
    </row>
    <row r="985" spans="1:8" ht="15.75" thickTop="1" x14ac:dyDescent="0.25">
      <c r="A985" s="2">
        <v>983</v>
      </c>
      <c r="B985" s="5" t="s">
        <v>215</v>
      </c>
      <c r="C985" s="3" t="s">
        <v>1</v>
      </c>
      <c r="D985" s="7">
        <v>49</v>
      </c>
      <c r="E985" s="160">
        <v>26.352474414274823</v>
      </c>
      <c r="F985" s="157">
        <v>100890501</v>
      </c>
      <c r="G985" s="3" t="s">
        <v>915</v>
      </c>
      <c r="H985" s="1" t="s">
        <v>1544</v>
      </c>
    </row>
    <row r="986" spans="1:8" ht="15.75" thickBot="1" x14ac:dyDescent="0.3">
      <c r="A986" s="3">
        <v>984</v>
      </c>
      <c r="B986" s="5" t="s">
        <v>533</v>
      </c>
      <c r="C986" s="3" t="s">
        <v>694</v>
      </c>
      <c r="D986" s="7">
        <v>49</v>
      </c>
      <c r="E986" s="160">
        <v>37.601659999999995</v>
      </c>
      <c r="F986" s="157">
        <v>9400415</v>
      </c>
      <c r="G986" s="3" t="s">
        <v>2157</v>
      </c>
      <c r="H986" s="1" t="s">
        <v>1853</v>
      </c>
    </row>
    <row r="987" spans="1:8" ht="15.75" thickTop="1" x14ac:dyDescent="0.25">
      <c r="A987" s="2">
        <v>985</v>
      </c>
      <c r="B987" s="5" t="s">
        <v>534</v>
      </c>
      <c r="C987" s="3" t="s">
        <v>694</v>
      </c>
      <c r="D987" s="7">
        <v>49</v>
      </c>
      <c r="E987" s="160">
        <v>43.544993930342343</v>
      </c>
      <c r="F987" s="157">
        <v>12070607</v>
      </c>
      <c r="G987" s="3" t="s">
        <v>1219</v>
      </c>
      <c r="H987" s="1" t="s">
        <v>1854</v>
      </c>
    </row>
    <row r="988" spans="1:8" ht="15.75" thickBot="1" x14ac:dyDescent="0.3">
      <c r="A988" s="3">
        <v>986</v>
      </c>
      <c r="B988" s="5" t="s">
        <v>3340</v>
      </c>
      <c r="C988" s="3" t="s">
        <v>2176</v>
      </c>
      <c r="D988" s="7">
        <v>49</v>
      </c>
      <c r="E988" s="160">
        <v>49</v>
      </c>
      <c r="F988" s="157">
        <v>10290000</v>
      </c>
      <c r="G988" s="3" t="s">
        <v>3341</v>
      </c>
      <c r="H988" s="1" t="s">
        <v>3342</v>
      </c>
    </row>
    <row r="989" spans="1:8" ht="15.75" thickTop="1" x14ac:dyDescent="0.25">
      <c r="A989" s="2">
        <v>987</v>
      </c>
      <c r="B989" s="5" t="s">
        <v>535</v>
      </c>
      <c r="C989" s="3" t="s">
        <v>694</v>
      </c>
      <c r="D989" s="7">
        <v>100</v>
      </c>
      <c r="E989" s="160">
        <v>53.15248129670416</v>
      </c>
      <c r="F989" s="157">
        <v>122840168</v>
      </c>
      <c r="G989" s="3" t="s">
        <v>1220</v>
      </c>
      <c r="H989" s="1" t="s">
        <v>1855</v>
      </c>
    </row>
    <row r="990" spans="1:8" ht="15.75" thickBot="1" x14ac:dyDescent="0.3">
      <c r="A990" s="3">
        <v>988</v>
      </c>
      <c r="B990" s="5" t="s">
        <v>536</v>
      </c>
      <c r="C990" s="3" t="s">
        <v>694</v>
      </c>
      <c r="D990" s="7">
        <v>49</v>
      </c>
      <c r="E990" s="160">
        <v>47.524983999999996</v>
      </c>
      <c r="F990" s="157">
        <v>23762492</v>
      </c>
      <c r="G990" s="3" t="s">
        <v>1221</v>
      </c>
      <c r="H990" s="1" t="s">
        <v>1856</v>
      </c>
    </row>
    <row r="991" spans="1:8" ht="15.75" thickTop="1" x14ac:dyDescent="0.25">
      <c r="A991" s="2">
        <v>989</v>
      </c>
      <c r="B991" s="5" t="s">
        <v>3343</v>
      </c>
      <c r="C991" s="3" t="s">
        <v>2176</v>
      </c>
      <c r="D991" s="7">
        <v>49</v>
      </c>
      <c r="E991" s="160">
        <v>48.989647658041442</v>
      </c>
      <c r="F991" s="157">
        <v>18928914</v>
      </c>
      <c r="G991" s="3" t="s">
        <v>3344</v>
      </c>
      <c r="H991" s="1" t="s">
        <v>3345</v>
      </c>
    </row>
    <row r="992" spans="1:8" ht="15.75" thickBot="1" x14ac:dyDescent="0.3">
      <c r="A992" s="3">
        <v>990</v>
      </c>
      <c r="B992" s="5" t="s">
        <v>3346</v>
      </c>
      <c r="C992" s="3" t="s">
        <v>2176</v>
      </c>
      <c r="D992" s="7">
        <v>49</v>
      </c>
      <c r="E992" s="160">
        <v>47.218539325842698</v>
      </c>
      <c r="F992" s="157">
        <v>4202450</v>
      </c>
      <c r="G992" s="3" t="s">
        <v>3347</v>
      </c>
      <c r="H992" s="1" t="s">
        <v>3348</v>
      </c>
    </row>
    <row r="993" spans="1:8" ht="15.75" thickTop="1" x14ac:dyDescent="0.25">
      <c r="A993" s="2">
        <v>991</v>
      </c>
      <c r="B993" s="5" t="s">
        <v>3349</v>
      </c>
      <c r="C993" s="3" t="s">
        <v>2176</v>
      </c>
      <c r="D993" s="7">
        <v>49</v>
      </c>
      <c r="E993" s="160">
        <v>48.98408518141018</v>
      </c>
      <c r="F993" s="157">
        <v>46179761</v>
      </c>
      <c r="G993" s="3" t="s">
        <v>3350</v>
      </c>
      <c r="H993" s="1" t="s">
        <v>3351</v>
      </c>
    </row>
    <row r="994" spans="1:8" ht="15.75" thickBot="1" x14ac:dyDescent="0.3">
      <c r="A994" s="3">
        <v>992</v>
      </c>
      <c r="B994" s="5" t="s">
        <v>537</v>
      </c>
      <c r="C994" s="3" t="s">
        <v>2176</v>
      </c>
      <c r="D994" s="7">
        <v>49</v>
      </c>
      <c r="E994" s="160">
        <v>49.998741973821879</v>
      </c>
      <c r="F994" s="157">
        <v>25952702</v>
      </c>
      <c r="G994" s="3" t="s">
        <v>4965</v>
      </c>
      <c r="H994" s="1" t="s">
        <v>1857</v>
      </c>
    </row>
    <row r="995" spans="1:8" ht="15.75" thickTop="1" x14ac:dyDescent="0.25">
      <c r="A995" s="2">
        <v>993</v>
      </c>
      <c r="B995" s="5" t="s">
        <v>538</v>
      </c>
      <c r="C995" s="3" t="s">
        <v>694</v>
      </c>
      <c r="D995" s="7">
        <v>49</v>
      </c>
      <c r="E995" s="160">
        <v>22.441740976298956</v>
      </c>
      <c r="F995" s="157">
        <v>107263959</v>
      </c>
      <c r="G995" s="3" t="s">
        <v>1222</v>
      </c>
      <c r="H995" s="1" t="s">
        <v>1858</v>
      </c>
    </row>
    <row r="996" spans="1:8" ht="15.75" thickBot="1" x14ac:dyDescent="0.3">
      <c r="A996" s="3">
        <v>994</v>
      </c>
      <c r="B996" s="5" t="s">
        <v>216</v>
      </c>
      <c r="C996" s="3" t="s">
        <v>1</v>
      </c>
      <c r="D996" s="7">
        <v>49</v>
      </c>
      <c r="E996" s="160">
        <v>16.11514986132045</v>
      </c>
      <c r="F996" s="157">
        <v>45354510</v>
      </c>
      <c r="G996" s="3" t="s">
        <v>916</v>
      </c>
      <c r="H996" s="1" t="s">
        <v>1545</v>
      </c>
    </row>
    <row r="997" spans="1:8" ht="15.75" thickTop="1" x14ac:dyDescent="0.25">
      <c r="A997" s="2">
        <v>995</v>
      </c>
      <c r="B997" s="5" t="s">
        <v>539</v>
      </c>
      <c r="C997" s="3" t="s">
        <v>694</v>
      </c>
      <c r="D997" s="7">
        <v>49</v>
      </c>
      <c r="E997" s="160">
        <v>48.753999999999998</v>
      </c>
      <c r="F997" s="157">
        <v>14626200</v>
      </c>
      <c r="G997" s="3" t="s">
        <v>2158</v>
      </c>
      <c r="H997" s="1" t="s">
        <v>1859</v>
      </c>
    </row>
    <row r="998" spans="1:8" ht="15.75" thickBot="1" x14ac:dyDescent="0.3">
      <c r="A998" s="3">
        <v>996</v>
      </c>
      <c r="B998" s="5" t="s">
        <v>540</v>
      </c>
      <c r="C998" s="3" t="s">
        <v>694</v>
      </c>
      <c r="D998" s="7">
        <v>49</v>
      </c>
      <c r="E998" s="160">
        <v>48.008304812286099</v>
      </c>
      <c r="F998" s="157">
        <v>192031779</v>
      </c>
      <c r="G998" s="3" t="s">
        <v>1223</v>
      </c>
      <c r="H998" s="1" t="s">
        <v>1860</v>
      </c>
    </row>
    <row r="999" spans="1:8" ht="15.75" thickTop="1" x14ac:dyDescent="0.25">
      <c r="A999" s="2">
        <v>997</v>
      </c>
      <c r="B999" s="5" t="s">
        <v>4207</v>
      </c>
      <c r="C999" s="3" t="s">
        <v>2176</v>
      </c>
      <c r="D999" s="7">
        <v>49</v>
      </c>
      <c r="E999" s="160">
        <v>48.603163668925376</v>
      </c>
      <c r="F999" s="157">
        <v>28913920</v>
      </c>
      <c r="G999" s="3" t="s">
        <v>4208</v>
      </c>
      <c r="H999" s="1" t="s">
        <v>4209</v>
      </c>
    </row>
    <row r="1000" spans="1:8" ht="15.75" thickBot="1" x14ac:dyDescent="0.3">
      <c r="A1000" s="3">
        <v>998</v>
      </c>
      <c r="B1000" s="5" t="s">
        <v>3352</v>
      </c>
      <c r="C1000" s="3" t="s">
        <v>2176</v>
      </c>
      <c r="D1000" s="7">
        <v>79.724999999999994</v>
      </c>
      <c r="E1000" s="160">
        <v>48.999996874851881</v>
      </c>
      <c r="F1000" s="157">
        <v>18815107</v>
      </c>
      <c r="G1000" s="3" t="s">
        <v>3353</v>
      </c>
      <c r="H1000" s="1" t="s">
        <v>3354</v>
      </c>
    </row>
    <row r="1001" spans="1:8" ht="15.75" thickTop="1" x14ac:dyDescent="0.25">
      <c r="A1001" s="2">
        <v>999</v>
      </c>
      <c r="B1001" s="5" t="s">
        <v>3355</v>
      </c>
      <c r="C1001" s="3" t="s">
        <v>2176</v>
      </c>
      <c r="D1001" s="7">
        <v>49</v>
      </c>
      <c r="E1001" s="160">
        <v>49</v>
      </c>
      <c r="F1001" s="157">
        <v>9800000</v>
      </c>
      <c r="G1001" s="3" t="s">
        <v>3356</v>
      </c>
      <c r="H1001" s="1" t="s">
        <v>3357</v>
      </c>
    </row>
    <row r="1002" spans="1:8" ht="15.75" thickBot="1" x14ac:dyDescent="0.3">
      <c r="A1002" s="3">
        <v>1000</v>
      </c>
      <c r="B1002" s="5" t="s">
        <v>541</v>
      </c>
      <c r="C1002" s="3" t="s">
        <v>2176</v>
      </c>
      <c r="D1002" s="7">
        <v>49</v>
      </c>
      <c r="E1002" s="160">
        <v>48.983333333333334</v>
      </c>
      <c r="F1002" s="157">
        <v>7347500</v>
      </c>
      <c r="G1002" s="3" t="s">
        <v>1224</v>
      </c>
      <c r="H1002" s="1" t="s">
        <v>1861</v>
      </c>
    </row>
    <row r="1003" spans="1:8" ht="15.75" thickTop="1" x14ac:dyDescent="0.25">
      <c r="A1003" s="2">
        <v>1001</v>
      </c>
      <c r="B1003" s="5" t="s">
        <v>3358</v>
      </c>
      <c r="C1003" s="3" t="s">
        <v>2176</v>
      </c>
      <c r="D1003" s="7">
        <v>49</v>
      </c>
      <c r="E1003" s="160">
        <v>49</v>
      </c>
      <c r="F1003" s="157">
        <v>13753761</v>
      </c>
      <c r="G1003" s="3" t="s">
        <v>3359</v>
      </c>
      <c r="H1003" s="1" t="s">
        <v>3360</v>
      </c>
    </row>
    <row r="1004" spans="1:8" ht="15.75" thickBot="1" x14ac:dyDescent="0.3">
      <c r="A1004" s="3">
        <v>1002</v>
      </c>
      <c r="B1004" s="5" t="s">
        <v>217</v>
      </c>
      <c r="C1004" s="3" t="s">
        <v>1</v>
      </c>
      <c r="D1004" s="7">
        <v>49</v>
      </c>
      <c r="E1004" s="160">
        <v>48.523733333333332</v>
      </c>
      <c r="F1004" s="157">
        <v>14557120</v>
      </c>
      <c r="G1004" s="3" t="s">
        <v>917</v>
      </c>
      <c r="H1004" s="1" t="s">
        <v>1546</v>
      </c>
    </row>
    <row r="1005" spans="1:8" ht="15.75" thickTop="1" x14ac:dyDescent="0.25">
      <c r="A1005" s="2">
        <v>1003</v>
      </c>
      <c r="B1005" s="5" t="s">
        <v>3361</v>
      </c>
      <c r="C1005" s="3" t="s">
        <v>2176</v>
      </c>
      <c r="D1005" s="7">
        <v>49</v>
      </c>
      <c r="E1005" s="160">
        <v>48.490065727209178</v>
      </c>
      <c r="F1005" s="157">
        <v>40112054</v>
      </c>
      <c r="G1005" s="3" t="s">
        <v>3362</v>
      </c>
      <c r="H1005" s="1" t="s">
        <v>3363</v>
      </c>
    </row>
    <row r="1006" spans="1:8" ht="15.75" thickBot="1" x14ac:dyDescent="0.3">
      <c r="A1006" s="3">
        <v>1004</v>
      </c>
      <c r="B1006" s="5" t="s">
        <v>3364</v>
      </c>
      <c r="C1006" s="3" t="s">
        <v>2176</v>
      </c>
      <c r="D1006" s="7">
        <v>49</v>
      </c>
      <c r="E1006" s="160">
        <v>48.454466666666669</v>
      </c>
      <c r="F1006" s="157">
        <v>7268170</v>
      </c>
      <c r="G1006" s="3" t="s">
        <v>3365</v>
      </c>
      <c r="H1006" s="1" t="s">
        <v>3366</v>
      </c>
    </row>
    <row r="1007" spans="1:8" ht="15.75" thickTop="1" x14ac:dyDescent="0.25">
      <c r="A1007" s="2">
        <v>1005</v>
      </c>
      <c r="B1007" s="5" t="s">
        <v>218</v>
      </c>
      <c r="C1007" s="3" t="s">
        <v>1</v>
      </c>
      <c r="D1007" s="7">
        <v>49</v>
      </c>
      <c r="E1007" s="160">
        <v>36.885040000000004</v>
      </c>
      <c r="F1007" s="157">
        <v>22131024</v>
      </c>
      <c r="G1007" s="3" t="s">
        <v>918</v>
      </c>
      <c r="H1007" s="1" t="s">
        <v>1547</v>
      </c>
    </row>
    <row r="1008" spans="1:8" ht="15.75" thickBot="1" x14ac:dyDescent="0.3">
      <c r="A1008" s="3">
        <v>1006</v>
      </c>
      <c r="B1008" s="5" t="s">
        <v>219</v>
      </c>
      <c r="C1008" s="3" t="s">
        <v>1</v>
      </c>
      <c r="D1008" s="7">
        <v>49</v>
      </c>
      <c r="E1008" s="160">
        <v>47.882350000000002</v>
      </c>
      <c r="F1008" s="157">
        <v>9576470</v>
      </c>
      <c r="G1008" s="3" t="s">
        <v>919</v>
      </c>
      <c r="H1008" s="1" t="s">
        <v>1548</v>
      </c>
    </row>
    <row r="1009" spans="1:8" ht="15.75" thickTop="1" x14ac:dyDescent="0.25">
      <c r="A1009" s="2">
        <v>1007</v>
      </c>
      <c r="B1009" s="5" t="s">
        <v>3367</v>
      </c>
      <c r="C1009" s="3" t="s">
        <v>2176</v>
      </c>
      <c r="D1009" s="7">
        <v>49</v>
      </c>
      <c r="E1009" s="160">
        <v>49.000086789650823</v>
      </c>
      <c r="F1009" s="157">
        <v>1016252</v>
      </c>
      <c r="G1009" s="3" t="s">
        <v>3368</v>
      </c>
      <c r="H1009" s="1" t="s">
        <v>3369</v>
      </c>
    </row>
    <row r="1010" spans="1:8" ht="15.75" thickBot="1" x14ac:dyDescent="0.3">
      <c r="A1010" s="3">
        <v>1008</v>
      </c>
      <c r="B1010" s="5" t="s">
        <v>3370</v>
      </c>
      <c r="C1010" s="3" t="s">
        <v>2176</v>
      </c>
      <c r="D1010" s="7">
        <v>49</v>
      </c>
      <c r="E1010" s="160">
        <v>49</v>
      </c>
      <c r="F1010" s="157">
        <v>862645</v>
      </c>
      <c r="G1010" s="3" t="s">
        <v>3371</v>
      </c>
      <c r="H1010" s="1" t="s">
        <v>3372</v>
      </c>
    </row>
    <row r="1011" spans="1:8" ht="15.75" thickTop="1" x14ac:dyDescent="0.25">
      <c r="A1011" s="2">
        <v>1009</v>
      </c>
      <c r="B1011" s="5" t="s">
        <v>220</v>
      </c>
      <c r="C1011" s="3" t="s">
        <v>1</v>
      </c>
      <c r="D1011" s="7">
        <v>0</v>
      </c>
      <c r="E1011" s="160" t="e">
        <v>#VALUE!</v>
      </c>
      <c r="F1011" s="157" t="s">
        <v>4942</v>
      </c>
      <c r="G1011" s="3" t="s">
        <v>920</v>
      </c>
      <c r="H1011" s="1" t="s">
        <v>1549</v>
      </c>
    </row>
    <row r="1012" spans="1:8" ht="15.75" thickBot="1" x14ac:dyDescent="0.3">
      <c r="A1012" s="3">
        <v>1010</v>
      </c>
      <c r="B1012" s="5" t="s">
        <v>3373</v>
      </c>
      <c r="C1012" s="3" t="s">
        <v>2176</v>
      </c>
      <c r="D1012" s="7">
        <v>49</v>
      </c>
      <c r="E1012" s="160">
        <v>49.541221583127907</v>
      </c>
      <c r="F1012" s="157">
        <v>723500</v>
      </c>
      <c r="G1012" s="3" t="s">
        <v>3374</v>
      </c>
      <c r="H1012" s="1" t="s">
        <v>3375</v>
      </c>
    </row>
    <row r="1013" spans="1:8" ht="15.75" thickTop="1" x14ac:dyDescent="0.25">
      <c r="A1013" s="2">
        <v>1011</v>
      </c>
      <c r="B1013" s="5" t="s">
        <v>221</v>
      </c>
      <c r="C1013" s="3" t="s">
        <v>1</v>
      </c>
      <c r="D1013" s="154">
        <v>49</v>
      </c>
      <c r="E1013" s="161">
        <v>47.974713325489745</v>
      </c>
      <c r="F1013" s="6">
        <v>131992397</v>
      </c>
      <c r="G1013" s="3" t="s">
        <v>921</v>
      </c>
      <c r="H1013" s="1" t="s">
        <v>1550</v>
      </c>
    </row>
    <row r="1014" spans="1:8" ht="15.75" thickBot="1" x14ac:dyDescent="0.3">
      <c r="A1014" s="3">
        <v>1012</v>
      </c>
      <c r="B1014" s="5" t="s">
        <v>542</v>
      </c>
      <c r="C1014" s="3" t="s">
        <v>694</v>
      </c>
      <c r="D1014" s="7">
        <v>49</v>
      </c>
      <c r="E1014" s="160">
        <v>47.602661497164554</v>
      </c>
      <c r="F1014" s="157">
        <v>2629909</v>
      </c>
      <c r="G1014" s="3" t="s">
        <v>1225</v>
      </c>
      <c r="H1014" s="1" t="s">
        <v>1862</v>
      </c>
    </row>
    <row r="1015" spans="1:8" ht="15.75" thickTop="1" x14ac:dyDescent="0.25">
      <c r="A1015" s="2">
        <v>1013</v>
      </c>
      <c r="B1015" s="5" t="s">
        <v>3376</v>
      </c>
      <c r="C1015" s="3" t="s">
        <v>2176</v>
      </c>
      <c r="D1015" s="154">
        <v>49</v>
      </c>
      <c r="E1015" s="161">
        <v>48.081309371631953</v>
      </c>
      <c r="F1015" s="6">
        <v>3836600</v>
      </c>
      <c r="G1015" s="3" t="s">
        <v>3377</v>
      </c>
      <c r="H1015" s="1" t="s">
        <v>3378</v>
      </c>
    </row>
    <row r="1016" spans="1:8" ht="15.75" thickBot="1" x14ac:dyDescent="0.3">
      <c r="A1016" s="3">
        <v>1014</v>
      </c>
      <c r="B1016" s="5" t="s">
        <v>4210</v>
      </c>
      <c r="C1016" s="3" t="s">
        <v>2176</v>
      </c>
      <c r="D1016" s="7">
        <v>49</v>
      </c>
      <c r="E1016" s="160">
        <v>49</v>
      </c>
      <c r="F1016" s="157">
        <v>591626</v>
      </c>
      <c r="G1016" s="3" t="s">
        <v>4211</v>
      </c>
      <c r="H1016" s="1" t="s">
        <v>4212</v>
      </c>
    </row>
    <row r="1017" spans="1:8" ht="15.75" thickTop="1" x14ac:dyDescent="0.25">
      <c r="A1017" s="2">
        <v>1015</v>
      </c>
      <c r="B1017" s="5" t="s">
        <v>3379</v>
      </c>
      <c r="C1017" s="3" t="s">
        <v>2176</v>
      </c>
      <c r="D1017" s="7">
        <v>49</v>
      </c>
      <c r="E1017" s="160">
        <v>49</v>
      </c>
      <c r="F1017" s="157">
        <v>735000</v>
      </c>
      <c r="G1017" s="3" t="s">
        <v>3380</v>
      </c>
      <c r="H1017" s="1" t="s">
        <v>3381</v>
      </c>
    </row>
    <row r="1018" spans="1:8" ht="15.75" thickBot="1" x14ac:dyDescent="0.3">
      <c r="A1018" s="3">
        <v>1016</v>
      </c>
      <c r="B1018" s="5" t="s">
        <v>543</v>
      </c>
      <c r="C1018" s="3" t="s">
        <v>694</v>
      </c>
      <c r="D1018" s="7">
        <v>49</v>
      </c>
      <c r="E1018" s="160">
        <v>24.049558228884617</v>
      </c>
      <c r="F1018" s="157">
        <v>8925539</v>
      </c>
      <c r="G1018" s="3" t="s">
        <v>1226</v>
      </c>
      <c r="H1018" s="1" t="s">
        <v>1863</v>
      </c>
    </row>
    <row r="1019" spans="1:8" ht="15.75" thickTop="1" x14ac:dyDescent="0.25">
      <c r="A1019" s="2">
        <v>1017</v>
      </c>
      <c r="B1019" s="5" t="s">
        <v>3382</v>
      </c>
      <c r="C1019" s="3" t="s">
        <v>2176</v>
      </c>
      <c r="D1019" s="7">
        <v>49</v>
      </c>
      <c r="E1019" s="160">
        <v>36.671460201945081</v>
      </c>
      <c r="F1019" s="157">
        <v>107291378</v>
      </c>
      <c r="G1019" s="3" t="s">
        <v>3383</v>
      </c>
      <c r="H1019" s="1" t="s">
        <v>3384</v>
      </c>
    </row>
    <row r="1020" spans="1:8" ht="15.75" thickBot="1" x14ac:dyDescent="0.3">
      <c r="A1020" s="3">
        <v>1018</v>
      </c>
      <c r="B1020" s="5" t="s">
        <v>3385</v>
      </c>
      <c r="C1020" s="3" t="s">
        <v>2176</v>
      </c>
      <c r="D1020" s="154">
        <v>49</v>
      </c>
      <c r="E1020" s="161">
        <v>49</v>
      </c>
      <c r="F1020" s="6">
        <v>3332000</v>
      </c>
      <c r="G1020" s="3" t="s">
        <v>3386</v>
      </c>
      <c r="H1020" s="1" t="s">
        <v>3387</v>
      </c>
    </row>
    <row r="1021" spans="1:8" ht="15.75" thickTop="1" x14ac:dyDescent="0.25">
      <c r="A1021" s="2">
        <v>1019</v>
      </c>
      <c r="B1021" s="5" t="s">
        <v>3388</v>
      </c>
      <c r="C1021" s="3" t="s">
        <v>2176</v>
      </c>
      <c r="D1021" s="7">
        <v>49</v>
      </c>
      <c r="E1021" s="160">
        <v>49</v>
      </c>
      <c r="F1021" s="157">
        <v>9800000</v>
      </c>
      <c r="G1021" s="3" t="s">
        <v>3389</v>
      </c>
      <c r="H1021" s="1" t="s">
        <v>3390</v>
      </c>
    </row>
    <row r="1022" spans="1:8" ht="15.75" thickBot="1" x14ac:dyDescent="0.3">
      <c r="A1022" s="3">
        <v>1020</v>
      </c>
      <c r="B1022" s="5" t="s">
        <v>3391</v>
      </c>
      <c r="C1022" s="3" t="s">
        <v>2176</v>
      </c>
      <c r="D1022" s="7">
        <v>49</v>
      </c>
      <c r="E1022" s="160">
        <v>48.991928149770494</v>
      </c>
      <c r="F1022" s="157">
        <v>9104219</v>
      </c>
      <c r="G1022" s="3" t="s">
        <v>3392</v>
      </c>
      <c r="H1022" s="1" t="s">
        <v>3393</v>
      </c>
    </row>
    <row r="1023" spans="1:8" ht="15.75" thickTop="1" x14ac:dyDescent="0.25">
      <c r="A1023" s="2">
        <v>1021</v>
      </c>
      <c r="B1023" s="5" t="s">
        <v>3394</v>
      </c>
      <c r="C1023" s="3" t="s">
        <v>2176</v>
      </c>
      <c r="D1023" s="7">
        <v>49</v>
      </c>
      <c r="E1023" s="160">
        <v>48.945301641543772</v>
      </c>
      <c r="F1023" s="157">
        <v>5282314</v>
      </c>
      <c r="G1023" s="3" t="s">
        <v>3395</v>
      </c>
      <c r="H1023" s="1" t="s">
        <v>3396</v>
      </c>
    </row>
    <row r="1024" spans="1:8" ht="15.75" thickBot="1" x14ac:dyDescent="0.3">
      <c r="A1024" s="3">
        <v>1022</v>
      </c>
      <c r="B1024" s="5" t="s">
        <v>544</v>
      </c>
      <c r="C1024" s="3" t="s">
        <v>694</v>
      </c>
      <c r="D1024" s="154">
        <v>49</v>
      </c>
      <c r="E1024" s="161">
        <v>49</v>
      </c>
      <c r="F1024" s="6">
        <v>793800</v>
      </c>
      <c r="G1024" s="3" t="s">
        <v>1227</v>
      </c>
      <c r="H1024" s="1" t="s">
        <v>1864</v>
      </c>
    </row>
    <row r="1025" spans="1:8" ht="15.75" thickTop="1" x14ac:dyDescent="0.25">
      <c r="A1025" s="2">
        <v>1023</v>
      </c>
      <c r="B1025" s="5" t="s">
        <v>545</v>
      </c>
      <c r="C1025" s="3" t="s">
        <v>694</v>
      </c>
      <c r="D1025" s="7">
        <v>49</v>
      </c>
      <c r="E1025" s="160">
        <v>18.431851851851853</v>
      </c>
      <c r="F1025" s="157">
        <v>497660</v>
      </c>
      <c r="G1025" s="3" t="s">
        <v>1228</v>
      </c>
      <c r="H1025" s="1" t="s">
        <v>1865</v>
      </c>
    </row>
    <row r="1026" spans="1:8" ht="15.75" thickBot="1" x14ac:dyDescent="0.3">
      <c r="A1026" s="3">
        <v>1024</v>
      </c>
      <c r="B1026" s="5" t="s">
        <v>3397</v>
      </c>
      <c r="C1026" s="3" t="s">
        <v>2176</v>
      </c>
      <c r="D1026" s="7">
        <v>49</v>
      </c>
      <c r="E1026" s="160">
        <v>49</v>
      </c>
      <c r="F1026" s="157">
        <v>220500000</v>
      </c>
      <c r="G1026" s="3" t="s">
        <v>3398</v>
      </c>
      <c r="H1026" s="1" t="s">
        <v>3399</v>
      </c>
    </row>
    <row r="1027" spans="1:8" ht="15.75" thickTop="1" x14ac:dyDescent="0.25">
      <c r="A1027" s="2">
        <v>1025</v>
      </c>
      <c r="B1027" s="5" t="s">
        <v>222</v>
      </c>
      <c r="C1027" s="3" t="s">
        <v>1</v>
      </c>
      <c r="D1027" s="7">
        <v>49</v>
      </c>
      <c r="E1027" s="160">
        <v>45.941095652173914</v>
      </c>
      <c r="F1027" s="157">
        <v>5283226</v>
      </c>
      <c r="G1027" s="3" t="s">
        <v>922</v>
      </c>
      <c r="H1027" s="1" t="s">
        <v>1551</v>
      </c>
    </row>
    <row r="1028" spans="1:8" ht="15.75" thickBot="1" x14ac:dyDescent="0.3">
      <c r="A1028" s="3">
        <v>1026</v>
      </c>
      <c r="B1028" s="5" t="s">
        <v>3400</v>
      </c>
      <c r="C1028" s="3" t="s">
        <v>2176</v>
      </c>
      <c r="D1028" s="7">
        <v>70.974199999999996</v>
      </c>
      <c r="E1028" s="160">
        <v>48.955779063390125</v>
      </c>
      <c r="F1028" s="157">
        <v>2213702</v>
      </c>
      <c r="G1028" s="3" t="s">
        <v>3401</v>
      </c>
      <c r="H1028" s="1" t="s">
        <v>3402</v>
      </c>
    </row>
    <row r="1029" spans="1:8" ht="15.75" thickTop="1" x14ac:dyDescent="0.25">
      <c r="A1029" s="2">
        <v>1027</v>
      </c>
      <c r="B1029" s="5" t="s">
        <v>3403</v>
      </c>
      <c r="C1029" s="3" t="s">
        <v>2176</v>
      </c>
      <c r="D1029" s="7">
        <v>49</v>
      </c>
      <c r="E1029" s="160">
        <v>48.999981057414978</v>
      </c>
      <c r="F1029" s="157">
        <v>4914850</v>
      </c>
      <c r="G1029" s="3" t="s">
        <v>4233</v>
      </c>
      <c r="H1029" s="1" t="s">
        <v>3404</v>
      </c>
    </row>
    <row r="1030" spans="1:8" ht="15.75" thickBot="1" x14ac:dyDescent="0.3">
      <c r="A1030" s="3">
        <v>1028</v>
      </c>
      <c r="B1030" s="5" t="s">
        <v>3405</v>
      </c>
      <c r="C1030" s="3" t="s">
        <v>2176</v>
      </c>
      <c r="D1030" s="7">
        <v>49</v>
      </c>
      <c r="E1030" s="160">
        <v>48.993535773850425</v>
      </c>
      <c r="F1030" s="157">
        <v>7573117</v>
      </c>
      <c r="G1030" s="3" t="s">
        <v>3406</v>
      </c>
      <c r="H1030" s="1" t="s">
        <v>3407</v>
      </c>
    </row>
    <row r="1031" spans="1:8" ht="15.75" thickTop="1" x14ac:dyDescent="0.25">
      <c r="A1031" s="2">
        <v>1029</v>
      </c>
      <c r="B1031" s="5" t="s">
        <v>3408</v>
      </c>
      <c r="C1031" s="3" t="s">
        <v>2176</v>
      </c>
      <c r="D1031" s="7">
        <v>49</v>
      </c>
      <c r="E1031" s="160">
        <v>50.843082353620375</v>
      </c>
      <c r="F1031" s="157">
        <v>2465920</v>
      </c>
      <c r="G1031" s="3" t="s">
        <v>3409</v>
      </c>
      <c r="H1031" s="1" t="s">
        <v>3410</v>
      </c>
    </row>
    <row r="1032" spans="1:8" ht="15.75" thickBot="1" x14ac:dyDescent="0.3">
      <c r="A1032" s="3">
        <v>1030</v>
      </c>
      <c r="B1032" s="5" t="s">
        <v>546</v>
      </c>
      <c r="C1032" s="3" t="s">
        <v>694</v>
      </c>
      <c r="D1032" s="7">
        <v>49</v>
      </c>
      <c r="E1032" s="160">
        <v>30.252759827233827</v>
      </c>
      <c r="F1032" s="157">
        <v>2286912</v>
      </c>
      <c r="G1032" s="3" t="s">
        <v>1229</v>
      </c>
      <c r="H1032" s="1" t="s">
        <v>1866</v>
      </c>
    </row>
    <row r="1033" spans="1:8" ht="15.75" thickTop="1" x14ac:dyDescent="0.25">
      <c r="A1033" s="2">
        <v>1031</v>
      </c>
      <c r="B1033" s="5" t="s">
        <v>223</v>
      </c>
      <c r="C1033" s="3" t="s">
        <v>1</v>
      </c>
      <c r="D1033" s="7">
        <v>49</v>
      </c>
      <c r="E1033" s="160">
        <v>48.547134802429746</v>
      </c>
      <c r="F1033" s="157">
        <v>16478286</v>
      </c>
      <c r="G1033" s="3" t="s">
        <v>923</v>
      </c>
      <c r="H1033" s="1" t="s">
        <v>1552</v>
      </c>
    </row>
    <row r="1034" spans="1:8" ht="15.75" thickBot="1" x14ac:dyDescent="0.3">
      <c r="A1034" s="3">
        <v>1032</v>
      </c>
      <c r="B1034" s="5" t="s">
        <v>0</v>
      </c>
      <c r="C1034" s="3" t="s">
        <v>1</v>
      </c>
      <c r="D1034" s="7">
        <v>49</v>
      </c>
      <c r="E1034" s="160">
        <v>1.741649516256847E-5</v>
      </c>
      <c r="F1034" s="157">
        <v>54</v>
      </c>
      <c r="G1034" s="3" t="s">
        <v>924</v>
      </c>
      <c r="H1034" s="1" t="s">
        <v>1553</v>
      </c>
    </row>
    <row r="1035" spans="1:8" ht="15.75" thickTop="1" x14ac:dyDescent="0.25">
      <c r="A1035" s="2">
        <v>1033</v>
      </c>
      <c r="B1035" s="5" t="s">
        <v>3411</v>
      </c>
      <c r="C1035" s="3" t="s">
        <v>2176</v>
      </c>
      <c r="D1035" s="7">
        <v>49</v>
      </c>
      <c r="E1035" s="160">
        <v>48.408372193223791</v>
      </c>
      <c r="F1035" s="157">
        <v>43143284</v>
      </c>
      <c r="G1035" s="3" t="s">
        <v>3412</v>
      </c>
      <c r="H1035" s="1" t="s">
        <v>3413</v>
      </c>
    </row>
    <row r="1036" spans="1:8" ht="15.75" thickBot="1" x14ac:dyDescent="0.3">
      <c r="A1036" s="3">
        <v>1034</v>
      </c>
      <c r="B1036" s="5" t="s">
        <v>3414</v>
      </c>
      <c r="C1036" s="3" t="s">
        <v>2176</v>
      </c>
      <c r="D1036" s="7">
        <v>49</v>
      </c>
      <c r="E1036" s="160">
        <v>49</v>
      </c>
      <c r="F1036" s="157">
        <v>739851</v>
      </c>
      <c r="G1036" s="3" t="s">
        <v>3415</v>
      </c>
      <c r="H1036" s="1" t="s">
        <v>3416</v>
      </c>
    </row>
    <row r="1037" spans="1:8" ht="15.75" thickTop="1" x14ac:dyDescent="0.25">
      <c r="A1037" s="2">
        <v>1035</v>
      </c>
      <c r="B1037" s="5" t="s">
        <v>224</v>
      </c>
      <c r="C1037" s="3" t="s">
        <v>1</v>
      </c>
      <c r="D1037" s="7">
        <v>49</v>
      </c>
      <c r="E1037" s="160">
        <v>7.3145849542588168</v>
      </c>
      <c r="F1037" s="157">
        <v>5147182</v>
      </c>
      <c r="G1037" s="3" t="s">
        <v>925</v>
      </c>
      <c r="H1037" s="1" t="s">
        <v>1554</v>
      </c>
    </row>
    <row r="1038" spans="1:8" ht="15.75" thickBot="1" x14ac:dyDescent="0.3">
      <c r="A1038" s="3">
        <v>1036</v>
      </c>
      <c r="B1038" s="5" t="s">
        <v>3417</v>
      </c>
      <c r="C1038" s="3" t="s">
        <v>2176</v>
      </c>
      <c r="D1038" s="7">
        <v>48.999899999999997</v>
      </c>
      <c r="E1038" s="160">
        <v>49.000333719745669</v>
      </c>
      <c r="F1038" s="157">
        <v>557957</v>
      </c>
      <c r="G1038" s="3" t="s">
        <v>3418</v>
      </c>
      <c r="H1038" s="1" t="s">
        <v>3419</v>
      </c>
    </row>
    <row r="1039" spans="1:8" ht="15.75" thickTop="1" x14ac:dyDescent="0.25">
      <c r="A1039" s="2">
        <v>1037</v>
      </c>
      <c r="B1039" s="5" t="s">
        <v>2011</v>
      </c>
      <c r="C1039" s="3" t="s">
        <v>1</v>
      </c>
      <c r="D1039" s="7">
        <v>49</v>
      </c>
      <c r="E1039" s="160">
        <v>46.428543013093254</v>
      </c>
      <c r="F1039" s="157">
        <v>263527528</v>
      </c>
      <c r="G1039" s="3" t="s">
        <v>2101</v>
      </c>
      <c r="H1039" s="1" t="s">
        <v>2012</v>
      </c>
    </row>
    <row r="1040" spans="1:8" ht="15.75" thickBot="1" x14ac:dyDescent="0.3">
      <c r="A1040" s="3">
        <v>1038</v>
      </c>
      <c r="B1040" s="5" t="s">
        <v>3420</v>
      </c>
      <c r="C1040" s="3" t="s">
        <v>2176</v>
      </c>
      <c r="D1040" s="7">
        <v>49</v>
      </c>
      <c r="E1040" s="160">
        <v>49</v>
      </c>
      <c r="F1040" s="157">
        <v>43093050</v>
      </c>
      <c r="G1040" s="3" t="s">
        <v>3421</v>
      </c>
      <c r="H1040" s="1" t="s">
        <v>3422</v>
      </c>
    </row>
    <row r="1041" spans="1:8" ht="15.75" thickTop="1" x14ac:dyDescent="0.25">
      <c r="A1041" s="2">
        <v>1039</v>
      </c>
      <c r="B1041" s="5" t="s">
        <v>3423</v>
      </c>
      <c r="C1041" s="3" t="s">
        <v>2176</v>
      </c>
      <c r="D1041" s="7">
        <v>49</v>
      </c>
      <c r="E1041" s="160">
        <v>49</v>
      </c>
      <c r="F1041" s="157">
        <v>1022091</v>
      </c>
      <c r="G1041" s="3" t="s">
        <v>3424</v>
      </c>
      <c r="H1041" s="1" t="s">
        <v>3425</v>
      </c>
    </row>
    <row r="1042" spans="1:8" ht="15.75" thickBot="1" x14ac:dyDescent="0.3">
      <c r="A1042" s="3">
        <v>1040</v>
      </c>
      <c r="B1042" s="5" t="s">
        <v>3426</v>
      </c>
      <c r="C1042" s="3" t="s">
        <v>2176</v>
      </c>
      <c r="D1042" s="7">
        <v>49</v>
      </c>
      <c r="E1042" s="160">
        <v>48.19704060627879</v>
      </c>
      <c r="F1042" s="157">
        <v>522133</v>
      </c>
      <c r="G1042" s="3" t="s">
        <v>3427</v>
      </c>
      <c r="H1042" s="1" t="s">
        <v>3428</v>
      </c>
    </row>
    <row r="1043" spans="1:8" ht="15.75" thickTop="1" x14ac:dyDescent="0.25">
      <c r="A1043" s="2">
        <v>1041</v>
      </c>
      <c r="B1043" s="5" t="s">
        <v>3429</v>
      </c>
      <c r="C1043" s="3" t="s">
        <v>2176</v>
      </c>
      <c r="D1043" s="7">
        <v>49</v>
      </c>
      <c r="E1043" s="160">
        <v>47.96</v>
      </c>
      <c r="F1043" s="157">
        <v>2398000</v>
      </c>
      <c r="G1043" s="3" t="s">
        <v>3430</v>
      </c>
      <c r="H1043" s="1" t="s">
        <v>3431</v>
      </c>
    </row>
    <row r="1044" spans="1:8" ht="15.75" thickBot="1" x14ac:dyDescent="0.3">
      <c r="A1044" s="3">
        <v>1042</v>
      </c>
      <c r="B1044" s="5" t="s">
        <v>3432</v>
      </c>
      <c r="C1044" s="3" t="s">
        <v>2176</v>
      </c>
      <c r="D1044" s="7">
        <v>49</v>
      </c>
      <c r="E1044" s="160">
        <v>49.000082653560781</v>
      </c>
      <c r="F1044" s="157">
        <v>770688</v>
      </c>
      <c r="G1044" s="3" t="s">
        <v>3433</v>
      </c>
      <c r="H1044" s="1" t="s">
        <v>3434</v>
      </c>
    </row>
    <row r="1045" spans="1:8" ht="15.75" thickTop="1" x14ac:dyDescent="0.25">
      <c r="A1045" s="2">
        <v>1043</v>
      </c>
      <c r="B1045" s="5" t="s">
        <v>3435</v>
      </c>
      <c r="C1045" s="3" t="s">
        <v>2176</v>
      </c>
      <c r="D1045" s="7" t="s">
        <v>4942</v>
      </c>
      <c r="E1045" s="160" t="e">
        <v>#VALUE!</v>
      </c>
      <c r="F1045" s="157" t="s">
        <v>4942</v>
      </c>
      <c r="G1045" s="3" t="s">
        <v>3436</v>
      </c>
      <c r="H1045" s="1" t="s">
        <v>3437</v>
      </c>
    </row>
    <row r="1046" spans="1:8" ht="15.75" thickBot="1" x14ac:dyDescent="0.3">
      <c r="A1046" s="3">
        <v>1044</v>
      </c>
      <c r="B1046" s="5" t="s">
        <v>225</v>
      </c>
      <c r="C1046" s="3" t="s">
        <v>1</v>
      </c>
      <c r="D1046" s="7">
        <v>49</v>
      </c>
      <c r="E1046" s="160">
        <v>48.960710900473941</v>
      </c>
      <c r="F1046" s="157">
        <v>20661420</v>
      </c>
      <c r="G1046" s="3" t="s">
        <v>926</v>
      </c>
      <c r="H1046" s="1" t="s">
        <v>1555</v>
      </c>
    </row>
    <row r="1047" spans="1:8" ht="15.75" thickTop="1" x14ac:dyDescent="0.25">
      <c r="A1047" s="2">
        <v>1045</v>
      </c>
      <c r="B1047" s="5" t="s">
        <v>547</v>
      </c>
      <c r="C1047" s="3" t="s">
        <v>694</v>
      </c>
      <c r="D1047" s="7">
        <v>98.1571</v>
      </c>
      <c r="E1047" s="160">
        <v>46.701799999999999</v>
      </c>
      <c r="F1047" s="157">
        <v>4670180</v>
      </c>
      <c r="G1047" s="3" t="s">
        <v>1230</v>
      </c>
      <c r="H1047" s="1" t="s">
        <v>1867</v>
      </c>
    </row>
    <row r="1048" spans="1:8" ht="15.75" thickBot="1" x14ac:dyDescent="0.3">
      <c r="A1048" s="3">
        <v>1046</v>
      </c>
      <c r="B1048" s="5" t="s">
        <v>4781</v>
      </c>
      <c r="C1048" s="3" t="s">
        <v>2176</v>
      </c>
      <c r="D1048" s="7">
        <v>49</v>
      </c>
      <c r="E1048" s="160">
        <v>49</v>
      </c>
      <c r="F1048" s="157">
        <v>5880000</v>
      </c>
      <c r="G1048" s="3" t="s">
        <v>4782</v>
      </c>
      <c r="H1048" s="1" t="s">
        <v>4783</v>
      </c>
    </row>
    <row r="1049" spans="1:8" ht="15.75" thickTop="1" x14ac:dyDescent="0.25">
      <c r="A1049" s="2">
        <v>1047</v>
      </c>
      <c r="B1049" s="5" t="s">
        <v>548</v>
      </c>
      <c r="C1049" s="3" t="s">
        <v>694</v>
      </c>
      <c r="D1049" s="7">
        <v>49</v>
      </c>
      <c r="E1049" s="160">
        <v>44.100092592592596</v>
      </c>
      <c r="F1049" s="157">
        <v>2857686</v>
      </c>
      <c r="G1049" s="3" t="s">
        <v>1231</v>
      </c>
      <c r="H1049" s="1" t="s">
        <v>1868</v>
      </c>
    </row>
    <row r="1050" spans="1:8" ht="15.75" thickBot="1" x14ac:dyDescent="0.3">
      <c r="A1050" s="3">
        <v>1048</v>
      </c>
      <c r="B1050" s="5" t="s">
        <v>3438</v>
      </c>
      <c r="C1050" s="3" t="s">
        <v>2176</v>
      </c>
      <c r="D1050" s="7">
        <v>49</v>
      </c>
      <c r="E1050" s="160">
        <v>47.797352523815547</v>
      </c>
      <c r="F1050" s="157">
        <v>5332048</v>
      </c>
      <c r="G1050" s="3" t="s">
        <v>3439</v>
      </c>
      <c r="H1050" s="1" t="s">
        <v>3440</v>
      </c>
    </row>
    <row r="1051" spans="1:8" ht="15.75" thickTop="1" x14ac:dyDescent="0.25">
      <c r="A1051" s="2">
        <v>1049</v>
      </c>
      <c r="B1051" s="5" t="s">
        <v>549</v>
      </c>
      <c r="C1051" s="3" t="s">
        <v>694</v>
      </c>
      <c r="D1051" s="7">
        <v>49</v>
      </c>
      <c r="E1051" s="160">
        <v>48.2457255585892</v>
      </c>
      <c r="F1051" s="157">
        <v>19679774</v>
      </c>
      <c r="G1051" s="3" t="s">
        <v>721</v>
      </c>
      <c r="H1051" s="1" t="s">
        <v>1869</v>
      </c>
    </row>
    <row r="1052" spans="1:8" ht="15.75" thickBot="1" x14ac:dyDescent="0.3">
      <c r="A1052" s="3">
        <v>1050</v>
      </c>
      <c r="B1052" s="5" t="s">
        <v>2037</v>
      </c>
      <c r="C1052" s="3" t="s">
        <v>1</v>
      </c>
      <c r="D1052" s="7">
        <v>100</v>
      </c>
      <c r="E1052" s="160">
        <v>36.619727663932764</v>
      </c>
      <c r="F1052" s="157">
        <v>234835429</v>
      </c>
      <c r="G1052" s="3" t="s">
        <v>2102</v>
      </c>
      <c r="H1052" s="1" t="s">
        <v>2103</v>
      </c>
    </row>
    <row r="1053" spans="1:8" ht="15.75" thickTop="1" x14ac:dyDescent="0.25">
      <c r="A1053" s="2">
        <v>1051</v>
      </c>
      <c r="B1053" s="5" t="s">
        <v>3441</v>
      </c>
      <c r="C1053" s="3" t="s">
        <v>2176</v>
      </c>
      <c r="D1053" s="7">
        <v>49</v>
      </c>
      <c r="E1053" s="160">
        <v>50.077197600546711</v>
      </c>
      <c r="F1053" s="157">
        <v>1978500</v>
      </c>
      <c r="G1053" s="3" t="s">
        <v>3442</v>
      </c>
      <c r="H1053" s="1" t="s">
        <v>3443</v>
      </c>
    </row>
    <row r="1054" spans="1:8" ht="15.75" thickBot="1" x14ac:dyDescent="0.3">
      <c r="A1054" s="3">
        <v>1052</v>
      </c>
      <c r="B1054" s="5" t="s">
        <v>550</v>
      </c>
      <c r="C1054" s="3" t="s">
        <v>694</v>
      </c>
      <c r="D1054" s="7">
        <v>49</v>
      </c>
      <c r="E1054" s="160">
        <v>45.387609479487004</v>
      </c>
      <c r="F1054" s="157">
        <v>3593859</v>
      </c>
      <c r="G1054" s="3" t="s">
        <v>1232</v>
      </c>
      <c r="H1054" s="1" t="s">
        <v>1870</v>
      </c>
    </row>
    <row r="1055" spans="1:8" ht="15.75" thickTop="1" x14ac:dyDescent="0.25">
      <c r="A1055" s="2">
        <v>1053</v>
      </c>
      <c r="B1055" s="5" t="s">
        <v>3974</v>
      </c>
      <c r="C1055" s="3" t="s">
        <v>2176</v>
      </c>
      <c r="D1055" s="7">
        <v>49</v>
      </c>
      <c r="E1055" s="160">
        <v>48.999999999999993</v>
      </c>
      <c r="F1055" s="157">
        <v>4071900</v>
      </c>
      <c r="G1055" s="3" t="s">
        <v>3975</v>
      </c>
      <c r="H1055" s="1" t="s">
        <v>3976</v>
      </c>
    </row>
    <row r="1056" spans="1:8" ht="15.75" thickBot="1" x14ac:dyDescent="0.3">
      <c r="A1056" s="3">
        <v>1054</v>
      </c>
      <c r="B1056" s="5" t="s">
        <v>226</v>
      </c>
      <c r="C1056" s="3" t="s">
        <v>1</v>
      </c>
      <c r="D1056" s="7">
        <v>49</v>
      </c>
      <c r="E1056" s="160">
        <v>46.922139864750648</v>
      </c>
      <c r="F1056" s="157">
        <v>116853161</v>
      </c>
      <c r="G1056" s="3" t="s">
        <v>3979</v>
      </c>
      <c r="H1056" s="1" t="s">
        <v>1556</v>
      </c>
    </row>
    <row r="1057" spans="1:8" ht="15.75" thickTop="1" x14ac:dyDescent="0.25">
      <c r="A1057" s="2">
        <v>1055</v>
      </c>
      <c r="B1057" s="5" t="s">
        <v>551</v>
      </c>
      <c r="C1057" s="3" t="s">
        <v>2176</v>
      </c>
      <c r="D1057" s="7">
        <v>49</v>
      </c>
      <c r="E1057" s="160">
        <v>48.89485462089543</v>
      </c>
      <c r="F1057" s="157">
        <v>629267</v>
      </c>
      <c r="G1057" s="3" t="s">
        <v>1233</v>
      </c>
      <c r="H1057" s="1" t="s">
        <v>1871</v>
      </c>
    </row>
    <row r="1058" spans="1:8" ht="15.75" thickBot="1" x14ac:dyDescent="0.3">
      <c r="A1058" s="3">
        <v>1056</v>
      </c>
      <c r="B1058" s="5" t="s">
        <v>3444</v>
      </c>
      <c r="C1058" s="3" t="s">
        <v>2176</v>
      </c>
      <c r="D1058" s="7">
        <v>49</v>
      </c>
      <c r="E1058" s="160">
        <v>48.221096138560235</v>
      </c>
      <c r="F1058" s="157">
        <v>64366146</v>
      </c>
      <c r="G1058" s="3" t="s">
        <v>3445</v>
      </c>
      <c r="H1058" s="1" t="s">
        <v>3446</v>
      </c>
    </row>
    <row r="1059" spans="1:8" ht="15.75" thickTop="1" x14ac:dyDescent="0.25">
      <c r="A1059" s="2">
        <v>1057</v>
      </c>
      <c r="B1059" s="5" t="s">
        <v>227</v>
      </c>
      <c r="C1059" s="3" t="s">
        <v>1</v>
      </c>
      <c r="D1059" s="7">
        <v>49</v>
      </c>
      <c r="E1059" s="160">
        <v>1.5522984883717321E-5</v>
      </c>
      <c r="F1059" s="157">
        <v>2</v>
      </c>
      <c r="G1059" s="3" t="s">
        <v>927</v>
      </c>
      <c r="H1059" s="1" t="s">
        <v>1557</v>
      </c>
    </row>
    <row r="1060" spans="1:8" ht="15.75" thickBot="1" x14ac:dyDescent="0.3">
      <c r="A1060" s="3">
        <v>1058</v>
      </c>
      <c r="B1060" s="5" t="s">
        <v>3447</v>
      </c>
      <c r="C1060" s="3" t="s">
        <v>2176</v>
      </c>
      <c r="D1060" s="7">
        <v>49</v>
      </c>
      <c r="E1060" s="160">
        <v>48.355485714285713</v>
      </c>
      <c r="F1060" s="157">
        <v>5077326</v>
      </c>
      <c r="G1060" s="3" t="s">
        <v>3448</v>
      </c>
      <c r="H1060" s="1" t="s">
        <v>3449</v>
      </c>
    </row>
    <row r="1061" spans="1:8" ht="15.75" thickTop="1" x14ac:dyDescent="0.25">
      <c r="A1061" s="2">
        <v>1059</v>
      </c>
      <c r="B1061" s="5" t="s">
        <v>228</v>
      </c>
      <c r="C1061" s="3" t="s">
        <v>1</v>
      </c>
      <c r="D1061" s="7">
        <v>49</v>
      </c>
      <c r="E1061" s="160">
        <v>49.122539094254982</v>
      </c>
      <c r="F1061" s="157">
        <v>29615129</v>
      </c>
      <c r="G1061" s="3" t="s">
        <v>928</v>
      </c>
      <c r="H1061" s="1" t="s">
        <v>1558</v>
      </c>
    </row>
    <row r="1062" spans="1:8" ht="15.75" thickBot="1" x14ac:dyDescent="0.3">
      <c r="A1062" s="3">
        <v>1060</v>
      </c>
      <c r="B1062" s="5" t="s">
        <v>3450</v>
      </c>
      <c r="C1062" s="3" t="s">
        <v>2176</v>
      </c>
      <c r="D1062" s="7">
        <v>49</v>
      </c>
      <c r="E1062" s="160">
        <v>47.758179375549261</v>
      </c>
      <c r="F1062" s="157">
        <v>4728012</v>
      </c>
      <c r="G1062" s="3" t="s">
        <v>3451</v>
      </c>
      <c r="H1062" s="1" t="s">
        <v>3452</v>
      </c>
    </row>
    <row r="1063" spans="1:8" ht="15.75" thickTop="1" x14ac:dyDescent="0.25">
      <c r="A1063" s="2">
        <v>1061</v>
      </c>
      <c r="B1063" s="5" t="s">
        <v>4806</v>
      </c>
      <c r="C1063" s="3" t="s">
        <v>2176</v>
      </c>
      <c r="D1063" s="7">
        <v>49</v>
      </c>
      <c r="E1063" s="160">
        <v>48.960233447373717</v>
      </c>
      <c r="F1063" s="157">
        <v>60820850</v>
      </c>
      <c r="G1063" s="3" t="s">
        <v>4807</v>
      </c>
      <c r="H1063" s="1" t="s">
        <v>4808</v>
      </c>
    </row>
    <row r="1064" spans="1:8" ht="15.75" thickBot="1" x14ac:dyDescent="0.3">
      <c r="A1064" s="3">
        <v>1062</v>
      </c>
      <c r="B1064" s="5" t="s">
        <v>3453</v>
      </c>
      <c r="C1064" s="3" t="s">
        <v>2176</v>
      </c>
      <c r="D1064" s="7">
        <v>49</v>
      </c>
      <c r="E1064" s="160">
        <v>48.855144855144857</v>
      </c>
      <c r="F1064" s="157">
        <v>5868480</v>
      </c>
      <c r="G1064" s="3" t="s">
        <v>3454</v>
      </c>
      <c r="H1064" s="1" t="s">
        <v>3455</v>
      </c>
    </row>
    <row r="1065" spans="1:8" ht="15.75" thickTop="1" x14ac:dyDescent="0.25">
      <c r="A1065" s="2">
        <v>1063</v>
      </c>
      <c r="B1065" s="5" t="s">
        <v>3456</v>
      </c>
      <c r="C1065" s="3" t="s">
        <v>2176</v>
      </c>
      <c r="D1065" s="7">
        <v>49</v>
      </c>
      <c r="E1065" s="160">
        <v>49</v>
      </c>
      <c r="F1065" s="157">
        <v>19110000</v>
      </c>
      <c r="G1065" s="3" t="s">
        <v>3457</v>
      </c>
      <c r="H1065" s="1" t="s">
        <v>3458</v>
      </c>
    </row>
    <row r="1066" spans="1:8" ht="15.75" thickBot="1" x14ac:dyDescent="0.3">
      <c r="A1066" s="3">
        <v>1064</v>
      </c>
      <c r="B1066" s="5" t="s">
        <v>3459</v>
      </c>
      <c r="C1066" s="3" t="s">
        <v>2176</v>
      </c>
      <c r="D1066" s="7">
        <v>49</v>
      </c>
      <c r="E1066" s="160">
        <v>48.458931785883472</v>
      </c>
      <c r="F1066" s="157">
        <v>61378083</v>
      </c>
      <c r="G1066" s="3" t="s">
        <v>3460</v>
      </c>
      <c r="H1066" s="1" t="s">
        <v>3461</v>
      </c>
    </row>
    <row r="1067" spans="1:8" ht="15.75" thickTop="1" x14ac:dyDescent="0.25">
      <c r="A1067" s="2">
        <v>1065</v>
      </c>
      <c r="B1067" s="5" t="s">
        <v>229</v>
      </c>
      <c r="C1067" s="3" t="s">
        <v>1</v>
      </c>
      <c r="D1067" s="7">
        <v>100</v>
      </c>
      <c r="E1067" s="160">
        <v>99.534674106718654</v>
      </c>
      <c r="F1067" s="157">
        <v>522696089</v>
      </c>
      <c r="G1067" s="3" t="s">
        <v>4672</v>
      </c>
      <c r="H1067" s="1" t="s">
        <v>1559</v>
      </c>
    </row>
    <row r="1068" spans="1:8" ht="15.75" thickBot="1" x14ac:dyDescent="0.3">
      <c r="A1068" s="3">
        <v>1066</v>
      </c>
      <c r="B1068" s="5" t="s">
        <v>2038</v>
      </c>
      <c r="C1068" s="3" t="s">
        <v>1</v>
      </c>
      <c r="D1068" s="7">
        <v>49</v>
      </c>
      <c r="E1068" s="160">
        <v>30.152967354269023</v>
      </c>
      <c r="F1068" s="157">
        <v>8233714</v>
      </c>
      <c r="G1068" s="3" t="s">
        <v>2104</v>
      </c>
      <c r="H1068" s="1" t="s">
        <v>2105</v>
      </c>
    </row>
    <row r="1069" spans="1:8" ht="15.75" thickTop="1" x14ac:dyDescent="0.25">
      <c r="A1069" s="2">
        <v>1067</v>
      </c>
      <c r="B1069" s="5" t="s">
        <v>230</v>
      </c>
      <c r="C1069" s="3" t="s">
        <v>1</v>
      </c>
      <c r="D1069" s="7">
        <v>49</v>
      </c>
      <c r="E1069" s="160">
        <v>44.3535422297861</v>
      </c>
      <c r="F1069" s="157">
        <v>6645713</v>
      </c>
      <c r="G1069" s="3" t="s">
        <v>929</v>
      </c>
      <c r="H1069" s="1" t="s">
        <v>1560</v>
      </c>
    </row>
    <row r="1070" spans="1:8" ht="15.75" thickBot="1" x14ac:dyDescent="0.3">
      <c r="A1070" s="3">
        <v>1068</v>
      </c>
      <c r="B1070" s="5" t="s">
        <v>3462</v>
      </c>
      <c r="C1070" s="3" t="s">
        <v>2176</v>
      </c>
      <c r="D1070" s="7">
        <v>49</v>
      </c>
      <c r="E1070" s="160">
        <v>49.168255986437806</v>
      </c>
      <c r="F1070" s="157">
        <v>928100</v>
      </c>
      <c r="G1070" s="3" t="s">
        <v>3463</v>
      </c>
      <c r="H1070" s="1" t="s">
        <v>3464</v>
      </c>
    </row>
    <row r="1071" spans="1:8" ht="15.75" thickTop="1" x14ac:dyDescent="0.25">
      <c r="A1071" s="2">
        <v>1069</v>
      </c>
      <c r="B1071" s="5" t="s">
        <v>231</v>
      </c>
      <c r="C1071" s="3" t="s">
        <v>1</v>
      </c>
      <c r="D1071" s="7">
        <v>49</v>
      </c>
      <c r="E1071" s="160">
        <v>39.722257609429043</v>
      </c>
      <c r="F1071" s="157">
        <v>3367510</v>
      </c>
      <c r="G1071" s="3" t="s">
        <v>930</v>
      </c>
      <c r="H1071" s="1" t="s">
        <v>1561</v>
      </c>
    </row>
    <row r="1072" spans="1:8" ht="15.75" thickBot="1" x14ac:dyDescent="0.3">
      <c r="A1072" s="3">
        <v>1070</v>
      </c>
      <c r="B1072" s="5" t="s">
        <v>552</v>
      </c>
      <c r="C1072" s="3" t="s">
        <v>694</v>
      </c>
      <c r="D1072" s="7">
        <v>49</v>
      </c>
      <c r="E1072" s="160">
        <v>48.950700000000005</v>
      </c>
      <c r="F1072" s="157">
        <v>5384577</v>
      </c>
      <c r="G1072" s="3" t="s">
        <v>2159</v>
      </c>
      <c r="H1072" s="1" t="s">
        <v>1872</v>
      </c>
    </row>
    <row r="1073" spans="1:8" ht="15.75" thickTop="1" x14ac:dyDescent="0.25">
      <c r="A1073" s="2">
        <v>1071</v>
      </c>
      <c r="B1073" s="5" t="s">
        <v>553</v>
      </c>
      <c r="C1073" s="3" t="s">
        <v>694</v>
      </c>
      <c r="D1073" s="7">
        <v>95.0047</v>
      </c>
      <c r="E1073" s="160">
        <v>48.681915484024415</v>
      </c>
      <c r="F1073" s="157">
        <v>18420750</v>
      </c>
      <c r="G1073" s="3" t="s">
        <v>1234</v>
      </c>
      <c r="H1073" s="1" t="s">
        <v>1873</v>
      </c>
    </row>
    <row r="1074" spans="1:8" ht="15.75" thickBot="1" x14ac:dyDescent="0.3">
      <c r="A1074" s="3">
        <v>1072</v>
      </c>
      <c r="B1074" s="5" t="s">
        <v>554</v>
      </c>
      <c r="C1074" s="3" t="s">
        <v>694</v>
      </c>
      <c r="D1074" s="7">
        <v>49</v>
      </c>
      <c r="E1074" s="160">
        <v>48.178390594076163</v>
      </c>
      <c r="F1074" s="157">
        <v>6691964</v>
      </c>
      <c r="G1074" s="3" t="s">
        <v>1235</v>
      </c>
      <c r="H1074" s="1" t="s">
        <v>1874</v>
      </c>
    </row>
    <row r="1075" spans="1:8" ht="15.75" thickTop="1" x14ac:dyDescent="0.25">
      <c r="A1075" s="2">
        <v>1073</v>
      </c>
      <c r="B1075" s="5" t="s">
        <v>3465</v>
      </c>
      <c r="C1075" s="3" t="s">
        <v>2176</v>
      </c>
      <c r="D1075" s="7">
        <v>49</v>
      </c>
      <c r="E1075" s="160">
        <v>50.631042881393462</v>
      </c>
      <c r="F1075" s="157">
        <v>2058000</v>
      </c>
      <c r="G1075" s="3" t="s">
        <v>3466</v>
      </c>
      <c r="H1075" s="1" t="s">
        <v>3467</v>
      </c>
    </row>
    <row r="1076" spans="1:8" ht="15.75" thickBot="1" x14ac:dyDescent="0.3">
      <c r="A1076" s="3">
        <v>1074</v>
      </c>
      <c r="B1076" s="5" t="s">
        <v>555</v>
      </c>
      <c r="C1076" s="3" t="s">
        <v>1</v>
      </c>
      <c r="D1076" s="7">
        <v>49</v>
      </c>
      <c r="E1076" s="160">
        <v>47.165698813312247</v>
      </c>
      <c r="F1076" s="157">
        <v>159996191</v>
      </c>
      <c r="G1076" s="3" t="s">
        <v>1236</v>
      </c>
      <c r="H1076" s="1" t="s">
        <v>1875</v>
      </c>
    </row>
    <row r="1077" spans="1:8" ht="15.75" thickTop="1" x14ac:dyDescent="0.25">
      <c r="A1077" s="2">
        <v>1075</v>
      </c>
      <c r="B1077" s="5" t="s">
        <v>4892</v>
      </c>
      <c r="C1077" s="3" t="s">
        <v>1</v>
      </c>
      <c r="D1077" s="7">
        <v>56.048200000000001</v>
      </c>
      <c r="E1077" s="160">
        <v>30.428132445879523</v>
      </c>
      <c r="F1077" s="157">
        <v>15209715</v>
      </c>
      <c r="G1077" s="3" t="s">
        <v>4893</v>
      </c>
      <c r="H1077" s="1" t="s">
        <v>4894</v>
      </c>
    </row>
    <row r="1078" spans="1:8" ht="15.75" thickBot="1" x14ac:dyDescent="0.3">
      <c r="A1078" s="3">
        <v>1076</v>
      </c>
      <c r="B1078" s="5" t="s">
        <v>3997</v>
      </c>
      <c r="C1078" s="3" t="s">
        <v>2176</v>
      </c>
      <c r="D1078" s="7">
        <v>49</v>
      </c>
      <c r="E1078" s="160">
        <v>48.999995642977865</v>
      </c>
      <c r="F1078" s="157">
        <v>30364773</v>
      </c>
      <c r="G1078" s="3" t="s">
        <v>3998</v>
      </c>
      <c r="H1078" s="1" t="s">
        <v>3999</v>
      </c>
    </row>
    <row r="1079" spans="1:8" ht="15.75" thickTop="1" x14ac:dyDescent="0.25">
      <c r="A1079" s="2">
        <v>1077</v>
      </c>
      <c r="B1079" s="5" t="s">
        <v>3468</v>
      </c>
      <c r="C1079" s="3" t="s">
        <v>2176</v>
      </c>
      <c r="D1079" s="7">
        <v>49</v>
      </c>
      <c r="E1079" s="160">
        <v>45.722000000000001</v>
      </c>
      <c r="F1079" s="157">
        <v>2286100</v>
      </c>
      <c r="G1079" s="3" t="s">
        <v>3469</v>
      </c>
      <c r="H1079" s="1" t="s">
        <v>3470</v>
      </c>
    </row>
    <row r="1080" spans="1:8" ht="15.75" thickBot="1" x14ac:dyDescent="0.3">
      <c r="A1080" s="3">
        <v>1078</v>
      </c>
      <c r="B1080" s="5" t="s">
        <v>556</v>
      </c>
      <c r="C1080" s="3" t="s">
        <v>694</v>
      </c>
      <c r="D1080" s="7">
        <v>49</v>
      </c>
      <c r="E1080" s="160">
        <v>42.912197699039211</v>
      </c>
      <c r="F1080" s="157">
        <v>6189458</v>
      </c>
      <c r="G1080" s="3" t="s">
        <v>1237</v>
      </c>
      <c r="H1080" s="1" t="s">
        <v>1876</v>
      </c>
    </row>
    <row r="1081" spans="1:8" ht="15.75" thickTop="1" x14ac:dyDescent="0.25">
      <c r="A1081" s="2">
        <v>1079</v>
      </c>
      <c r="B1081" s="5" t="s">
        <v>3471</v>
      </c>
      <c r="C1081" s="3" t="s">
        <v>2176</v>
      </c>
      <c r="D1081" s="7">
        <v>49</v>
      </c>
      <c r="E1081" s="161">
        <v>48.693203978159126</v>
      </c>
      <c r="F1081" s="6">
        <v>7790601</v>
      </c>
      <c r="G1081" s="3" t="s">
        <v>3472</v>
      </c>
      <c r="H1081" s="1" t="s">
        <v>3473</v>
      </c>
    </row>
    <row r="1082" spans="1:8" ht="15.75" thickBot="1" x14ac:dyDescent="0.3">
      <c r="A1082" s="3">
        <v>1080</v>
      </c>
      <c r="B1082" s="5" t="s">
        <v>557</v>
      </c>
      <c r="C1082" s="3" t="s">
        <v>694</v>
      </c>
      <c r="D1082" s="7">
        <v>49</v>
      </c>
      <c r="E1082" s="160">
        <v>45.278320388349528</v>
      </c>
      <c r="F1082" s="157">
        <v>4663667</v>
      </c>
      <c r="G1082" s="3" t="s">
        <v>1238</v>
      </c>
      <c r="H1082" s="1" t="s">
        <v>1877</v>
      </c>
    </row>
    <row r="1083" spans="1:8" ht="15.75" thickTop="1" x14ac:dyDescent="0.25">
      <c r="A1083" s="2">
        <v>1081</v>
      </c>
      <c r="B1083" s="5" t="s">
        <v>558</v>
      </c>
      <c r="C1083" s="3" t="s">
        <v>694</v>
      </c>
      <c r="D1083" s="7">
        <v>49</v>
      </c>
      <c r="E1083" s="160">
        <v>39.472496956713208</v>
      </c>
      <c r="F1083" s="157">
        <v>10262790</v>
      </c>
      <c r="G1083" s="3" t="s">
        <v>1239</v>
      </c>
      <c r="H1083" s="1" t="s">
        <v>1878</v>
      </c>
    </row>
    <row r="1084" spans="1:8" ht="15.75" thickBot="1" x14ac:dyDescent="0.3">
      <c r="A1084" s="3">
        <v>1082</v>
      </c>
      <c r="B1084" s="5" t="s">
        <v>559</v>
      </c>
      <c r="C1084" s="3" t="s">
        <v>694</v>
      </c>
      <c r="D1084" s="7">
        <v>49</v>
      </c>
      <c r="E1084" s="160">
        <v>38.328803296712472</v>
      </c>
      <c r="F1084" s="157">
        <v>13327542</v>
      </c>
      <c r="G1084" s="3" t="s">
        <v>1240</v>
      </c>
      <c r="H1084" s="1" t="s">
        <v>1879</v>
      </c>
    </row>
    <row r="1085" spans="1:8" ht="15.75" thickTop="1" x14ac:dyDescent="0.25">
      <c r="A1085" s="2">
        <v>1083</v>
      </c>
      <c r="B1085" s="5" t="s">
        <v>560</v>
      </c>
      <c r="C1085" s="3" t="s">
        <v>2176</v>
      </c>
      <c r="D1085" s="7">
        <v>49</v>
      </c>
      <c r="E1085" s="160">
        <v>46.367971698113209</v>
      </c>
      <c r="F1085" s="157">
        <v>4915005</v>
      </c>
      <c r="G1085" s="3" t="s">
        <v>1241</v>
      </c>
      <c r="H1085" s="1" t="s">
        <v>1880</v>
      </c>
    </row>
    <row r="1086" spans="1:8" ht="15.75" thickBot="1" x14ac:dyDescent="0.3">
      <c r="A1086" s="3">
        <v>1084</v>
      </c>
      <c r="B1086" s="5" t="s">
        <v>3474</v>
      </c>
      <c r="C1086" s="3" t="s">
        <v>2176</v>
      </c>
      <c r="D1086" s="7">
        <v>49</v>
      </c>
      <c r="E1086" s="160">
        <v>45</v>
      </c>
      <c r="F1086" s="157">
        <v>1260000</v>
      </c>
      <c r="G1086" s="3" t="s">
        <v>3475</v>
      </c>
      <c r="H1086" s="1" t="s">
        <v>3476</v>
      </c>
    </row>
    <row r="1087" spans="1:8" ht="15.75" thickTop="1" x14ac:dyDescent="0.25">
      <c r="A1087" s="2">
        <v>1085</v>
      </c>
      <c r="B1087" s="5" t="s">
        <v>561</v>
      </c>
      <c r="C1087" s="3" t="s">
        <v>694</v>
      </c>
      <c r="D1087" s="7">
        <v>49</v>
      </c>
      <c r="E1087" s="160">
        <v>42.076707366945143</v>
      </c>
      <c r="F1087" s="157">
        <v>14404540</v>
      </c>
      <c r="G1087" s="3" t="s">
        <v>1242</v>
      </c>
      <c r="H1087" s="1" t="s">
        <v>1881</v>
      </c>
    </row>
    <row r="1088" spans="1:8" ht="15.75" thickBot="1" x14ac:dyDescent="0.3">
      <c r="A1088" s="3">
        <v>1086</v>
      </c>
      <c r="B1088" s="5" t="s">
        <v>562</v>
      </c>
      <c r="C1088" s="3" t="s">
        <v>694</v>
      </c>
      <c r="D1088" s="7">
        <v>0</v>
      </c>
      <c r="E1088" s="160" t="e">
        <v>#VALUE!</v>
      </c>
      <c r="F1088" s="157" t="s">
        <v>4942</v>
      </c>
      <c r="G1088" s="3" t="s">
        <v>1243</v>
      </c>
      <c r="H1088" s="1" t="s">
        <v>1882</v>
      </c>
    </row>
    <row r="1089" spans="1:8" ht="15.75" thickTop="1" x14ac:dyDescent="0.25">
      <c r="A1089" s="2">
        <v>1087</v>
      </c>
      <c r="B1089" s="5" t="s">
        <v>3477</v>
      </c>
      <c r="C1089" s="3" t="s">
        <v>2176</v>
      </c>
      <c r="D1089" s="7">
        <v>49</v>
      </c>
      <c r="E1089" s="160">
        <v>48.834545454545456</v>
      </c>
      <c r="F1089" s="157">
        <v>5371800</v>
      </c>
      <c r="G1089" s="3" t="s">
        <v>3478</v>
      </c>
      <c r="H1089" s="1" t="s">
        <v>3479</v>
      </c>
    </row>
    <row r="1090" spans="1:8" ht="15.75" thickBot="1" x14ac:dyDescent="0.3">
      <c r="A1090" s="3">
        <v>1088</v>
      </c>
      <c r="B1090" s="5" t="s">
        <v>563</v>
      </c>
      <c r="C1090" s="3" t="s">
        <v>694</v>
      </c>
      <c r="D1090" s="7">
        <v>49</v>
      </c>
      <c r="E1090" s="160">
        <v>41.403411964868724</v>
      </c>
      <c r="F1090" s="157">
        <v>1080480</v>
      </c>
      <c r="G1090" s="3" t="s">
        <v>1244</v>
      </c>
      <c r="H1090" s="1" t="s">
        <v>1883</v>
      </c>
    </row>
    <row r="1091" spans="1:8" ht="15.75" thickTop="1" x14ac:dyDescent="0.25">
      <c r="A1091" s="2">
        <v>1089</v>
      </c>
      <c r="B1091" s="5" t="s">
        <v>564</v>
      </c>
      <c r="C1091" s="3" t="s">
        <v>694</v>
      </c>
      <c r="D1091" s="7">
        <v>49</v>
      </c>
      <c r="E1091" s="160">
        <v>48.907975283823099</v>
      </c>
      <c r="F1091" s="157">
        <v>7828861</v>
      </c>
      <c r="G1091" s="3" t="s">
        <v>1245</v>
      </c>
      <c r="H1091" s="1" t="s">
        <v>1884</v>
      </c>
    </row>
    <row r="1092" spans="1:8" ht="15.75" thickBot="1" x14ac:dyDescent="0.3">
      <c r="A1092" s="3">
        <v>1090</v>
      </c>
      <c r="B1092" s="5" t="s">
        <v>565</v>
      </c>
      <c r="C1092" s="3" t="s">
        <v>694</v>
      </c>
      <c r="D1092" s="7">
        <v>49</v>
      </c>
      <c r="E1092" s="160" t="e">
        <v>#VALUE!</v>
      </c>
      <c r="F1092" s="157" t="s">
        <v>4942</v>
      </c>
      <c r="G1092" s="3" t="s">
        <v>1246</v>
      </c>
      <c r="H1092" s="1" t="s">
        <v>1885</v>
      </c>
    </row>
    <row r="1093" spans="1:8" ht="15.75" thickTop="1" x14ac:dyDescent="0.25">
      <c r="A1093" s="2">
        <v>1091</v>
      </c>
      <c r="B1093" s="5" t="s">
        <v>566</v>
      </c>
      <c r="C1093" s="3" t="s">
        <v>694</v>
      </c>
      <c r="D1093" s="7">
        <v>49</v>
      </c>
      <c r="E1093" s="160">
        <v>48.707027510334584</v>
      </c>
      <c r="F1093" s="157">
        <v>3312073</v>
      </c>
      <c r="G1093" s="3" t="s">
        <v>1247</v>
      </c>
      <c r="H1093" s="1" t="s">
        <v>1886</v>
      </c>
    </row>
    <row r="1094" spans="1:8" ht="15.75" thickBot="1" x14ac:dyDescent="0.3">
      <c r="A1094" s="3">
        <v>1092</v>
      </c>
      <c r="B1094" s="5" t="s">
        <v>567</v>
      </c>
      <c r="C1094" s="3" t="s">
        <v>2176</v>
      </c>
      <c r="D1094" s="7">
        <v>49</v>
      </c>
      <c r="E1094" s="161">
        <v>4.2513206261106644</v>
      </c>
      <c r="F1094" s="6">
        <v>873200</v>
      </c>
      <c r="G1094" s="3" t="s">
        <v>1248</v>
      </c>
      <c r="H1094" s="1" t="s">
        <v>1887</v>
      </c>
    </row>
    <row r="1095" spans="1:8" ht="15.75" thickTop="1" x14ac:dyDescent="0.25">
      <c r="A1095" s="2">
        <v>1093</v>
      </c>
      <c r="B1095" s="5" t="s">
        <v>3480</v>
      </c>
      <c r="C1095" s="3" t="s">
        <v>2176</v>
      </c>
      <c r="D1095" s="7">
        <v>49</v>
      </c>
      <c r="E1095" s="160">
        <v>48.714290000150015</v>
      </c>
      <c r="F1095" s="157">
        <v>58455102</v>
      </c>
      <c r="G1095" s="3" t="s">
        <v>3481</v>
      </c>
      <c r="H1095" s="1" t="s">
        <v>3482</v>
      </c>
    </row>
    <row r="1096" spans="1:8" ht="15.75" thickBot="1" x14ac:dyDescent="0.3">
      <c r="A1096" s="3">
        <v>1094</v>
      </c>
      <c r="B1096" s="5" t="s">
        <v>3483</v>
      </c>
      <c r="C1096" s="3" t="s">
        <v>2176</v>
      </c>
      <c r="D1096" s="7">
        <v>49</v>
      </c>
      <c r="E1096" s="160">
        <v>48.53703064207933</v>
      </c>
      <c r="F1096" s="157">
        <v>2108303</v>
      </c>
      <c r="G1096" s="3" t="s">
        <v>3484</v>
      </c>
      <c r="H1096" s="1" t="s">
        <v>3485</v>
      </c>
    </row>
    <row r="1097" spans="1:8" ht="15.75" thickTop="1" x14ac:dyDescent="0.25">
      <c r="A1097" s="2">
        <v>1095</v>
      </c>
      <c r="B1097" s="5" t="s">
        <v>3486</v>
      </c>
      <c r="C1097" s="3" t="s">
        <v>2176</v>
      </c>
      <c r="D1097" s="7">
        <v>49</v>
      </c>
      <c r="E1097" s="160">
        <v>46.96153846153846</v>
      </c>
      <c r="F1097" s="157">
        <v>1221000</v>
      </c>
      <c r="G1097" s="3" t="s">
        <v>3487</v>
      </c>
      <c r="H1097" s="1" t="s">
        <v>3488</v>
      </c>
    </row>
    <row r="1098" spans="1:8" ht="15.75" thickBot="1" x14ac:dyDescent="0.3">
      <c r="A1098" s="3">
        <v>1096</v>
      </c>
      <c r="B1098" s="5" t="s">
        <v>568</v>
      </c>
      <c r="C1098" s="3" t="s">
        <v>694</v>
      </c>
      <c r="D1098" s="7">
        <v>48.999899999999997</v>
      </c>
      <c r="E1098" s="160">
        <v>23.490228624498592</v>
      </c>
      <c r="F1098" s="157">
        <v>356631</v>
      </c>
      <c r="G1098" s="3" t="s">
        <v>1249</v>
      </c>
      <c r="H1098" s="1" t="s">
        <v>1888</v>
      </c>
    </row>
    <row r="1099" spans="1:8" ht="15.75" thickTop="1" x14ac:dyDescent="0.25">
      <c r="A1099" s="2">
        <v>1097</v>
      </c>
      <c r="B1099" s="5" t="s">
        <v>569</v>
      </c>
      <c r="C1099" s="3" t="s">
        <v>694</v>
      </c>
      <c r="D1099" s="7">
        <v>49</v>
      </c>
      <c r="E1099" s="160" t="e">
        <v>#VALUE!</v>
      </c>
      <c r="F1099" s="157" t="s">
        <v>4942</v>
      </c>
      <c r="G1099" s="3" t="s">
        <v>5053</v>
      </c>
      <c r="H1099" s="1" t="s">
        <v>5054</v>
      </c>
    </row>
    <row r="1100" spans="1:8" ht="15.75" thickBot="1" x14ac:dyDescent="0.3">
      <c r="A1100" s="3">
        <v>1098</v>
      </c>
      <c r="B1100" s="5" t="s">
        <v>570</v>
      </c>
      <c r="C1100" s="3" t="s">
        <v>694</v>
      </c>
      <c r="D1100" s="7">
        <v>49</v>
      </c>
      <c r="E1100" s="160">
        <v>43.65374584243164</v>
      </c>
      <c r="F1100" s="157">
        <v>18654254</v>
      </c>
      <c r="G1100" s="3" t="s">
        <v>1250</v>
      </c>
      <c r="H1100" s="1" t="s">
        <v>1889</v>
      </c>
    </row>
    <row r="1101" spans="1:8" ht="15.75" thickTop="1" x14ac:dyDescent="0.25">
      <c r="A1101" s="2">
        <v>1099</v>
      </c>
      <c r="B1101" s="5" t="s">
        <v>571</v>
      </c>
      <c r="C1101" s="3" t="s">
        <v>694</v>
      </c>
      <c r="D1101" s="7">
        <v>49</v>
      </c>
      <c r="E1101" s="160">
        <v>48.888999999999996</v>
      </c>
      <c r="F1101" s="157">
        <v>9777800</v>
      </c>
      <c r="G1101" s="3" t="s">
        <v>1251</v>
      </c>
      <c r="H1101" s="1" t="s">
        <v>1890</v>
      </c>
    </row>
    <row r="1102" spans="1:8" ht="15.75" thickBot="1" x14ac:dyDescent="0.3">
      <c r="A1102" s="3">
        <v>1100</v>
      </c>
      <c r="B1102" s="5" t="s">
        <v>3489</v>
      </c>
      <c r="C1102" s="3" t="s">
        <v>2176</v>
      </c>
      <c r="D1102" s="7">
        <v>49</v>
      </c>
      <c r="E1102" s="160">
        <v>47.725999999999999</v>
      </c>
      <c r="F1102" s="157">
        <v>2386300</v>
      </c>
      <c r="G1102" s="3" t="s">
        <v>3490</v>
      </c>
      <c r="H1102" s="1" t="s">
        <v>3491</v>
      </c>
    </row>
    <row r="1103" spans="1:8" ht="15.75" thickTop="1" x14ac:dyDescent="0.25">
      <c r="A1103" s="2">
        <v>1101</v>
      </c>
      <c r="B1103" s="5" t="s">
        <v>3492</v>
      </c>
      <c r="C1103" s="3" t="s">
        <v>2176</v>
      </c>
      <c r="D1103" s="7">
        <v>54.444400000000002</v>
      </c>
      <c r="E1103" s="160">
        <v>49</v>
      </c>
      <c r="F1103" s="157">
        <v>1225000</v>
      </c>
      <c r="G1103" s="3" t="s">
        <v>3493</v>
      </c>
      <c r="H1103" s="1" t="s">
        <v>3494</v>
      </c>
    </row>
    <row r="1104" spans="1:8" ht="15.75" thickBot="1" x14ac:dyDescent="0.3">
      <c r="A1104" s="3">
        <v>1102</v>
      </c>
      <c r="B1104" s="5" t="s">
        <v>572</v>
      </c>
      <c r="C1104" s="3" t="s">
        <v>2176</v>
      </c>
      <c r="D1104" s="7">
        <v>49</v>
      </c>
      <c r="E1104" s="160">
        <v>48.717777777777776</v>
      </c>
      <c r="F1104" s="157">
        <v>2192300</v>
      </c>
      <c r="G1104" s="3" t="s">
        <v>1252</v>
      </c>
      <c r="H1104" s="1" t="s">
        <v>1891</v>
      </c>
    </row>
    <row r="1105" spans="1:8" ht="15.75" thickTop="1" x14ac:dyDescent="0.25">
      <c r="A1105" s="2">
        <v>1103</v>
      </c>
      <c r="B1105" s="5" t="s">
        <v>3495</v>
      </c>
      <c r="C1105" s="3" t="s">
        <v>2176</v>
      </c>
      <c r="D1105" s="7">
        <v>49</v>
      </c>
      <c r="E1105" s="160">
        <v>49.001323300570846</v>
      </c>
      <c r="F1105" s="157">
        <v>61246999</v>
      </c>
      <c r="G1105" s="3" t="s">
        <v>3496</v>
      </c>
      <c r="H1105" s="1" t="s">
        <v>3497</v>
      </c>
    </row>
    <row r="1106" spans="1:8" ht="15.75" thickBot="1" x14ac:dyDescent="0.3">
      <c r="A1106" s="3">
        <v>1104</v>
      </c>
      <c r="B1106" s="5" t="s">
        <v>573</v>
      </c>
      <c r="C1106" s="3" t="s">
        <v>694</v>
      </c>
      <c r="D1106" s="7">
        <v>49</v>
      </c>
      <c r="E1106" s="160">
        <v>48.814820763894474</v>
      </c>
      <c r="F1106" s="157">
        <v>15620728</v>
      </c>
      <c r="G1106" s="3" t="s">
        <v>1253</v>
      </c>
      <c r="H1106" s="1" t="s">
        <v>1892</v>
      </c>
    </row>
    <row r="1107" spans="1:8" ht="15.75" thickTop="1" x14ac:dyDescent="0.25">
      <c r="A1107" s="2">
        <v>1105</v>
      </c>
      <c r="B1107" s="5" t="s">
        <v>574</v>
      </c>
      <c r="C1107" s="3" t="s">
        <v>694</v>
      </c>
      <c r="D1107" s="7">
        <v>49</v>
      </c>
      <c r="E1107" s="160">
        <v>21.91395</v>
      </c>
      <c r="F1107" s="157">
        <v>2191395</v>
      </c>
      <c r="G1107" s="3" t="s">
        <v>1254</v>
      </c>
      <c r="H1107" s="1" t="s">
        <v>1893</v>
      </c>
    </row>
    <row r="1108" spans="1:8" ht="15.75" thickBot="1" x14ac:dyDescent="0.3">
      <c r="A1108" s="3">
        <v>1106</v>
      </c>
      <c r="B1108" s="5" t="s">
        <v>3498</v>
      </c>
      <c r="C1108" s="3" t="s">
        <v>2176</v>
      </c>
      <c r="D1108" s="7">
        <v>0</v>
      </c>
      <c r="E1108" s="160" t="e">
        <v>#VALUE!</v>
      </c>
      <c r="F1108" s="157" t="s">
        <v>4942</v>
      </c>
      <c r="G1108" s="3" t="s">
        <v>3499</v>
      </c>
      <c r="H1108" s="1" t="s">
        <v>3500</v>
      </c>
    </row>
    <row r="1109" spans="1:8" ht="15.75" thickTop="1" x14ac:dyDescent="0.25">
      <c r="A1109" s="2">
        <v>1107</v>
      </c>
      <c r="B1109" s="5" t="s">
        <v>232</v>
      </c>
      <c r="C1109" s="3" t="s">
        <v>1</v>
      </c>
      <c r="D1109" s="7">
        <v>49</v>
      </c>
      <c r="E1109" s="160">
        <v>48.44524433858308</v>
      </c>
      <c r="F1109" s="157">
        <v>5442736</v>
      </c>
      <c r="G1109" s="3" t="s">
        <v>931</v>
      </c>
      <c r="H1109" s="1" t="s">
        <v>1562</v>
      </c>
    </row>
    <row r="1110" spans="1:8" ht="15.75" thickBot="1" x14ac:dyDescent="0.3">
      <c r="A1110" s="3">
        <v>1108</v>
      </c>
      <c r="B1110" s="5" t="s">
        <v>233</v>
      </c>
      <c r="C1110" s="3" t="s">
        <v>1</v>
      </c>
      <c r="D1110" s="7">
        <v>49</v>
      </c>
      <c r="E1110" s="160">
        <v>48.44241004665605</v>
      </c>
      <c r="F1110" s="157">
        <v>23202621</v>
      </c>
      <c r="G1110" s="3" t="s">
        <v>932</v>
      </c>
      <c r="H1110" s="1" t="s">
        <v>1563</v>
      </c>
    </row>
    <row r="1111" spans="1:8" ht="15.75" thickTop="1" x14ac:dyDescent="0.25">
      <c r="A1111" s="2">
        <v>1109</v>
      </c>
      <c r="B1111" s="5" t="s">
        <v>234</v>
      </c>
      <c r="C1111" s="3" t="s">
        <v>1</v>
      </c>
      <c r="D1111" s="7">
        <v>49</v>
      </c>
      <c r="E1111" s="160">
        <v>14.738812685883545</v>
      </c>
      <c r="F1111" s="157">
        <v>1826161</v>
      </c>
      <c r="G1111" s="3" t="s">
        <v>933</v>
      </c>
      <c r="H1111" s="1" t="s">
        <v>1564</v>
      </c>
    </row>
    <row r="1112" spans="1:8" ht="15.75" thickBot="1" x14ac:dyDescent="0.3">
      <c r="A1112" s="3">
        <v>1110</v>
      </c>
      <c r="B1112" s="5" t="s">
        <v>575</v>
      </c>
      <c r="C1112" s="3" t="s">
        <v>694</v>
      </c>
      <c r="D1112" s="7">
        <v>49</v>
      </c>
      <c r="E1112" s="160">
        <v>50.442539671455755</v>
      </c>
      <c r="F1112" s="157">
        <v>1444750</v>
      </c>
      <c r="G1112" s="3" t="s">
        <v>1255</v>
      </c>
      <c r="H1112" s="1" t="s">
        <v>1894</v>
      </c>
    </row>
    <row r="1113" spans="1:8" ht="15.75" thickTop="1" x14ac:dyDescent="0.25">
      <c r="A1113" s="2">
        <v>1111</v>
      </c>
      <c r="B1113" s="5" t="s">
        <v>576</v>
      </c>
      <c r="C1113" s="3" t="s">
        <v>694</v>
      </c>
      <c r="D1113" s="7">
        <v>49</v>
      </c>
      <c r="E1113" s="160">
        <v>48.098237445401097</v>
      </c>
      <c r="F1113" s="157">
        <v>3437860</v>
      </c>
      <c r="G1113" s="3" t="s">
        <v>1256</v>
      </c>
      <c r="H1113" s="1" t="s">
        <v>1895</v>
      </c>
    </row>
    <row r="1114" spans="1:8" ht="15.75" thickBot="1" x14ac:dyDescent="0.3">
      <c r="A1114" s="3">
        <v>1112</v>
      </c>
      <c r="B1114" s="5" t="s">
        <v>577</v>
      </c>
      <c r="C1114" s="3" t="s">
        <v>694</v>
      </c>
      <c r="D1114" s="7">
        <v>49</v>
      </c>
      <c r="E1114" s="160">
        <v>47.898342814741532</v>
      </c>
      <c r="F1114" s="157">
        <v>1936530</v>
      </c>
      <c r="G1114" s="3" t="s">
        <v>1257</v>
      </c>
      <c r="H1114" s="1" t="s">
        <v>1896</v>
      </c>
    </row>
    <row r="1115" spans="1:8" ht="15.75" thickTop="1" x14ac:dyDescent="0.25">
      <c r="A1115" s="2">
        <v>1113</v>
      </c>
      <c r="B1115" s="5" t="s">
        <v>578</v>
      </c>
      <c r="C1115" s="3" t="s">
        <v>694</v>
      </c>
      <c r="D1115" s="7">
        <v>49</v>
      </c>
      <c r="E1115" s="160">
        <v>48.552705008856293</v>
      </c>
      <c r="F1115" s="157">
        <v>6003105</v>
      </c>
      <c r="G1115" s="3" t="s">
        <v>1258</v>
      </c>
      <c r="H1115" s="1" t="s">
        <v>1897</v>
      </c>
    </row>
    <row r="1116" spans="1:8" ht="15.75" thickBot="1" x14ac:dyDescent="0.3">
      <c r="A1116" s="3">
        <v>1114</v>
      </c>
      <c r="B1116" s="5" t="s">
        <v>4895</v>
      </c>
      <c r="C1116" s="3" t="s">
        <v>1</v>
      </c>
      <c r="D1116" s="7">
        <v>30</v>
      </c>
      <c r="E1116" s="160">
        <v>21.5922457299149</v>
      </c>
      <c r="F1116" s="157">
        <v>5174830</v>
      </c>
      <c r="G1116" s="3" t="s">
        <v>4896</v>
      </c>
      <c r="H1116" s="1" t="s">
        <v>4897</v>
      </c>
    </row>
    <row r="1117" spans="1:8" ht="15.75" thickTop="1" x14ac:dyDescent="0.25">
      <c r="A1117" s="2">
        <v>1115</v>
      </c>
      <c r="B1117" s="5" t="s">
        <v>579</v>
      </c>
      <c r="C1117" s="3" t="s">
        <v>694</v>
      </c>
      <c r="D1117" s="7">
        <v>49</v>
      </c>
      <c r="E1117" s="160">
        <v>46.863</v>
      </c>
      <c r="F1117" s="157">
        <v>9372600</v>
      </c>
      <c r="G1117" s="3" t="s">
        <v>1259</v>
      </c>
      <c r="H1117" s="1" t="s">
        <v>1898</v>
      </c>
    </row>
    <row r="1118" spans="1:8" ht="15.75" thickBot="1" x14ac:dyDescent="0.3">
      <c r="A1118" s="3">
        <v>1116</v>
      </c>
      <c r="B1118" s="5" t="s">
        <v>3501</v>
      </c>
      <c r="C1118" s="3" t="s">
        <v>2176</v>
      </c>
      <c r="D1118" s="7">
        <v>49</v>
      </c>
      <c r="E1118" s="160">
        <v>48.879519637532077</v>
      </c>
      <c r="F1118" s="157">
        <v>105723957</v>
      </c>
      <c r="G1118" s="3" t="s">
        <v>3502</v>
      </c>
      <c r="H1118" s="1" t="s">
        <v>3503</v>
      </c>
    </row>
    <row r="1119" spans="1:8" ht="15.75" thickTop="1" x14ac:dyDescent="0.25">
      <c r="A1119" s="2">
        <v>1117</v>
      </c>
      <c r="B1119" s="5" t="s">
        <v>4397</v>
      </c>
      <c r="C1119" s="3" t="s">
        <v>1</v>
      </c>
      <c r="D1119" s="154">
        <v>49</v>
      </c>
      <c r="E1119" s="161">
        <v>48.989222859685057</v>
      </c>
      <c r="F1119" s="6">
        <v>22309648</v>
      </c>
      <c r="G1119" s="3" t="s">
        <v>4398</v>
      </c>
      <c r="H1119" s="1" t="s">
        <v>4399</v>
      </c>
    </row>
    <row r="1120" spans="1:8" ht="15.75" thickBot="1" x14ac:dyDescent="0.3">
      <c r="A1120" s="3">
        <v>1118</v>
      </c>
      <c r="B1120" s="5" t="s">
        <v>3504</v>
      </c>
      <c r="C1120" s="3" t="s">
        <v>2176</v>
      </c>
      <c r="D1120" s="7">
        <v>49</v>
      </c>
      <c r="E1120" s="160">
        <v>48.892857142857146</v>
      </c>
      <c r="F1120" s="157">
        <v>7050350</v>
      </c>
      <c r="G1120" s="3" t="s">
        <v>3505</v>
      </c>
      <c r="H1120" s="1" t="s">
        <v>3506</v>
      </c>
    </row>
    <row r="1121" spans="1:8" ht="15.75" thickTop="1" x14ac:dyDescent="0.25">
      <c r="A1121" s="2">
        <v>1119</v>
      </c>
      <c r="B1121" s="5" t="s">
        <v>235</v>
      </c>
      <c r="C1121" s="3" t="s">
        <v>1</v>
      </c>
      <c r="D1121" s="7">
        <v>49</v>
      </c>
      <c r="E1121" s="160">
        <v>35.527485892196928</v>
      </c>
      <c r="F1121" s="157">
        <v>26290908</v>
      </c>
      <c r="G1121" s="3" t="s">
        <v>934</v>
      </c>
      <c r="H1121" s="1" t="s">
        <v>1565</v>
      </c>
    </row>
    <row r="1122" spans="1:8" ht="15.75" thickBot="1" x14ac:dyDescent="0.3">
      <c r="A1122" s="3">
        <v>1120</v>
      </c>
      <c r="B1122" s="5" t="s">
        <v>580</v>
      </c>
      <c r="C1122" s="3" t="s">
        <v>1</v>
      </c>
      <c r="D1122" s="7">
        <v>49</v>
      </c>
      <c r="E1122" s="160">
        <v>48.005656436734931</v>
      </c>
      <c r="F1122" s="157">
        <v>13239576</v>
      </c>
      <c r="G1122" s="3" t="s">
        <v>1260</v>
      </c>
      <c r="H1122" s="1" t="s">
        <v>1899</v>
      </c>
    </row>
    <row r="1123" spans="1:8" ht="15.75" thickTop="1" x14ac:dyDescent="0.25">
      <c r="A1123" s="2">
        <v>1121</v>
      </c>
      <c r="B1123" s="5" t="s">
        <v>581</v>
      </c>
      <c r="C1123" s="3" t="s">
        <v>694</v>
      </c>
      <c r="D1123" s="7">
        <v>30</v>
      </c>
      <c r="E1123" s="160">
        <v>20.275794766939292</v>
      </c>
      <c r="F1123" s="157">
        <v>243942142</v>
      </c>
      <c r="G1123" s="3" t="s">
        <v>1261</v>
      </c>
      <c r="H1123" s="1" t="s">
        <v>1900</v>
      </c>
    </row>
    <row r="1124" spans="1:8" ht="15.75" thickBot="1" x14ac:dyDescent="0.3">
      <c r="A1124" s="3">
        <v>1122</v>
      </c>
      <c r="B1124" s="5" t="s">
        <v>3956</v>
      </c>
      <c r="C1124" s="3" t="s">
        <v>2176</v>
      </c>
      <c r="D1124" s="7">
        <v>49</v>
      </c>
      <c r="E1124" s="160">
        <v>47.857873791927233</v>
      </c>
      <c r="F1124" s="157">
        <v>2062459</v>
      </c>
      <c r="G1124" s="3" t="s">
        <v>3957</v>
      </c>
      <c r="H1124" s="1" t="s">
        <v>3958</v>
      </c>
    </row>
    <row r="1125" spans="1:8" ht="15.75" thickTop="1" x14ac:dyDescent="0.25">
      <c r="A1125" s="2">
        <v>1123</v>
      </c>
      <c r="B1125" s="5" t="s">
        <v>3507</v>
      </c>
      <c r="C1125" s="3" t="s">
        <v>2176</v>
      </c>
      <c r="D1125" s="7">
        <v>49</v>
      </c>
      <c r="E1125" s="160">
        <v>49</v>
      </c>
      <c r="F1125" s="157">
        <v>13230000</v>
      </c>
      <c r="G1125" s="3" t="s">
        <v>3508</v>
      </c>
      <c r="H1125" s="1" t="s">
        <v>3509</v>
      </c>
    </row>
    <row r="1126" spans="1:8" ht="15.75" thickBot="1" x14ac:dyDescent="0.3">
      <c r="A1126" s="3">
        <v>1124</v>
      </c>
      <c r="B1126" s="5" t="s">
        <v>236</v>
      </c>
      <c r="C1126" s="3" t="s">
        <v>1</v>
      </c>
      <c r="D1126" s="7">
        <v>49</v>
      </c>
      <c r="E1126" s="160">
        <v>47.65371145693446</v>
      </c>
      <c r="F1126" s="157">
        <v>40538288</v>
      </c>
      <c r="G1126" s="3" t="s">
        <v>935</v>
      </c>
      <c r="H1126" s="1" t="s">
        <v>1566</v>
      </c>
    </row>
    <row r="1127" spans="1:8" ht="15.75" thickTop="1" x14ac:dyDescent="0.25">
      <c r="A1127" s="2">
        <v>1125</v>
      </c>
      <c r="B1127" s="5" t="s">
        <v>582</v>
      </c>
      <c r="C1127" s="3" t="s">
        <v>694</v>
      </c>
      <c r="D1127" s="7">
        <v>49</v>
      </c>
      <c r="E1127" s="160">
        <v>48.951209463061822</v>
      </c>
      <c r="F1127" s="157">
        <v>63444243</v>
      </c>
      <c r="G1127" s="3" t="s">
        <v>1262</v>
      </c>
      <c r="H1127" s="1" t="s">
        <v>1901</v>
      </c>
    </row>
    <row r="1128" spans="1:8" ht="15.75" thickBot="1" x14ac:dyDescent="0.3">
      <c r="A1128" s="3">
        <v>1126</v>
      </c>
      <c r="B1128" s="5" t="s">
        <v>237</v>
      </c>
      <c r="C1128" s="3" t="s">
        <v>1</v>
      </c>
      <c r="D1128" s="7">
        <v>49</v>
      </c>
      <c r="E1128" s="160">
        <v>44.005491397948141</v>
      </c>
      <c r="F1128" s="157">
        <v>41237634</v>
      </c>
      <c r="G1128" s="3" t="s">
        <v>936</v>
      </c>
      <c r="H1128" s="1" t="s">
        <v>1567</v>
      </c>
    </row>
    <row r="1129" spans="1:8" ht="15.75" thickTop="1" x14ac:dyDescent="0.25">
      <c r="A1129" s="2">
        <v>1127</v>
      </c>
      <c r="B1129" s="5" t="s">
        <v>583</v>
      </c>
      <c r="C1129" s="3" t="s">
        <v>694</v>
      </c>
      <c r="D1129" s="154">
        <v>24.916499999999999</v>
      </c>
      <c r="E1129" s="161">
        <v>12.480338125933418</v>
      </c>
      <c r="F1129" s="6">
        <v>29156204</v>
      </c>
      <c r="G1129" s="3" t="s">
        <v>1263</v>
      </c>
      <c r="H1129" s="1" t="s">
        <v>1902</v>
      </c>
    </row>
    <row r="1130" spans="1:8" ht="15.75" thickBot="1" x14ac:dyDescent="0.3">
      <c r="A1130" s="3">
        <v>1128</v>
      </c>
      <c r="B1130" s="5" t="s">
        <v>3510</v>
      </c>
      <c r="C1130" s="3" t="s">
        <v>2176</v>
      </c>
      <c r="D1130" s="7">
        <v>49</v>
      </c>
      <c r="E1130" s="160">
        <v>49</v>
      </c>
      <c r="F1130" s="157">
        <v>842800</v>
      </c>
      <c r="G1130" s="3" t="s">
        <v>3511</v>
      </c>
      <c r="H1130" s="1" t="s">
        <v>3512</v>
      </c>
    </row>
    <row r="1131" spans="1:8" ht="15.75" thickTop="1" x14ac:dyDescent="0.25">
      <c r="A1131" s="2">
        <v>1129</v>
      </c>
      <c r="B1131" s="5" t="s">
        <v>584</v>
      </c>
      <c r="C1131" s="3" t="s">
        <v>694</v>
      </c>
      <c r="D1131" s="7">
        <v>49</v>
      </c>
      <c r="E1131" s="160">
        <v>33.812545877914921</v>
      </c>
      <c r="F1131" s="157">
        <v>9737763</v>
      </c>
      <c r="G1131" s="3" t="s">
        <v>2160</v>
      </c>
      <c r="H1131" s="1" t="s">
        <v>1903</v>
      </c>
    </row>
    <row r="1132" spans="1:8" ht="15.75" thickBot="1" x14ac:dyDescent="0.3">
      <c r="A1132" s="3">
        <v>1130</v>
      </c>
      <c r="B1132" s="5" t="s">
        <v>3513</v>
      </c>
      <c r="C1132" s="3" t="s">
        <v>2176</v>
      </c>
      <c r="D1132" s="7">
        <v>49</v>
      </c>
      <c r="E1132" s="160">
        <v>48.851177</v>
      </c>
      <c r="F1132" s="157">
        <v>48851177</v>
      </c>
      <c r="G1132" s="3" t="s">
        <v>3514</v>
      </c>
      <c r="H1132" s="1" t="s">
        <v>3515</v>
      </c>
    </row>
    <row r="1133" spans="1:8" ht="15.75" thickTop="1" x14ac:dyDescent="0.25">
      <c r="A1133" s="2">
        <v>1131</v>
      </c>
      <c r="B1133" s="5" t="s">
        <v>238</v>
      </c>
      <c r="C1133" s="3" t="s">
        <v>1</v>
      </c>
      <c r="D1133" s="7">
        <v>49</v>
      </c>
      <c r="E1133" s="160">
        <v>3.8440076880153766E-2</v>
      </c>
      <c r="F1133" s="157">
        <v>24800</v>
      </c>
      <c r="G1133" s="3" t="s">
        <v>937</v>
      </c>
      <c r="H1133" s="1" t="s">
        <v>1568</v>
      </c>
    </row>
    <row r="1134" spans="1:8" ht="15.75" thickBot="1" x14ac:dyDescent="0.3">
      <c r="A1134" s="3">
        <v>1132</v>
      </c>
      <c r="B1134" s="5" t="s">
        <v>3516</v>
      </c>
      <c r="C1134" s="3" t="s">
        <v>2176</v>
      </c>
      <c r="D1134" s="7">
        <v>49</v>
      </c>
      <c r="E1134" s="160">
        <v>39.499231502106312</v>
      </c>
      <c r="F1134" s="157">
        <v>1189863</v>
      </c>
      <c r="G1134" s="3" t="s">
        <v>3517</v>
      </c>
      <c r="H1134" s="1" t="s">
        <v>3518</v>
      </c>
    </row>
    <row r="1135" spans="1:8" ht="15.75" thickTop="1" x14ac:dyDescent="0.25">
      <c r="A1135" s="2">
        <v>1133</v>
      </c>
      <c r="B1135" s="5" t="s">
        <v>585</v>
      </c>
      <c r="C1135" s="3" t="s">
        <v>694</v>
      </c>
      <c r="D1135" s="154">
        <v>49</v>
      </c>
      <c r="E1135" s="161">
        <v>48.805442971078122</v>
      </c>
      <c r="F1135" s="6">
        <v>9715231</v>
      </c>
      <c r="G1135" s="3" t="s">
        <v>1264</v>
      </c>
      <c r="H1135" s="1" t="s">
        <v>1904</v>
      </c>
    </row>
    <row r="1136" spans="1:8" ht="15.75" thickBot="1" x14ac:dyDescent="0.3">
      <c r="A1136" s="3">
        <v>1134</v>
      </c>
      <c r="B1136" s="5" t="s">
        <v>586</v>
      </c>
      <c r="C1136" s="3" t="s">
        <v>694</v>
      </c>
      <c r="D1136" s="7">
        <v>49</v>
      </c>
      <c r="E1136" s="160">
        <v>50.566824037676753</v>
      </c>
      <c r="F1136" s="157">
        <v>3506698</v>
      </c>
      <c r="G1136" s="3" t="s">
        <v>1265</v>
      </c>
      <c r="H1136" s="1" t="s">
        <v>1905</v>
      </c>
    </row>
    <row r="1137" spans="1:8" ht="15.75" thickTop="1" x14ac:dyDescent="0.25">
      <c r="A1137" s="2">
        <v>1135</v>
      </c>
      <c r="B1137" s="5" t="s">
        <v>239</v>
      </c>
      <c r="C1137" s="3" t="s">
        <v>1</v>
      </c>
      <c r="D1137" s="7">
        <v>49</v>
      </c>
      <c r="E1137" s="160">
        <v>20.868117362347245</v>
      </c>
      <c r="F1137" s="157">
        <v>14398713</v>
      </c>
      <c r="G1137" s="3" t="s">
        <v>938</v>
      </c>
      <c r="H1137" s="1" t="s">
        <v>1569</v>
      </c>
    </row>
    <row r="1138" spans="1:8" ht="15.75" thickBot="1" x14ac:dyDescent="0.3">
      <c r="A1138" s="3">
        <v>1136</v>
      </c>
      <c r="B1138" s="5" t="s">
        <v>587</v>
      </c>
      <c r="C1138" s="3" t="s">
        <v>694</v>
      </c>
      <c r="D1138" s="7">
        <v>49</v>
      </c>
      <c r="E1138" s="160">
        <v>48.554811578372473</v>
      </c>
      <c r="F1138" s="157">
        <v>8890386</v>
      </c>
      <c r="G1138" s="3" t="s">
        <v>1266</v>
      </c>
      <c r="H1138" s="1" t="s">
        <v>1906</v>
      </c>
    </row>
    <row r="1139" spans="1:8" ht="15.75" thickTop="1" x14ac:dyDescent="0.25">
      <c r="A1139" s="2">
        <v>1137</v>
      </c>
      <c r="B1139" s="5" t="s">
        <v>2039</v>
      </c>
      <c r="C1139" s="3" t="s">
        <v>1</v>
      </c>
      <c r="D1139" s="7">
        <v>49</v>
      </c>
      <c r="E1139" s="160">
        <v>48.846686868686866</v>
      </c>
      <c r="F1139" s="157">
        <v>38686576</v>
      </c>
      <c r="G1139" s="3" t="s">
        <v>2106</v>
      </c>
      <c r="H1139" s="1" t="s">
        <v>2107</v>
      </c>
    </row>
    <row r="1140" spans="1:8" ht="15.75" thickBot="1" x14ac:dyDescent="0.3">
      <c r="A1140" s="3">
        <v>1138</v>
      </c>
      <c r="B1140" s="5" t="s">
        <v>4427</v>
      </c>
      <c r="C1140" s="3" t="s">
        <v>2176</v>
      </c>
      <c r="D1140" s="7">
        <v>49</v>
      </c>
      <c r="E1140" s="160">
        <v>49</v>
      </c>
      <c r="F1140" s="157">
        <v>327957</v>
      </c>
      <c r="G1140" s="3" t="s">
        <v>4428</v>
      </c>
      <c r="H1140" s="1" t="s">
        <v>4429</v>
      </c>
    </row>
    <row r="1141" spans="1:8" ht="15.75" thickTop="1" x14ac:dyDescent="0.25">
      <c r="A1141" s="2">
        <v>1139</v>
      </c>
      <c r="B1141" s="5" t="s">
        <v>3519</v>
      </c>
      <c r="C1141" s="3" t="s">
        <v>2176</v>
      </c>
      <c r="D1141" s="7">
        <v>49</v>
      </c>
      <c r="E1141" s="160">
        <v>48.992000000000004</v>
      </c>
      <c r="F1141" s="157">
        <v>2449600</v>
      </c>
      <c r="G1141" s="3" t="s">
        <v>3520</v>
      </c>
      <c r="H1141" s="1" t="s">
        <v>3521</v>
      </c>
    </row>
    <row r="1142" spans="1:8" ht="15.75" thickBot="1" x14ac:dyDescent="0.3">
      <c r="A1142" s="3">
        <v>1140</v>
      </c>
      <c r="B1142" s="5" t="s">
        <v>240</v>
      </c>
      <c r="C1142" s="3" t="s">
        <v>1</v>
      </c>
      <c r="D1142" s="7">
        <v>49</v>
      </c>
      <c r="E1142" s="160">
        <v>39.143240194034114</v>
      </c>
      <c r="F1142" s="157">
        <v>44583172</v>
      </c>
      <c r="G1142" s="3" t="s">
        <v>939</v>
      </c>
      <c r="H1142" s="1" t="s">
        <v>1570</v>
      </c>
    </row>
    <row r="1143" spans="1:8" ht="15.75" thickTop="1" x14ac:dyDescent="0.25">
      <c r="A1143" s="2">
        <v>1141</v>
      </c>
      <c r="B1143" s="5" t="s">
        <v>241</v>
      </c>
      <c r="C1143" s="3" t="s">
        <v>1</v>
      </c>
      <c r="D1143" s="7">
        <v>49</v>
      </c>
      <c r="E1143" s="161">
        <v>4.6944748203038271</v>
      </c>
      <c r="F1143" s="6">
        <v>2702842</v>
      </c>
      <c r="G1143" s="3" t="s">
        <v>940</v>
      </c>
      <c r="H1143" s="1" t="s">
        <v>1571</v>
      </c>
    </row>
    <row r="1144" spans="1:8" ht="15.75" thickBot="1" x14ac:dyDescent="0.3">
      <c r="A1144" s="3">
        <v>1142</v>
      </c>
      <c r="B1144" s="5" t="s">
        <v>4000</v>
      </c>
      <c r="C1144" s="3" t="s">
        <v>2176</v>
      </c>
      <c r="D1144" s="7">
        <v>100</v>
      </c>
      <c r="E1144" s="160">
        <v>47.946969696969703</v>
      </c>
      <c r="F1144" s="157">
        <v>15822500</v>
      </c>
      <c r="G1144" s="3" t="s">
        <v>4001</v>
      </c>
      <c r="H1144" s="1" t="s">
        <v>4002</v>
      </c>
    </row>
    <row r="1145" spans="1:8" ht="15.75" thickTop="1" x14ac:dyDescent="0.25">
      <c r="A1145" s="2">
        <v>1143</v>
      </c>
      <c r="B1145" s="5" t="s">
        <v>5028</v>
      </c>
      <c r="C1145" s="3" t="s">
        <v>2176</v>
      </c>
      <c r="D1145" s="7">
        <v>49</v>
      </c>
      <c r="E1145" s="161">
        <v>49</v>
      </c>
      <c r="F1145" s="6">
        <v>2450000</v>
      </c>
      <c r="G1145" s="3" t="s">
        <v>5029</v>
      </c>
      <c r="H1145" s="1" t="s">
        <v>5030</v>
      </c>
    </row>
    <row r="1146" spans="1:8" ht="15.75" thickBot="1" x14ac:dyDescent="0.3">
      <c r="A1146" s="3">
        <v>1144</v>
      </c>
      <c r="B1146" s="5" t="s">
        <v>4003</v>
      </c>
      <c r="C1146" s="3" t="s">
        <v>2176</v>
      </c>
      <c r="D1146" s="154">
        <v>49</v>
      </c>
      <c r="E1146" s="161">
        <v>48.77739130434783</v>
      </c>
      <c r="F1146" s="6">
        <v>11218800</v>
      </c>
      <c r="G1146" s="3" t="s">
        <v>4004</v>
      </c>
      <c r="H1146" s="1" t="s">
        <v>4005</v>
      </c>
    </row>
    <row r="1147" spans="1:8" ht="15.75" thickTop="1" x14ac:dyDescent="0.25">
      <c r="A1147" s="2">
        <v>1145</v>
      </c>
      <c r="B1147" s="5" t="s">
        <v>3522</v>
      </c>
      <c r="C1147" s="3" t="s">
        <v>2176</v>
      </c>
      <c r="D1147" s="7">
        <v>0</v>
      </c>
      <c r="E1147" s="160" t="e">
        <v>#VALUE!</v>
      </c>
      <c r="F1147" s="157" t="s">
        <v>4942</v>
      </c>
      <c r="G1147" s="3" t="s">
        <v>3523</v>
      </c>
      <c r="H1147" s="1" t="s">
        <v>3524</v>
      </c>
    </row>
    <row r="1148" spans="1:8" ht="15.75" thickBot="1" x14ac:dyDescent="0.3">
      <c r="A1148" s="3">
        <v>1146</v>
      </c>
      <c r="B1148" s="5" t="s">
        <v>588</v>
      </c>
      <c r="C1148" s="3" t="s">
        <v>694</v>
      </c>
      <c r="D1148" s="7">
        <v>49</v>
      </c>
      <c r="E1148" s="160">
        <v>48.888739105836024</v>
      </c>
      <c r="F1148" s="157">
        <v>4787156</v>
      </c>
      <c r="G1148" s="3" t="s">
        <v>1267</v>
      </c>
      <c r="H1148" s="1" t="s">
        <v>1907</v>
      </c>
    </row>
    <row r="1149" spans="1:8" ht="15.75" thickTop="1" x14ac:dyDescent="0.25">
      <c r="A1149" s="2">
        <v>1147</v>
      </c>
      <c r="B1149" s="5" t="s">
        <v>242</v>
      </c>
      <c r="C1149" s="3" t="s">
        <v>1</v>
      </c>
      <c r="D1149" s="7">
        <v>49</v>
      </c>
      <c r="E1149" s="160">
        <v>48.964645269826249</v>
      </c>
      <c r="F1149" s="157">
        <v>9313810</v>
      </c>
      <c r="G1149" s="3" t="s">
        <v>941</v>
      </c>
      <c r="H1149" s="1" t="s">
        <v>1572</v>
      </c>
    </row>
    <row r="1150" spans="1:8" ht="15.75" thickBot="1" x14ac:dyDescent="0.3">
      <c r="A1150" s="3">
        <v>1148</v>
      </c>
      <c r="B1150" s="5" t="s">
        <v>4898</v>
      </c>
      <c r="C1150" s="3" t="s">
        <v>1</v>
      </c>
      <c r="D1150" s="7">
        <v>49</v>
      </c>
      <c r="E1150" s="160">
        <v>41.131932729468801</v>
      </c>
      <c r="F1150" s="157">
        <v>12276504</v>
      </c>
      <c r="G1150" s="3" t="s">
        <v>4899</v>
      </c>
      <c r="H1150" s="1" t="s">
        <v>4900</v>
      </c>
    </row>
    <row r="1151" spans="1:8" ht="15.75" thickTop="1" x14ac:dyDescent="0.25">
      <c r="A1151" s="2">
        <v>1149</v>
      </c>
      <c r="B1151" s="5" t="s">
        <v>243</v>
      </c>
      <c r="C1151" s="3" t="s">
        <v>1</v>
      </c>
      <c r="D1151" s="7">
        <v>49</v>
      </c>
      <c r="E1151" s="160">
        <v>15.264260607043557</v>
      </c>
      <c r="F1151" s="157">
        <v>8395093</v>
      </c>
      <c r="G1151" s="3" t="s">
        <v>942</v>
      </c>
      <c r="H1151" s="1" t="s">
        <v>1573</v>
      </c>
    </row>
    <row r="1152" spans="1:8" ht="15.75" thickBot="1" x14ac:dyDescent="0.3">
      <c r="A1152" s="3">
        <v>1150</v>
      </c>
      <c r="B1152" s="5" t="s">
        <v>589</v>
      </c>
      <c r="C1152" s="3" t="s">
        <v>694</v>
      </c>
      <c r="D1152" s="7">
        <v>49</v>
      </c>
      <c r="E1152" s="160">
        <v>46.269012485811587</v>
      </c>
      <c r="F1152" s="157">
        <v>2038150</v>
      </c>
      <c r="G1152" s="3" t="s">
        <v>1268</v>
      </c>
      <c r="H1152" s="1" t="s">
        <v>1908</v>
      </c>
    </row>
    <row r="1153" spans="1:8" ht="15.75" thickTop="1" x14ac:dyDescent="0.25">
      <c r="A1153" s="2">
        <v>1151</v>
      </c>
      <c r="B1153" s="5" t="s">
        <v>590</v>
      </c>
      <c r="C1153" s="3" t="s">
        <v>694</v>
      </c>
      <c r="D1153" s="7">
        <v>49</v>
      </c>
      <c r="E1153" s="160">
        <v>18.962565592975132</v>
      </c>
      <c r="F1153" s="157">
        <v>1036765</v>
      </c>
      <c r="G1153" s="3" t="s">
        <v>4907</v>
      </c>
      <c r="H1153" s="1" t="s">
        <v>4665</v>
      </c>
    </row>
    <row r="1154" spans="1:8" ht="15.75" thickBot="1" x14ac:dyDescent="0.3">
      <c r="A1154" s="3">
        <v>1152</v>
      </c>
      <c r="B1154" s="5" t="s">
        <v>3525</v>
      </c>
      <c r="C1154" s="3" t="s">
        <v>2176</v>
      </c>
      <c r="D1154" s="7">
        <v>49</v>
      </c>
      <c r="E1154" s="160">
        <v>48.937999999999995</v>
      </c>
      <c r="F1154" s="157">
        <v>2446900</v>
      </c>
      <c r="G1154" s="3" t="s">
        <v>3526</v>
      </c>
      <c r="H1154" s="1" t="s">
        <v>3527</v>
      </c>
    </row>
    <row r="1155" spans="1:8" ht="15.75" thickTop="1" x14ac:dyDescent="0.25">
      <c r="A1155" s="2">
        <v>1153</v>
      </c>
      <c r="B1155" s="5" t="s">
        <v>4068</v>
      </c>
      <c r="C1155" s="3" t="s">
        <v>2176</v>
      </c>
      <c r="D1155" s="7">
        <v>49</v>
      </c>
      <c r="E1155" s="160">
        <v>48.996520584329353</v>
      </c>
      <c r="F1155" s="157">
        <v>184471900</v>
      </c>
      <c r="G1155" s="3" t="s">
        <v>4069</v>
      </c>
      <c r="H1155" s="1" t="s">
        <v>4070</v>
      </c>
    </row>
    <row r="1156" spans="1:8" ht="15.75" thickBot="1" x14ac:dyDescent="0.3">
      <c r="A1156" s="3">
        <v>1154</v>
      </c>
      <c r="B1156" s="5" t="s">
        <v>4213</v>
      </c>
      <c r="C1156" s="3" t="s">
        <v>2176</v>
      </c>
      <c r="D1156" s="154">
        <v>0</v>
      </c>
      <c r="E1156" s="161" t="e">
        <v>#VALUE!</v>
      </c>
      <c r="F1156" s="6" t="s">
        <v>4942</v>
      </c>
      <c r="G1156" s="3" t="s">
        <v>4214</v>
      </c>
      <c r="H1156" s="1" t="s">
        <v>4215</v>
      </c>
    </row>
    <row r="1157" spans="1:8" ht="15.75" thickTop="1" x14ac:dyDescent="0.25">
      <c r="A1157" s="2">
        <v>1155</v>
      </c>
      <c r="B1157" s="5" t="s">
        <v>3528</v>
      </c>
      <c r="C1157" s="3" t="s">
        <v>2176</v>
      </c>
      <c r="D1157" s="7">
        <v>49</v>
      </c>
      <c r="E1157" s="160">
        <v>49.667841233960516</v>
      </c>
      <c r="F1157" s="157">
        <v>7470540</v>
      </c>
      <c r="G1157" s="3" t="s">
        <v>3529</v>
      </c>
      <c r="H1157" s="1" t="s">
        <v>3530</v>
      </c>
    </row>
    <row r="1158" spans="1:8" ht="15.75" thickBot="1" x14ac:dyDescent="0.3">
      <c r="A1158" s="3">
        <v>1156</v>
      </c>
      <c r="B1158" s="5" t="s">
        <v>3531</v>
      </c>
      <c r="C1158" s="3" t="s">
        <v>2176</v>
      </c>
      <c r="D1158" s="7">
        <v>49</v>
      </c>
      <c r="E1158" s="160">
        <v>49</v>
      </c>
      <c r="F1158" s="157">
        <v>4165000</v>
      </c>
      <c r="G1158" s="3" t="s">
        <v>3532</v>
      </c>
      <c r="H1158" s="1" t="s">
        <v>3533</v>
      </c>
    </row>
    <row r="1159" spans="1:8" ht="15.75" thickTop="1" x14ac:dyDescent="0.25">
      <c r="A1159" s="2">
        <v>1157</v>
      </c>
      <c r="B1159" s="5" t="s">
        <v>3534</v>
      </c>
      <c r="C1159" s="3" t="s">
        <v>2176</v>
      </c>
      <c r="D1159" s="7">
        <v>49</v>
      </c>
      <c r="E1159" s="160">
        <v>48.998000000000005</v>
      </c>
      <c r="F1159" s="157">
        <v>2449900</v>
      </c>
      <c r="G1159" s="3" t="s">
        <v>3535</v>
      </c>
      <c r="H1159" s="1" t="s">
        <v>3536</v>
      </c>
    </row>
    <row r="1160" spans="1:8" ht="15.75" thickBot="1" x14ac:dyDescent="0.3">
      <c r="A1160" s="3">
        <v>1158</v>
      </c>
      <c r="B1160" s="5" t="s">
        <v>3537</v>
      </c>
      <c r="C1160" s="3" t="s">
        <v>2176</v>
      </c>
      <c r="D1160" s="7">
        <v>49</v>
      </c>
      <c r="E1160" s="160">
        <v>41.139316239316237</v>
      </c>
      <c r="F1160" s="157">
        <v>4331970</v>
      </c>
      <c r="G1160" s="3" t="s">
        <v>3538</v>
      </c>
      <c r="H1160" s="1" t="s">
        <v>3539</v>
      </c>
    </row>
    <row r="1161" spans="1:8" ht="15.75" thickTop="1" x14ac:dyDescent="0.25">
      <c r="A1161" s="2">
        <v>1159</v>
      </c>
      <c r="B1161" s="5" t="s">
        <v>3540</v>
      </c>
      <c r="C1161" s="3" t="s">
        <v>2176</v>
      </c>
      <c r="D1161" s="7">
        <v>49</v>
      </c>
      <c r="E1161" s="160">
        <v>48.973333333333336</v>
      </c>
      <c r="F1161" s="157">
        <v>5876800</v>
      </c>
      <c r="G1161" s="3" t="s">
        <v>3541</v>
      </c>
      <c r="H1161" s="1" t="s">
        <v>3542</v>
      </c>
    </row>
    <row r="1162" spans="1:8" ht="15.75" thickBot="1" x14ac:dyDescent="0.3">
      <c r="A1162" s="3">
        <v>1160</v>
      </c>
      <c r="B1162" s="5" t="s">
        <v>3543</v>
      </c>
      <c r="C1162" s="3" t="s">
        <v>2176</v>
      </c>
      <c r="D1162" s="154">
        <v>49</v>
      </c>
      <c r="E1162" s="161">
        <v>49</v>
      </c>
      <c r="F1162" s="6">
        <v>4900000</v>
      </c>
      <c r="G1162" s="3" t="s">
        <v>3544</v>
      </c>
      <c r="H1162" s="1" t="s">
        <v>3545</v>
      </c>
    </row>
    <row r="1163" spans="1:8" ht="15.75" thickTop="1" x14ac:dyDescent="0.25">
      <c r="A1163" s="2">
        <v>1161</v>
      </c>
      <c r="B1163" s="5" t="s">
        <v>591</v>
      </c>
      <c r="C1163" s="3" t="s">
        <v>694</v>
      </c>
      <c r="D1163" s="7">
        <v>49</v>
      </c>
      <c r="E1163" s="160">
        <v>48.162652393696114</v>
      </c>
      <c r="F1163" s="157">
        <v>8098550</v>
      </c>
      <c r="G1163" s="3" t="s">
        <v>4680</v>
      </c>
      <c r="H1163" s="1" t="s">
        <v>1909</v>
      </c>
    </row>
    <row r="1164" spans="1:8" ht="15.75" thickBot="1" x14ac:dyDescent="0.3">
      <c r="A1164" s="3">
        <v>1162</v>
      </c>
      <c r="B1164" s="5" t="s">
        <v>244</v>
      </c>
      <c r="C1164" s="3" t="s">
        <v>1</v>
      </c>
      <c r="D1164" s="7">
        <v>49</v>
      </c>
      <c r="E1164" s="160">
        <v>46.766811909949162</v>
      </c>
      <c r="F1164" s="157">
        <v>6439790</v>
      </c>
      <c r="G1164" s="3" t="s">
        <v>943</v>
      </c>
      <c r="H1164" s="1" t="s">
        <v>1574</v>
      </c>
    </row>
    <row r="1165" spans="1:8" ht="15.75" thickTop="1" x14ac:dyDescent="0.25">
      <c r="A1165" s="2">
        <v>1163</v>
      </c>
      <c r="B1165" s="5" t="s">
        <v>592</v>
      </c>
      <c r="C1165" s="3" t="s">
        <v>694</v>
      </c>
      <c r="D1165" s="154">
        <v>100</v>
      </c>
      <c r="E1165" s="161">
        <v>99.821731687898108</v>
      </c>
      <c r="F1165" s="6">
        <v>25075219</v>
      </c>
      <c r="G1165" s="3" t="s">
        <v>1269</v>
      </c>
      <c r="H1165" s="1" t="s">
        <v>1910</v>
      </c>
    </row>
    <row r="1166" spans="1:8" ht="15.75" thickBot="1" x14ac:dyDescent="0.3">
      <c r="A1166" s="3">
        <v>1164</v>
      </c>
      <c r="B1166" s="5" t="s">
        <v>3546</v>
      </c>
      <c r="C1166" s="3" t="s">
        <v>2176</v>
      </c>
      <c r="D1166" s="7">
        <v>49</v>
      </c>
      <c r="E1166" s="160">
        <v>46.345546296296305</v>
      </c>
      <c r="F1166" s="157">
        <v>5005319</v>
      </c>
      <c r="G1166" s="3" t="s">
        <v>3547</v>
      </c>
      <c r="H1166" s="1" t="s">
        <v>3548</v>
      </c>
    </row>
    <row r="1167" spans="1:8" ht="15.75" thickTop="1" x14ac:dyDescent="0.25">
      <c r="A1167" s="2">
        <v>1165</v>
      </c>
      <c r="B1167" s="5" t="s">
        <v>3549</v>
      </c>
      <c r="C1167" s="3" t="s">
        <v>2176</v>
      </c>
      <c r="D1167" s="154">
        <v>49</v>
      </c>
      <c r="E1167" s="161">
        <v>43.152806643118765</v>
      </c>
      <c r="F1167" s="6">
        <v>46302530</v>
      </c>
      <c r="G1167" s="3" t="s">
        <v>3550</v>
      </c>
      <c r="H1167" s="1" t="s">
        <v>3551</v>
      </c>
    </row>
    <row r="1168" spans="1:8" ht="15.75" thickBot="1" x14ac:dyDescent="0.3">
      <c r="A1168" s="3">
        <v>1166</v>
      </c>
      <c r="B1168" s="5" t="s">
        <v>593</v>
      </c>
      <c r="C1168" s="3" t="s">
        <v>694</v>
      </c>
      <c r="D1168" s="7">
        <v>100</v>
      </c>
      <c r="E1168" s="160">
        <v>43.302622222222219</v>
      </c>
      <c r="F1168" s="157">
        <v>7794472</v>
      </c>
      <c r="G1168" s="3" t="s">
        <v>1270</v>
      </c>
      <c r="H1168" s="1" t="s">
        <v>1911</v>
      </c>
    </row>
    <row r="1169" spans="1:8" ht="15.75" thickTop="1" x14ac:dyDescent="0.25">
      <c r="A1169" s="2">
        <v>1167</v>
      </c>
      <c r="B1169" s="5" t="s">
        <v>3552</v>
      </c>
      <c r="C1169" s="3" t="s">
        <v>2176</v>
      </c>
      <c r="D1169" s="7">
        <v>49</v>
      </c>
      <c r="E1169" s="160">
        <v>45.413294117647055</v>
      </c>
      <c r="F1169" s="157">
        <v>3860130</v>
      </c>
      <c r="G1169" s="3" t="s">
        <v>3553</v>
      </c>
      <c r="H1169" s="1" t="s">
        <v>3554</v>
      </c>
    </row>
    <row r="1170" spans="1:8" ht="15.75" thickBot="1" x14ac:dyDescent="0.3">
      <c r="A1170" s="3">
        <v>1168</v>
      </c>
      <c r="B1170" s="5" t="s">
        <v>245</v>
      </c>
      <c r="C1170" s="3" t="s">
        <v>1</v>
      </c>
      <c r="D1170" s="7">
        <v>49</v>
      </c>
      <c r="E1170" s="160">
        <v>48.892531438668982</v>
      </c>
      <c r="F1170" s="157">
        <v>13720892</v>
      </c>
      <c r="G1170" s="3" t="s">
        <v>944</v>
      </c>
      <c r="H1170" s="1" t="s">
        <v>1575</v>
      </c>
    </row>
    <row r="1171" spans="1:8" ht="15.75" thickTop="1" x14ac:dyDescent="0.25">
      <c r="A1171" s="2">
        <v>1169</v>
      </c>
      <c r="B1171" s="5" t="s">
        <v>246</v>
      </c>
      <c r="C1171" s="3" t="s">
        <v>1</v>
      </c>
      <c r="D1171" s="7">
        <v>49</v>
      </c>
      <c r="E1171" s="161">
        <v>23.458004779361495</v>
      </c>
      <c r="F1171" s="6">
        <v>7205220</v>
      </c>
      <c r="G1171" s="3" t="s">
        <v>945</v>
      </c>
      <c r="H1171" s="1" t="s">
        <v>1576</v>
      </c>
    </row>
    <row r="1172" spans="1:8" ht="15.75" thickBot="1" x14ac:dyDescent="0.3">
      <c r="A1172" s="3">
        <v>1170</v>
      </c>
      <c r="B1172" s="5" t="s">
        <v>3555</v>
      </c>
      <c r="C1172" s="3" t="s">
        <v>2176</v>
      </c>
      <c r="D1172" s="154">
        <v>49</v>
      </c>
      <c r="E1172" s="161">
        <v>48.999602464718748</v>
      </c>
      <c r="F1172" s="6">
        <v>24651700</v>
      </c>
      <c r="G1172" s="3" t="s">
        <v>3556</v>
      </c>
      <c r="H1172" s="1" t="s">
        <v>3557</v>
      </c>
    </row>
    <row r="1173" spans="1:8" ht="15.75" thickTop="1" x14ac:dyDescent="0.25">
      <c r="A1173" s="2">
        <v>1171</v>
      </c>
      <c r="B1173" s="5" t="s">
        <v>247</v>
      </c>
      <c r="C1173" s="3" t="s">
        <v>1</v>
      </c>
      <c r="D1173" s="7">
        <v>49</v>
      </c>
      <c r="E1173" s="160">
        <v>53.178386104465091</v>
      </c>
      <c r="F1173" s="157">
        <v>7188048</v>
      </c>
      <c r="G1173" s="3" t="s">
        <v>946</v>
      </c>
      <c r="H1173" s="1" t="s">
        <v>1577</v>
      </c>
    </row>
    <row r="1174" spans="1:8" ht="15.75" thickBot="1" x14ac:dyDescent="0.3">
      <c r="A1174" s="3">
        <v>1172</v>
      </c>
      <c r="B1174" s="5" t="s">
        <v>3558</v>
      </c>
      <c r="C1174" s="3" t="s">
        <v>2176</v>
      </c>
      <c r="D1174" s="7">
        <v>49</v>
      </c>
      <c r="E1174" s="160">
        <v>50.469124676118902</v>
      </c>
      <c r="F1174" s="157">
        <v>1568000</v>
      </c>
      <c r="G1174" s="3" t="s">
        <v>3559</v>
      </c>
      <c r="H1174" s="1" t="s">
        <v>3560</v>
      </c>
    </row>
    <row r="1175" spans="1:8" ht="15.75" thickTop="1" x14ac:dyDescent="0.25">
      <c r="A1175" s="2">
        <v>1173</v>
      </c>
      <c r="B1175" s="5" t="s">
        <v>3561</v>
      </c>
      <c r="C1175" s="3" t="s">
        <v>2176</v>
      </c>
      <c r="D1175" s="7">
        <v>49</v>
      </c>
      <c r="E1175" s="160">
        <v>49.164958574155975</v>
      </c>
      <c r="F1175" s="157">
        <v>2449000</v>
      </c>
      <c r="G1175" s="3" t="s">
        <v>3562</v>
      </c>
      <c r="H1175" s="1" t="s">
        <v>3563</v>
      </c>
    </row>
    <row r="1176" spans="1:8" ht="15.75" thickBot="1" x14ac:dyDescent="0.3">
      <c r="A1176" s="3">
        <v>1174</v>
      </c>
      <c r="B1176" s="5" t="s">
        <v>248</v>
      </c>
      <c r="C1176" s="3" t="s">
        <v>1</v>
      </c>
      <c r="D1176" s="7">
        <v>100</v>
      </c>
      <c r="E1176" s="160">
        <v>41.016638441008837</v>
      </c>
      <c r="F1176" s="157">
        <v>208844541</v>
      </c>
      <c r="G1176" s="3" t="s">
        <v>5047</v>
      </c>
      <c r="H1176" s="1" t="s">
        <v>1578</v>
      </c>
    </row>
    <row r="1177" spans="1:8" ht="15.75" thickTop="1" x14ac:dyDescent="0.25">
      <c r="A1177" s="2">
        <v>1175</v>
      </c>
      <c r="B1177" s="5" t="s">
        <v>594</v>
      </c>
      <c r="C1177" s="3" t="s">
        <v>694</v>
      </c>
      <c r="D1177" s="7">
        <v>49</v>
      </c>
      <c r="E1177" s="160">
        <v>50.175928302748673</v>
      </c>
      <c r="F1177" s="157">
        <v>2482439</v>
      </c>
      <c r="G1177" s="3" t="s">
        <v>1271</v>
      </c>
      <c r="H1177" s="1" t="s">
        <v>1912</v>
      </c>
    </row>
    <row r="1178" spans="1:8" ht="15.75" thickBot="1" x14ac:dyDescent="0.3">
      <c r="A1178" s="3">
        <v>1176</v>
      </c>
      <c r="B1178" s="5" t="s">
        <v>3564</v>
      </c>
      <c r="C1178" s="3" t="s">
        <v>2176</v>
      </c>
      <c r="D1178" s="154">
        <v>49</v>
      </c>
      <c r="E1178" s="161">
        <v>48.999512626262629</v>
      </c>
      <c r="F1178" s="6">
        <v>19403807</v>
      </c>
      <c r="G1178" s="3" t="s">
        <v>3565</v>
      </c>
      <c r="H1178" s="1" t="s">
        <v>3566</v>
      </c>
    </row>
    <row r="1179" spans="1:8" ht="15.75" thickTop="1" x14ac:dyDescent="0.25">
      <c r="A1179" s="2">
        <v>1177</v>
      </c>
      <c r="B1179" s="5" t="s">
        <v>3567</v>
      </c>
      <c r="C1179" s="3" t="s">
        <v>2176</v>
      </c>
      <c r="D1179" s="7">
        <v>49</v>
      </c>
      <c r="E1179" s="160">
        <v>49</v>
      </c>
      <c r="F1179" s="157">
        <v>1225000</v>
      </c>
      <c r="G1179" s="3" t="s">
        <v>3568</v>
      </c>
      <c r="H1179" s="1" t="s">
        <v>3569</v>
      </c>
    </row>
    <row r="1180" spans="1:8" ht="15.75" thickBot="1" x14ac:dyDescent="0.3">
      <c r="A1180" s="3">
        <v>1178</v>
      </c>
      <c r="B1180" s="5" t="s">
        <v>249</v>
      </c>
      <c r="C1180" s="3" t="s">
        <v>1</v>
      </c>
      <c r="D1180" s="7">
        <v>49</v>
      </c>
      <c r="E1180" s="160">
        <v>0</v>
      </c>
      <c r="F1180" s="157">
        <v>0</v>
      </c>
      <c r="G1180" s="3" t="s">
        <v>947</v>
      </c>
      <c r="H1180" s="1" t="s">
        <v>1579</v>
      </c>
    </row>
    <row r="1181" spans="1:8" ht="15.75" thickTop="1" x14ac:dyDescent="0.25">
      <c r="A1181" s="2">
        <v>1179</v>
      </c>
      <c r="B1181" s="5" t="s">
        <v>250</v>
      </c>
      <c r="C1181" s="3" t="s">
        <v>1</v>
      </c>
      <c r="D1181" s="7">
        <v>23.634699999999999</v>
      </c>
      <c r="E1181" s="160">
        <v>9.9102928334884819</v>
      </c>
      <c r="F1181" s="157">
        <v>178747294</v>
      </c>
      <c r="G1181" s="3" t="s">
        <v>948</v>
      </c>
      <c r="H1181" s="1" t="s">
        <v>1580</v>
      </c>
    </row>
    <row r="1182" spans="1:8" ht="15.75" thickBot="1" x14ac:dyDescent="0.3">
      <c r="A1182" s="3">
        <v>1180</v>
      </c>
      <c r="B1182" s="5" t="s">
        <v>595</v>
      </c>
      <c r="C1182" s="3" t="s">
        <v>694</v>
      </c>
      <c r="D1182" s="7">
        <v>49</v>
      </c>
      <c r="E1182" s="160">
        <v>43.025436278688851</v>
      </c>
      <c r="F1182" s="157">
        <v>2437619</v>
      </c>
      <c r="G1182" s="3" t="s">
        <v>1272</v>
      </c>
      <c r="H1182" s="1" t="s">
        <v>1913</v>
      </c>
    </row>
    <row r="1183" spans="1:8" ht="15.75" thickTop="1" x14ac:dyDescent="0.25">
      <c r="A1183" s="2">
        <v>1181</v>
      </c>
      <c r="B1183" s="5" t="s">
        <v>251</v>
      </c>
      <c r="C1183" s="3" t="s">
        <v>1</v>
      </c>
      <c r="D1183" s="7">
        <v>49</v>
      </c>
      <c r="E1183" s="160">
        <v>48.925531910562654</v>
      </c>
      <c r="F1183" s="157">
        <v>48070979</v>
      </c>
      <c r="G1183" s="3" t="s">
        <v>949</v>
      </c>
      <c r="H1183" s="1" t="s">
        <v>1581</v>
      </c>
    </row>
    <row r="1184" spans="1:8" ht="15.75" thickBot="1" x14ac:dyDescent="0.3">
      <c r="A1184" s="3">
        <v>1182</v>
      </c>
      <c r="B1184" s="5" t="s">
        <v>252</v>
      </c>
      <c r="C1184" s="3" t="s">
        <v>1</v>
      </c>
      <c r="D1184" s="7">
        <v>57.820300000000003</v>
      </c>
      <c r="E1184" s="160">
        <v>39.56346337053462</v>
      </c>
      <c r="F1184" s="157">
        <v>27982027</v>
      </c>
      <c r="G1184" s="3" t="s">
        <v>950</v>
      </c>
      <c r="H1184" s="1" t="s">
        <v>1582</v>
      </c>
    </row>
    <row r="1185" spans="1:8" ht="15.75" thickTop="1" x14ac:dyDescent="0.25">
      <c r="A1185" s="2">
        <v>1183</v>
      </c>
      <c r="B1185" s="5" t="s">
        <v>3570</v>
      </c>
      <c r="C1185" s="3" t="s">
        <v>2176</v>
      </c>
      <c r="D1185" s="7">
        <v>49</v>
      </c>
      <c r="E1185" s="160">
        <v>13.829333333333333</v>
      </c>
      <c r="F1185" s="157">
        <v>2074400</v>
      </c>
      <c r="G1185" s="3" t="s">
        <v>3571</v>
      </c>
      <c r="H1185" s="1" t="s">
        <v>3572</v>
      </c>
    </row>
    <row r="1186" spans="1:8" ht="15.75" thickBot="1" x14ac:dyDescent="0.3">
      <c r="A1186" s="3">
        <v>1184</v>
      </c>
      <c r="B1186" s="5" t="s">
        <v>596</v>
      </c>
      <c r="C1186" s="3" t="s">
        <v>694</v>
      </c>
      <c r="D1186" s="7">
        <v>100</v>
      </c>
      <c r="E1186" s="160">
        <v>48.33243580825873</v>
      </c>
      <c r="F1186" s="157">
        <v>3877257</v>
      </c>
      <c r="G1186" s="3" t="s">
        <v>1273</v>
      </c>
      <c r="H1186" s="1" t="s">
        <v>1914</v>
      </c>
    </row>
    <row r="1187" spans="1:8" ht="15.75" thickTop="1" x14ac:dyDescent="0.25">
      <c r="A1187" s="2">
        <v>1185</v>
      </c>
      <c r="B1187" s="5" t="s">
        <v>3573</v>
      </c>
      <c r="C1187" s="3" t="s">
        <v>2176</v>
      </c>
      <c r="D1187" s="7">
        <v>49</v>
      </c>
      <c r="E1187" s="160">
        <v>49.42436002550788</v>
      </c>
      <c r="F1187" s="157">
        <v>1356328</v>
      </c>
      <c r="G1187" s="3" t="s">
        <v>3574</v>
      </c>
      <c r="H1187" s="1" t="s">
        <v>3575</v>
      </c>
    </row>
    <row r="1188" spans="1:8" ht="15.75" thickBot="1" x14ac:dyDescent="0.3">
      <c r="A1188" s="3">
        <v>1186</v>
      </c>
      <c r="B1188" s="5" t="s">
        <v>253</v>
      </c>
      <c r="C1188" s="3" t="s">
        <v>2176</v>
      </c>
      <c r="D1188" s="7">
        <v>49</v>
      </c>
      <c r="E1188" s="160">
        <v>11.758224999999999</v>
      </c>
      <c r="F1188" s="157">
        <v>940658</v>
      </c>
      <c r="G1188" s="3" t="s">
        <v>951</v>
      </c>
      <c r="H1188" s="1" t="s">
        <v>1583</v>
      </c>
    </row>
    <row r="1189" spans="1:8" ht="15.75" thickTop="1" x14ac:dyDescent="0.25">
      <c r="A1189" s="2">
        <v>1187</v>
      </c>
      <c r="B1189" s="5" t="s">
        <v>3576</v>
      </c>
      <c r="C1189" s="3" t="s">
        <v>2176</v>
      </c>
      <c r="D1189" s="7">
        <v>49</v>
      </c>
      <c r="E1189" s="160">
        <v>49</v>
      </c>
      <c r="F1189" s="157">
        <v>919240</v>
      </c>
      <c r="G1189" s="3" t="s">
        <v>3577</v>
      </c>
      <c r="H1189" s="1" t="s">
        <v>3578</v>
      </c>
    </row>
    <row r="1190" spans="1:8" ht="15.75" thickBot="1" x14ac:dyDescent="0.3">
      <c r="A1190" s="3">
        <v>1188</v>
      </c>
      <c r="B1190" s="5" t="s">
        <v>3579</v>
      </c>
      <c r="C1190" s="3" t="s">
        <v>2176</v>
      </c>
      <c r="D1190" s="7">
        <v>49</v>
      </c>
      <c r="E1190" s="161">
        <v>48.915454545454544</v>
      </c>
      <c r="F1190" s="6">
        <v>5380700</v>
      </c>
      <c r="G1190" s="3" t="s">
        <v>3580</v>
      </c>
      <c r="H1190" s="1" t="s">
        <v>3581</v>
      </c>
    </row>
    <row r="1191" spans="1:8" ht="15.75" thickTop="1" x14ac:dyDescent="0.25">
      <c r="A1191" s="2">
        <v>1189</v>
      </c>
      <c r="B1191" s="5" t="s">
        <v>4864</v>
      </c>
      <c r="C1191" s="3" t="s">
        <v>2176</v>
      </c>
      <c r="D1191" s="7">
        <v>0</v>
      </c>
      <c r="E1191" s="160" t="e">
        <v>#VALUE!</v>
      </c>
      <c r="F1191" s="157" t="s">
        <v>4942</v>
      </c>
      <c r="G1191" s="3" t="s">
        <v>4865</v>
      </c>
      <c r="H1191" s="1" t="s">
        <v>4866</v>
      </c>
    </row>
    <row r="1192" spans="1:8" ht="15.75" thickBot="1" x14ac:dyDescent="0.3">
      <c r="A1192" s="3">
        <v>1190</v>
      </c>
      <c r="B1192" s="5" t="s">
        <v>4216</v>
      </c>
      <c r="C1192" s="3" t="s">
        <v>2176</v>
      </c>
      <c r="D1192" s="7">
        <v>49</v>
      </c>
      <c r="E1192" s="160">
        <v>49</v>
      </c>
      <c r="F1192" s="157">
        <v>1166200</v>
      </c>
      <c r="G1192" s="3" t="s">
        <v>4217</v>
      </c>
      <c r="H1192" s="1" t="s">
        <v>4218</v>
      </c>
    </row>
    <row r="1193" spans="1:8" ht="15.75" thickTop="1" x14ac:dyDescent="0.25">
      <c r="A1193" s="2">
        <v>1191</v>
      </c>
      <c r="B1193" s="5" t="s">
        <v>254</v>
      </c>
      <c r="C1193" s="3" t="s">
        <v>1</v>
      </c>
      <c r="D1193" s="7">
        <v>49</v>
      </c>
      <c r="E1193" s="160">
        <v>1.2941557549775762</v>
      </c>
      <c r="F1193" s="157">
        <v>323222</v>
      </c>
      <c r="G1193" s="3" t="s">
        <v>952</v>
      </c>
      <c r="H1193" s="1" t="s">
        <v>1584</v>
      </c>
    </row>
    <row r="1194" spans="1:8" ht="15.75" thickBot="1" x14ac:dyDescent="0.3">
      <c r="A1194" s="3">
        <v>1192</v>
      </c>
      <c r="B1194" s="5" t="s">
        <v>3582</v>
      </c>
      <c r="C1194" s="3" t="s">
        <v>2176</v>
      </c>
      <c r="D1194" s="7">
        <v>49</v>
      </c>
      <c r="E1194" s="160">
        <v>49.000000000000007</v>
      </c>
      <c r="F1194" s="157">
        <v>14381500</v>
      </c>
      <c r="G1194" s="3" t="s">
        <v>3583</v>
      </c>
      <c r="H1194" s="1" t="s">
        <v>3584</v>
      </c>
    </row>
    <row r="1195" spans="1:8" ht="15.75" thickTop="1" x14ac:dyDescent="0.25">
      <c r="A1195" s="2">
        <v>1193</v>
      </c>
      <c r="B1195" s="5" t="s">
        <v>4137</v>
      </c>
      <c r="C1195" s="3" t="s">
        <v>2176</v>
      </c>
      <c r="D1195" s="7">
        <v>49</v>
      </c>
      <c r="E1195" s="160">
        <v>49.000004048402701</v>
      </c>
      <c r="F1195" s="157">
        <v>7262124</v>
      </c>
      <c r="G1195" s="3" t="s">
        <v>4138</v>
      </c>
      <c r="H1195" s="1" t="s">
        <v>4139</v>
      </c>
    </row>
    <row r="1196" spans="1:8" ht="15.75" thickBot="1" x14ac:dyDescent="0.3">
      <c r="A1196" s="3">
        <v>1194</v>
      </c>
      <c r="B1196" s="5" t="s">
        <v>255</v>
      </c>
      <c r="C1196" s="3" t="s">
        <v>1</v>
      </c>
      <c r="D1196" s="7">
        <v>49</v>
      </c>
      <c r="E1196" s="160">
        <v>36.582520549482403</v>
      </c>
      <c r="F1196" s="157">
        <v>4694430</v>
      </c>
      <c r="G1196" s="3" t="s">
        <v>953</v>
      </c>
      <c r="H1196" s="1" t="s">
        <v>1585</v>
      </c>
    </row>
    <row r="1197" spans="1:8" ht="15.75" thickTop="1" x14ac:dyDescent="0.25">
      <c r="A1197" s="2">
        <v>1195</v>
      </c>
      <c r="B1197" s="5" t="s">
        <v>3585</v>
      </c>
      <c r="C1197" s="3" t="s">
        <v>2176</v>
      </c>
      <c r="D1197" s="154">
        <v>0</v>
      </c>
      <c r="E1197" s="161" t="e">
        <v>#VALUE!</v>
      </c>
      <c r="F1197" s="6" t="s">
        <v>4942</v>
      </c>
      <c r="G1197" s="3" t="s">
        <v>3586</v>
      </c>
      <c r="H1197" s="1" t="s">
        <v>3587</v>
      </c>
    </row>
    <row r="1198" spans="1:8" ht="15.75" thickBot="1" x14ac:dyDescent="0.3">
      <c r="A1198" s="3">
        <v>1196</v>
      </c>
      <c r="B1198" s="5" t="s">
        <v>597</v>
      </c>
      <c r="C1198" s="3" t="s">
        <v>694</v>
      </c>
      <c r="D1198" s="7">
        <v>49</v>
      </c>
      <c r="E1198" s="160">
        <v>48.919047619047618</v>
      </c>
      <c r="F1198" s="157">
        <v>10273000</v>
      </c>
      <c r="G1198" s="3" t="s">
        <v>1274</v>
      </c>
      <c r="H1198" s="1" t="s">
        <v>1915</v>
      </c>
    </row>
    <row r="1199" spans="1:8" ht="15.75" thickTop="1" x14ac:dyDescent="0.25">
      <c r="A1199" s="2">
        <v>1197</v>
      </c>
      <c r="B1199" s="5" t="s">
        <v>256</v>
      </c>
      <c r="C1199" s="3" t="s">
        <v>1</v>
      </c>
      <c r="D1199" s="154">
        <v>49</v>
      </c>
      <c r="E1199" s="161">
        <v>48.998844868499297</v>
      </c>
      <c r="F1199" s="6">
        <v>5158079</v>
      </c>
      <c r="G1199" s="3" t="s">
        <v>954</v>
      </c>
      <c r="H1199" s="1" t="s">
        <v>1586</v>
      </c>
    </row>
    <row r="1200" spans="1:8" ht="15.75" thickBot="1" x14ac:dyDescent="0.3">
      <c r="A1200" s="3">
        <v>1198</v>
      </c>
      <c r="B1200" s="5" t="s">
        <v>3588</v>
      </c>
      <c r="C1200" s="3" t="s">
        <v>2176</v>
      </c>
      <c r="D1200" s="7">
        <v>49</v>
      </c>
      <c r="E1200" s="160">
        <v>48.985514157973178</v>
      </c>
      <c r="F1200" s="157">
        <v>32869280</v>
      </c>
      <c r="G1200" s="3" t="s">
        <v>3589</v>
      </c>
      <c r="H1200" s="1" t="s">
        <v>3590</v>
      </c>
    </row>
    <row r="1201" spans="1:8" ht="15.75" thickTop="1" x14ac:dyDescent="0.25">
      <c r="A1201" s="2">
        <v>1199</v>
      </c>
      <c r="B1201" s="5" t="s">
        <v>3591</v>
      </c>
      <c r="C1201" s="3" t="s">
        <v>2176</v>
      </c>
      <c r="D1201" s="7">
        <v>49</v>
      </c>
      <c r="E1201" s="160">
        <v>48.987666666666669</v>
      </c>
      <c r="F1201" s="157">
        <v>14696300</v>
      </c>
      <c r="G1201" s="3" t="s">
        <v>3592</v>
      </c>
      <c r="H1201" s="1" t="s">
        <v>3593</v>
      </c>
    </row>
    <row r="1202" spans="1:8" ht="15.75" thickBot="1" x14ac:dyDescent="0.3">
      <c r="A1202" s="3">
        <v>1200</v>
      </c>
      <c r="B1202" s="5" t="s">
        <v>257</v>
      </c>
      <c r="C1202" s="3" t="s">
        <v>1</v>
      </c>
      <c r="D1202" s="7">
        <v>49</v>
      </c>
      <c r="E1202" s="160">
        <v>35.467239114062529</v>
      </c>
      <c r="F1202" s="157">
        <v>6451810</v>
      </c>
      <c r="G1202" s="3" t="s">
        <v>955</v>
      </c>
      <c r="H1202" s="1" t="s">
        <v>1587</v>
      </c>
    </row>
    <row r="1203" spans="1:8" ht="15.75" thickTop="1" x14ac:dyDescent="0.25">
      <c r="A1203" s="2">
        <v>1201</v>
      </c>
      <c r="B1203" s="5" t="s">
        <v>4019</v>
      </c>
      <c r="C1203" s="3" t="s">
        <v>2176</v>
      </c>
      <c r="D1203" s="7">
        <v>49</v>
      </c>
      <c r="E1203" s="160">
        <v>49</v>
      </c>
      <c r="F1203" s="157">
        <v>6615000</v>
      </c>
      <c r="G1203" s="3" t="s">
        <v>4020</v>
      </c>
      <c r="H1203" s="1" t="s">
        <v>4021</v>
      </c>
    </row>
    <row r="1204" spans="1:8" ht="15.75" thickBot="1" x14ac:dyDescent="0.3">
      <c r="A1204" s="3">
        <v>1202</v>
      </c>
      <c r="B1204" s="5" t="s">
        <v>4219</v>
      </c>
      <c r="C1204" s="3" t="s">
        <v>2176</v>
      </c>
      <c r="D1204" s="7">
        <v>100</v>
      </c>
      <c r="E1204" s="160">
        <v>100.00034633533919</v>
      </c>
      <c r="F1204" s="157">
        <v>2309908</v>
      </c>
      <c r="G1204" s="3" t="s">
        <v>4220</v>
      </c>
      <c r="H1204" s="1" t="s">
        <v>4221</v>
      </c>
    </row>
    <row r="1205" spans="1:8" ht="15.75" thickTop="1" x14ac:dyDescent="0.25">
      <c r="A1205" s="2">
        <v>1203</v>
      </c>
      <c r="B1205" s="5" t="s">
        <v>4071</v>
      </c>
      <c r="C1205" s="3" t="s">
        <v>2176</v>
      </c>
      <c r="D1205" s="7">
        <v>49</v>
      </c>
      <c r="E1205" s="160">
        <v>48.92</v>
      </c>
      <c r="F1205" s="157">
        <v>1467600</v>
      </c>
      <c r="G1205" s="3" t="s">
        <v>4072</v>
      </c>
      <c r="H1205" s="1" t="s">
        <v>4073</v>
      </c>
    </row>
    <row r="1206" spans="1:8" ht="15.75" thickBot="1" x14ac:dyDescent="0.3">
      <c r="A1206" s="3">
        <v>1204</v>
      </c>
      <c r="B1206" s="5" t="s">
        <v>598</v>
      </c>
      <c r="C1206" s="3" t="s">
        <v>694</v>
      </c>
      <c r="D1206" s="7">
        <v>49</v>
      </c>
      <c r="E1206" s="160">
        <v>48.963211133199522</v>
      </c>
      <c r="F1206" s="157">
        <v>6081128</v>
      </c>
      <c r="G1206" s="3" t="s">
        <v>1275</v>
      </c>
      <c r="H1206" s="1" t="s">
        <v>1916</v>
      </c>
    </row>
    <row r="1207" spans="1:8" ht="15.75" thickTop="1" x14ac:dyDescent="0.25">
      <c r="A1207" s="2">
        <v>1205</v>
      </c>
      <c r="B1207" s="5" t="s">
        <v>258</v>
      </c>
      <c r="C1207" s="3" t="s">
        <v>1</v>
      </c>
      <c r="D1207" s="7">
        <v>49</v>
      </c>
      <c r="E1207" s="160">
        <v>47.785161536951527</v>
      </c>
      <c r="F1207" s="157">
        <v>16187773</v>
      </c>
      <c r="G1207" s="3" t="s">
        <v>956</v>
      </c>
      <c r="H1207" s="1" t="s">
        <v>1588</v>
      </c>
    </row>
    <row r="1208" spans="1:8" ht="15.75" thickBot="1" x14ac:dyDescent="0.3">
      <c r="A1208" s="3">
        <v>1206</v>
      </c>
      <c r="B1208" s="5" t="s">
        <v>3594</v>
      </c>
      <c r="C1208" s="3" t="s">
        <v>2176</v>
      </c>
      <c r="D1208" s="7">
        <v>49</v>
      </c>
      <c r="E1208" s="160">
        <v>49.000000000000007</v>
      </c>
      <c r="F1208" s="157">
        <v>694183</v>
      </c>
      <c r="G1208" s="3" t="s">
        <v>3595</v>
      </c>
      <c r="H1208" s="1" t="s">
        <v>3596</v>
      </c>
    </row>
    <row r="1209" spans="1:8" ht="15.75" thickTop="1" x14ac:dyDescent="0.25">
      <c r="A1209" s="2">
        <v>1207</v>
      </c>
      <c r="B1209" s="5" t="s">
        <v>3597</v>
      </c>
      <c r="C1209" s="3" t="s">
        <v>2176</v>
      </c>
      <c r="D1209" s="7">
        <v>49</v>
      </c>
      <c r="E1209" s="160">
        <v>48.998000000000005</v>
      </c>
      <c r="F1209" s="157">
        <v>2449900</v>
      </c>
      <c r="G1209" s="3" t="s">
        <v>3598</v>
      </c>
      <c r="H1209" s="1" t="s">
        <v>3599</v>
      </c>
    </row>
    <row r="1210" spans="1:8" ht="15.75" thickBot="1" x14ac:dyDescent="0.3">
      <c r="A1210" s="3">
        <v>1208</v>
      </c>
      <c r="B1210" s="5" t="s">
        <v>3600</v>
      </c>
      <c r="C1210" s="3" t="s">
        <v>2176</v>
      </c>
      <c r="D1210" s="154">
        <v>49</v>
      </c>
      <c r="E1210" s="161">
        <v>49</v>
      </c>
      <c r="F1210" s="6">
        <v>612500</v>
      </c>
      <c r="G1210" s="3" t="s">
        <v>3601</v>
      </c>
      <c r="H1210" s="1" t="s">
        <v>3602</v>
      </c>
    </row>
    <row r="1211" spans="1:8" ht="15.75" thickTop="1" x14ac:dyDescent="0.25">
      <c r="A1211" s="2">
        <v>1209</v>
      </c>
      <c r="B1211" s="5" t="s">
        <v>259</v>
      </c>
      <c r="C1211" s="3" t="s">
        <v>1</v>
      </c>
      <c r="D1211" s="7">
        <v>49</v>
      </c>
      <c r="E1211" s="160">
        <v>48.499269291338578</v>
      </c>
      <c r="F1211" s="157">
        <v>30797036</v>
      </c>
      <c r="G1211" s="3" t="s">
        <v>957</v>
      </c>
      <c r="H1211" s="1" t="s">
        <v>1589</v>
      </c>
    </row>
    <row r="1212" spans="1:8" ht="15.75" thickBot="1" x14ac:dyDescent="0.3">
      <c r="A1212" s="3">
        <v>1210</v>
      </c>
      <c r="B1212" s="5" t="s">
        <v>3603</v>
      </c>
      <c r="C1212" s="3" t="s">
        <v>2176</v>
      </c>
      <c r="D1212" s="7">
        <v>49</v>
      </c>
      <c r="E1212" s="160">
        <v>46.2739619120931</v>
      </c>
      <c r="F1212" s="157">
        <v>13044653</v>
      </c>
      <c r="G1212" s="3" t="s">
        <v>3604</v>
      </c>
      <c r="H1212" s="1" t="s">
        <v>3605</v>
      </c>
    </row>
    <row r="1213" spans="1:8" ht="15.75" thickTop="1" x14ac:dyDescent="0.25">
      <c r="A1213" s="2">
        <v>1211</v>
      </c>
      <c r="B1213" s="5" t="s">
        <v>3606</v>
      </c>
      <c r="C1213" s="3" t="s">
        <v>2176</v>
      </c>
      <c r="D1213" s="7" t="s">
        <v>4942</v>
      </c>
      <c r="E1213" s="160" t="e">
        <v>#VALUE!</v>
      </c>
      <c r="F1213" s="157" t="s">
        <v>4942</v>
      </c>
      <c r="G1213" s="3" t="s">
        <v>3607</v>
      </c>
      <c r="H1213" s="1" t="s">
        <v>3608</v>
      </c>
    </row>
    <row r="1214" spans="1:8" ht="15.75" thickBot="1" x14ac:dyDescent="0.3">
      <c r="A1214" s="3">
        <v>1212</v>
      </c>
      <c r="B1214" s="5" t="s">
        <v>3609</v>
      </c>
      <c r="C1214" s="3" t="s">
        <v>2176</v>
      </c>
      <c r="D1214" s="7">
        <v>49</v>
      </c>
      <c r="E1214" s="160">
        <v>48.396288493000171</v>
      </c>
      <c r="F1214" s="157">
        <v>801670</v>
      </c>
      <c r="G1214" s="3" t="s">
        <v>3610</v>
      </c>
      <c r="H1214" s="1" t="s">
        <v>3611</v>
      </c>
    </row>
    <row r="1215" spans="1:8" ht="15.75" thickTop="1" x14ac:dyDescent="0.25">
      <c r="A1215" s="2">
        <v>1213</v>
      </c>
      <c r="B1215" s="5" t="s">
        <v>599</v>
      </c>
      <c r="C1215" s="3" t="s">
        <v>694</v>
      </c>
      <c r="D1215" s="7">
        <v>49</v>
      </c>
      <c r="E1215" s="160">
        <v>48.985419922133651</v>
      </c>
      <c r="F1215" s="157">
        <v>739817</v>
      </c>
      <c r="G1215" s="3" t="s">
        <v>1276</v>
      </c>
      <c r="H1215" s="1" t="s">
        <v>1917</v>
      </c>
    </row>
    <row r="1216" spans="1:8" ht="15.75" thickBot="1" x14ac:dyDescent="0.3">
      <c r="A1216" s="3">
        <v>1214</v>
      </c>
      <c r="B1216" s="5" t="s">
        <v>600</v>
      </c>
      <c r="C1216" s="3" t="s">
        <v>694</v>
      </c>
      <c r="D1216" s="7">
        <v>49</v>
      </c>
      <c r="E1216" s="161">
        <v>45.807993633699539</v>
      </c>
      <c r="F1216" s="6">
        <v>14885816</v>
      </c>
      <c r="G1216" s="3" t="s">
        <v>1277</v>
      </c>
      <c r="H1216" s="1" t="s">
        <v>1918</v>
      </c>
    </row>
    <row r="1217" spans="1:8" ht="15.75" thickTop="1" x14ac:dyDescent="0.25">
      <c r="A1217" s="2">
        <v>1215</v>
      </c>
      <c r="B1217" s="5" t="s">
        <v>4797</v>
      </c>
      <c r="C1217" s="3" t="s">
        <v>1</v>
      </c>
      <c r="D1217" s="7">
        <v>22.508600000000001</v>
      </c>
      <c r="E1217" s="160">
        <v>1.715956565707409E-7</v>
      </c>
      <c r="F1217" s="157">
        <v>6</v>
      </c>
      <c r="G1217" s="3" t="s">
        <v>4798</v>
      </c>
      <c r="H1217" s="1" t="s">
        <v>4799</v>
      </c>
    </row>
    <row r="1218" spans="1:8" ht="15.75" thickBot="1" x14ac:dyDescent="0.3">
      <c r="A1218" s="3">
        <v>1216</v>
      </c>
      <c r="B1218" s="5" t="s">
        <v>2040</v>
      </c>
      <c r="C1218" s="3" t="s">
        <v>1</v>
      </c>
      <c r="D1218" s="7">
        <v>49</v>
      </c>
      <c r="E1218" s="160">
        <v>34.052687156407018</v>
      </c>
      <c r="F1218" s="157">
        <v>13018407</v>
      </c>
      <c r="G1218" s="3" t="s">
        <v>2108</v>
      </c>
      <c r="H1218" s="1" t="s">
        <v>2109</v>
      </c>
    </row>
    <row r="1219" spans="1:8" ht="15.75" thickTop="1" x14ac:dyDescent="0.25">
      <c r="A1219" s="2">
        <v>1217</v>
      </c>
      <c r="B1219" s="5" t="s">
        <v>2041</v>
      </c>
      <c r="C1219" s="3" t="s">
        <v>1</v>
      </c>
      <c r="D1219" s="7">
        <v>46.38</v>
      </c>
      <c r="E1219" s="160">
        <v>42.771041883921605</v>
      </c>
      <c r="F1219" s="157">
        <v>151097944</v>
      </c>
      <c r="G1219" s="3" t="s">
        <v>2110</v>
      </c>
      <c r="H1219" s="1" t="s">
        <v>2111</v>
      </c>
    </row>
    <row r="1220" spans="1:8" ht="15.75" thickBot="1" x14ac:dyDescent="0.3">
      <c r="A1220" s="3">
        <v>1218</v>
      </c>
      <c r="B1220" s="5" t="s">
        <v>4966</v>
      </c>
      <c r="C1220" s="3" t="s">
        <v>2176</v>
      </c>
      <c r="D1220" s="7">
        <v>100</v>
      </c>
      <c r="E1220" s="160">
        <v>99.972222222222214</v>
      </c>
      <c r="F1220" s="157">
        <v>35990000</v>
      </c>
      <c r="G1220" s="3" t="s">
        <v>4967</v>
      </c>
      <c r="H1220" s="1" t="s">
        <v>4968</v>
      </c>
    </row>
    <row r="1221" spans="1:8" ht="15.75" thickTop="1" x14ac:dyDescent="0.25">
      <c r="A1221" s="2">
        <v>1219</v>
      </c>
      <c r="B1221" s="5" t="s">
        <v>4074</v>
      </c>
      <c r="C1221" s="3" t="s">
        <v>2176</v>
      </c>
      <c r="D1221" s="7">
        <v>49</v>
      </c>
      <c r="E1221" s="160">
        <v>49</v>
      </c>
      <c r="F1221" s="157">
        <v>4900000</v>
      </c>
      <c r="G1221" s="3" t="s">
        <v>4075</v>
      </c>
      <c r="H1221" s="1" t="s">
        <v>4076</v>
      </c>
    </row>
    <row r="1222" spans="1:8" ht="15.75" thickBot="1" x14ac:dyDescent="0.3">
      <c r="A1222" s="3">
        <v>1220</v>
      </c>
      <c r="B1222" s="5" t="s">
        <v>4006</v>
      </c>
      <c r="C1222" s="3" t="s">
        <v>2176</v>
      </c>
      <c r="D1222" s="7">
        <v>49</v>
      </c>
      <c r="E1222" s="160">
        <v>48.991614255765207</v>
      </c>
      <c r="F1222" s="157">
        <v>11684500</v>
      </c>
      <c r="G1222" s="3" t="s">
        <v>5031</v>
      </c>
      <c r="H1222" s="1" t="s">
        <v>4007</v>
      </c>
    </row>
    <row r="1223" spans="1:8" ht="15.75" thickTop="1" x14ac:dyDescent="0.25">
      <c r="A1223" s="2">
        <v>1221</v>
      </c>
      <c r="B1223" s="5" t="s">
        <v>260</v>
      </c>
      <c r="C1223" s="3" t="s">
        <v>1</v>
      </c>
      <c r="D1223" s="7">
        <v>49</v>
      </c>
      <c r="E1223" s="160">
        <v>34.721319678436053</v>
      </c>
      <c r="F1223" s="157">
        <v>7271995</v>
      </c>
      <c r="G1223" s="3" t="s">
        <v>958</v>
      </c>
      <c r="H1223" s="1" t="s">
        <v>1590</v>
      </c>
    </row>
    <row r="1224" spans="1:8" ht="15.75" thickBot="1" x14ac:dyDescent="0.3">
      <c r="A1224" s="3">
        <v>1222</v>
      </c>
      <c r="B1224" s="5" t="s">
        <v>261</v>
      </c>
      <c r="C1224" s="3" t="s">
        <v>1</v>
      </c>
      <c r="D1224" s="154">
        <v>49</v>
      </c>
      <c r="E1224" s="161">
        <v>9.2370885362004266E-6</v>
      </c>
      <c r="F1224" s="6">
        <v>5</v>
      </c>
      <c r="G1224" s="3" t="s">
        <v>959</v>
      </c>
      <c r="H1224" s="1" t="s">
        <v>1591</v>
      </c>
    </row>
    <row r="1225" spans="1:8" ht="15.75" thickTop="1" x14ac:dyDescent="0.25">
      <c r="A1225" s="2">
        <v>1223</v>
      </c>
      <c r="B1225" s="5" t="s">
        <v>262</v>
      </c>
      <c r="C1225" s="3" t="s">
        <v>1</v>
      </c>
      <c r="D1225" s="7">
        <v>49</v>
      </c>
      <c r="E1225" s="160">
        <v>52.199618844481854</v>
      </c>
      <c r="F1225" s="157">
        <v>8731994</v>
      </c>
      <c r="G1225" s="3" t="s">
        <v>960</v>
      </c>
      <c r="H1225" s="1" t="s">
        <v>1592</v>
      </c>
    </row>
    <row r="1226" spans="1:8" ht="15.75" thickBot="1" x14ac:dyDescent="0.3">
      <c r="A1226" s="3">
        <v>1224</v>
      </c>
      <c r="B1226" s="5" t="s">
        <v>263</v>
      </c>
      <c r="C1226" s="3" t="s">
        <v>1</v>
      </c>
      <c r="D1226" s="7">
        <v>49</v>
      </c>
      <c r="E1226" s="160">
        <v>4.2445658945685139E-2</v>
      </c>
      <c r="F1226" s="157">
        <v>19281</v>
      </c>
      <c r="G1226" s="3" t="s">
        <v>961</v>
      </c>
      <c r="H1226" s="1" t="s">
        <v>1593</v>
      </c>
    </row>
    <row r="1227" spans="1:8" ht="15.75" thickTop="1" x14ac:dyDescent="0.25">
      <c r="A1227" s="2">
        <v>1225</v>
      </c>
      <c r="B1227" s="5" t="s">
        <v>601</v>
      </c>
      <c r="C1227" s="3" t="s">
        <v>694</v>
      </c>
      <c r="D1227" s="7">
        <v>48.967199999999998</v>
      </c>
      <c r="E1227" s="160">
        <v>43.807310898108042</v>
      </c>
      <c r="F1227" s="157">
        <v>11760848</v>
      </c>
      <c r="G1227" s="3" t="s">
        <v>1278</v>
      </c>
      <c r="H1227" s="1" t="s">
        <v>1919</v>
      </c>
    </row>
    <row r="1228" spans="1:8" ht="15.75" thickBot="1" x14ac:dyDescent="0.3">
      <c r="A1228" s="3">
        <v>1226</v>
      </c>
      <c r="B1228" s="5" t="s">
        <v>264</v>
      </c>
      <c r="C1228" s="3" t="s">
        <v>1</v>
      </c>
      <c r="D1228" s="7">
        <v>49</v>
      </c>
      <c r="E1228" s="160">
        <v>29.552392868314044</v>
      </c>
      <c r="F1228" s="157">
        <v>3779160</v>
      </c>
      <c r="G1228" s="3" t="s">
        <v>962</v>
      </c>
      <c r="H1228" s="1" t="s">
        <v>1594</v>
      </c>
    </row>
    <row r="1229" spans="1:8" ht="15.75" thickTop="1" x14ac:dyDescent="0.25">
      <c r="A1229" s="2">
        <v>1227</v>
      </c>
      <c r="B1229" s="5" t="s">
        <v>3612</v>
      </c>
      <c r="C1229" s="3" t="s">
        <v>2176</v>
      </c>
      <c r="D1229" s="7">
        <v>49</v>
      </c>
      <c r="E1229" s="160">
        <v>46.548372944594909</v>
      </c>
      <c r="F1229" s="157">
        <v>6981446</v>
      </c>
      <c r="G1229" s="3" t="s">
        <v>3613</v>
      </c>
      <c r="H1229" s="1" t="s">
        <v>3614</v>
      </c>
    </row>
    <row r="1230" spans="1:8" ht="15.75" thickBot="1" x14ac:dyDescent="0.3">
      <c r="A1230" s="3">
        <v>1228</v>
      </c>
      <c r="B1230" s="5" t="s">
        <v>3615</v>
      </c>
      <c r="C1230" s="3" t="s">
        <v>2176</v>
      </c>
      <c r="D1230" s="7">
        <v>49</v>
      </c>
      <c r="E1230" s="160">
        <v>48.998784933171322</v>
      </c>
      <c r="F1230" s="157">
        <v>4032600</v>
      </c>
      <c r="G1230" s="3" t="s">
        <v>3616</v>
      </c>
      <c r="H1230" s="1" t="s">
        <v>3617</v>
      </c>
    </row>
    <row r="1231" spans="1:8" ht="15.75" thickTop="1" x14ac:dyDescent="0.25">
      <c r="A1231" s="2">
        <v>1229</v>
      </c>
      <c r="B1231" s="5" t="s">
        <v>265</v>
      </c>
      <c r="C1231" s="3" t="s">
        <v>1</v>
      </c>
      <c r="D1231" s="7">
        <v>49</v>
      </c>
      <c r="E1231" s="160">
        <v>46.855339999999998</v>
      </c>
      <c r="F1231" s="157">
        <v>46855340</v>
      </c>
      <c r="G1231" s="3" t="s">
        <v>963</v>
      </c>
      <c r="H1231" s="1" t="s">
        <v>1595</v>
      </c>
    </row>
    <row r="1232" spans="1:8" ht="15.75" thickBot="1" x14ac:dyDescent="0.3">
      <c r="A1232" s="3">
        <v>1230</v>
      </c>
      <c r="B1232" s="5" t="s">
        <v>2042</v>
      </c>
      <c r="C1232" s="3" t="s">
        <v>1</v>
      </c>
      <c r="D1232" s="7">
        <v>49</v>
      </c>
      <c r="E1232" s="160">
        <v>46.259236732259993</v>
      </c>
      <c r="F1232" s="157">
        <v>7757674</v>
      </c>
      <c r="G1232" s="3" t="s">
        <v>2112</v>
      </c>
      <c r="H1232" s="1" t="s">
        <v>2113</v>
      </c>
    </row>
    <row r="1233" spans="1:8" ht="15.75" thickTop="1" x14ac:dyDescent="0.25">
      <c r="A1233" s="2">
        <v>1231</v>
      </c>
      <c r="B1233" s="5" t="s">
        <v>266</v>
      </c>
      <c r="C1233" s="3" t="s">
        <v>1</v>
      </c>
      <c r="D1233" s="7">
        <v>49</v>
      </c>
      <c r="E1233" s="160">
        <v>15.088432120907067</v>
      </c>
      <c r="F1233" s="157">
        <v>12317431</v>
      </c>
      <c r="G1233" s="3" t="s">
        <v>964</v>
      </c>
      <c r="H1233" s="1" t="s">
        <v>1596</v>
      </c>
    </row>
    <row r="1234" spans="1:8" ht="15.75" thickBot="1" x14ac:dyDescent="0.3">
      <c r="A1234" s="3">
        <v>1232</v>
      </c>
      <c r="B1234" s="5" t="s">
        <v>3618</v>
      </c>
      <c r="C1234" s="3" t="s">
        <v>1</v>
      </c>
      <c r="D1234" s="154">
        <v>49</v>
      </c>
      <c r="E1234" s="161">
        <v>40.141847290640392</v>
      </c>
      <c r="F1234" s="6">
        <v>32595180</v>
      </c>
      <c r="G1234" s="3" t="s">
        <v>3619</v>
      </c>
      <c r="H1234" s="1" t="s">
        <v>3620</v>
      </c>
    </row>
    <row r="1235" spans="1:8" ht="15.75" thickTop="1" x14ac:dyDescent="0.25">
      <c r="A1235" s="2">
        <v>1233</v>
      </c>
      <c r="B1235" s="5" t="s">
        <v>602</v>
      </c>
      <c r="C1235" s="3" t="s">
        <v>694</v>
      </c>
      <c r="D1235" s="7">
        <v>49</v>
      </c>
      <c r="E1235" s="161">
        <v>48.831914019110641</v>
      </c>
      <c r="F1235" s="6">
        <v>14375676</v>
      </c>
      <c r="G1235" s="3" t="s">
        <v>1279</v>
      </c>
      <c r="H1235" s="1" t="s">
        <v>1920</v>
      </c>
    </row>
    <row r="1236" spans="1:8" ht="15.75" thickBot="1" x14ac:dyDescent="0.3">
      <c r="A1236" s="3">
        <v>1234</v>
      </c>
      <c r="B1236" s="5" t="s">
        <v>3621</v>
      </c>
      <c r="C1236" s="3" t="s">
        <v>2176</v>
      </c>
      <c r="D1236" s="7">
        <v>49</v>
      </c>
      <c r="E1236" s="160">
        <v>47.923567264520806</v>
      </c>
      <c r="F1236" s="157">
        <v>5858843</v>
      </c>
      <c r="G1236" s="3" t="s">
        <v>3622</v>
      </c>
      <c r="H1236" s="1" t="s">
        <v>3623</v>
      </c>
    </row>
    <row r="1237" spans="1:8" ht="15.75" thickTop="1" x14ac:dyDescent="0.25">
      <c r="A1237" s="2">
        <v>1235</v>
      </c>
      <c r="B1237" s="5" t="s">
        <v>4930</v>
      </c>
      <c r="C1237" s="3" t="s">
        <v>694</v>
      </c>
      <c r="D1237" s="7">
        <v>0</v>
      </c>
      <c r="E1237" s="160" t="e">
        <v>#VALUE!</v>
      </c>
      <c r="F1237" s="157" t="s">
        <v>4942</v>
      </c>
      <c r="G1237" s="3" t="s">
        <v>4931</v>
      </c>
      <c r="H1237" s="1" t="s">
        <v>4932</v>
      </c>
    </row>
    <row r="1238" spans="1:8" ht="15.75" thickBot="1" x14ac:dyDescent="0.3">
      <c r="A1238" s="3">
        <v>1236</v>
      </c>
      <c r="B1238" s="5" t="s">
        <v>267</v>
      </c>
      <c r="C1238" s="3" t="s">
        <v>1</v>
      </c>
      <c r="D1238" s="7">
        <v>49</v>
      </c>
      <c r="E1238" s="160">
        <v>46.307882352941178</v>
      </c>
      <c r="F1238" s="157">
        <v>3936170</v>
      </c>
      <c r="G1238" s="3" t="s">
        <v>965</v>
      </c>
      <c r="H1238" s="1" t="s">
        <v>1597</v>
      </c>
    </row>
    <row r="1239" spans="1:8" ht="15.75" thickTop="1" x14ac:dyDescent="0.25">
      <c r="A1239" s="2">
        <v>1237</v>
      </c>
      <c r="B1239" s="5" t="s">
        <v>3624</v>
      </c>
      <c r="C1239" s="3" t="s">
        <v>2176</v>
      </c>
      <c r="D1239" s="7">
        <v>49</v>
      </c>
      <c r="E1239" s="160">
        <v>48.999963862823279</v>
      </c>
      <c r="F1239" s="157">
        <v>813566</v>
      </c>
      <c r="G1239" s="3" t="s">
        <v>3625</v>
      </c>
      <c r="H1239" s="1" t="s">
        <v>3626</v>
      </c>
    </row>
    <row r="1240" spans="1:8" ht="15.75" thickBot="1" x14ac:dyDescent="0.3">
      <c r="A1240" s="3">
        <v>1238</v>
      </c>
      <c r="B1240" s="5" t="s">
        <v>603</v>
      </c>
      <c r="C1240" s="3" t="s">
        <v>1</v>
      </c>
      <c r="D1240" s="7">
        <v>49</v>
      </c>
      <c r="E1240" s="160">
        <v>47.956498434435488</v>
      </c>
      <c r="F1240" s="157">
        <v>14118326</v>
      </c>
      <c r="G1240" s="3" t="s">
        <v>4670</v>
      </c>
      <c r="H1240" s="1" t="s">
        <v>1921</v>
      </c>
    </row>
    <row r="1241" spans="1:8" ht="15.75" thickTop="1" x14ac:dyDescent="0.25">
      <c r="A1241" s="2">
        <v>1239</v>
      </c>
      <c r="B1241" s="5" t="s">
        <v>3627</v>
      </c>
      <c r="C1241" s="3" t="s">
        <v>2176</v>
      </c>
      <c r="D1241" s="7">
        <v>49</v>
      </c>
      <c r="E1241" s="160">
        <v>49</v>
      </c>
      <c r="F1241" s="157">
        <v>2450000</v>
      </c>
      <c r="G1241" s="3" t="s">
        <v>3628</v>
      </c>
      <c r="H1241" s="1" t="s">
        <v>3629</v>
      </c>
    </row>
    <row r="1242" spans="1:8" ht="15.75" thickBot="1" x14ac:dyDescent="0.3">
      <c r="A1242" s="3">
        <v>1240</v>
      </c>
      <c r="B1242" s="5" t="s">
        <v>604</v>
      </c>
      <c r="C1242" s="3" t="s">
        <v>694</v>
      </c>
      <c r="D1242" s="7">
        <v>49</v>
      </c>
      <c r="E1242" s="160">
        <v>48.991222071422804</v>
      </c>
      <c r="F1242" s="157">
        <v>2793940</v>
      </c>
      <c r="G1242" s="3" t="s">
        <v>1280</v>
      </c>
      <c r="H1242" s="1" t="s">
        <v>1922</v>
      </c>
    </row>
    <row r="1243" spans="1:8" ht="15.75" thickTop="1" x14ac:dyDescent="0.25">
      <c r="A1243" s="2">
        <v>1241</v>
      </c>
      <c r="B1243" s="5" t="s">
        <v>605</v>
      </c>
      <c r="C1243" s="3" t="s">
        <v>694</v>
      </c>
      <c r="D1243" s="7">
        <v>49</v>
      </c>
      <c r="E1243" s="160">
        <v>16.961964920953605</v>
      </c>
      <c r="F1243" s="157">
        <v>2854697</v>
      </c>
      <c r="G1243" s="3" t="s">
        <v>1281</v>
      </c>
      <c r="H1243" s="1" t="s">
        <v>1923</v>
      </c>
    </row>
    <row r="1244" spans="1:8" ht="15.75" thickBot="1" x14ac:dyDescent="0.3">
      <c r="A1244" s="3">
        <v>1242</v>
      </c>
      <c r="B1244" s="5" t="s">
        <v>4787</v>
      </c>
      <c r="C1244" s="3" t="s">
        <v>1</v>
      </c>
      <c r="D1244" s="7">
        <v>49</v>
      </c>
      <c r="E1244" s="160">
        <v>48.941098513222904</v>
      </c>
      <c r="F1244" s="157">
        <v>13360915</v>
      </c>
      <c r="G1244" s="3" t="s">
        <v>4788</v>
      </c>
      <c r="H1244" s="1" t="s">
        <v>4789</v>
      </c>
    </row>
    <row r="1245" spans="1:8" ht="15.75" thickTop="1" x14ac:dyDescent="0.25">
      <c r="A1245" s="2">
        <v>1243</v>
      </c>
      <c r="B1245" s="5" t="s">
        <v>3630</v>
      </c>
      <c r="C1245" s="3" t="s">
        <v>2176</v>
      </c>
      <c r="D1245" s="7">
        <v>49</v>
      </c>
      <c r="E1245" s="160">
        <v>48.216162121591196</v>
      </c>
      <c r="F1245" s="157">
        <v>4818000</v>
      </c>
      <c r="G1245" s="3" t="s">
        <v>3631</v>
      </c>
      <c r="H1245" s="1" t="s">
        <v>3632</v>
      </c>
    </row>
    <row r="1246" spans="1:8" ht="15.75" thickBot="1" x14ac:dyDescent="0.3">
      <c r="A1246" s="3">
        <v>1244</v>
      </c>
      <c r="B1246" s="5" t="s">
        <v>606</v>
      </c>
      <c r="C1246" s="3" t="s">
        <v>2176</v>
      </c>
      <c r="D1246" s="7">
        <v>49</v>
      </c>
      <c r="E1246" s="160">
        <v>48.984728082763937</v>
      </c>
      <c r="F1246" s="157">
        <v>6632155</v>
      </c>
      <c r="G1246" s="3" t="s">
        <v>1282</v>
      </c>
      <c r="H1246" s="1" t="s">
        <v>1924</v>
      </c>
    </row>
    <row r="1247" spans="1:8" ht="15.75" thickTop="1" x14ac:dyDescent="0.25">
      <c r="A1247" s="2">
        <v>1245</v>
      </c>
      <c r="B1247" s="5" t="s">
        <v>607</v>
      </c>
      <c r="C1247" s="3" t="s">
        <v>694</v>
      </c>
      <c r="D1247" s="7">
        <v>49</v>
      </c>
      <c r="E1247" s="160">
        <v>45.21416560973411</v>
      </c>
      <c r="F1247" s="157">
        <v>5165524</v>
      </c>
      <c r="G1247" s="3" t="s">
        <v>1283</v>
      </c>
      <c r="H1247" s="1" t="s">
        <v>1925</v>
      </c>
    </row>
    <row r="1248" spans="1:8" ht="15.75" thickBot="1" x14ac:dyDescent="0.3">
      <c r="A1248" s="3">
        <v>1246</v>
      </c>
      <c r="B1248" s="5" t="s">
        <v>268</v>
      </c>
      <c r="C1248" s="3" t="s">
        <v>1</v>
      </c>
      <c r="D1248" s="7">
        <v>49</v>
      </c>
      <c r="E1248" s="160">
        <v>48.546603463545196</v>
      </c>
      <c r="F1248" s="157">
        <v>6408040</v>
      </c>
      <c r="G1248" s="3" t="s">
        <v>966</v>
      </c>
      <c r="H1248" s="1" t="s">
        <v>1598</v>
      </c>
    </row>
    <row r="1249" spans="1:8" ht="15.75" thickTop="1" x14ac:dyDescent="0.25">
      <c r="A1249" s="2">
        <v>1247</v>
      </c>
      <c r="B1249" s="5" t="s">
        <v>2043</v>
      </c>
      <c r="C1249" s="3" t="s">
        <v>1</v>
      </c>
      <c r="D1249" s="7">
        <v>49</v>
      </c>
      <c r="E1249" s="160">
        <v>54.267022727272732</v>
      </c>
      <c r="F1249" s="157">
        <v>23877490</v>
      </c>
      <c r="G1249" s="3" t="s">
        <v>2114</v>
      </c>
      <c r="H1249" s="1" t="s">
        <v>2115</v>
      </c>
    </row>
    <row r="1250" spans="1:8" ht="15.75" thickBot="1" x14ac:dyDescent="0.3">
      <c r="A1250" s="3">
        <v>1248</v>
      </c>
      <c r="B1250" s="5" t="s">
        <v>3953</v>
      </c>
      <c r="C1250" s="3" t="s">
        <v>2176</v>
      </c>
      <c r="D1250" s="7">
        <v>49</v>
      </c>
      <c r="E1250" s="160">
        <v>49.000000303072454</v>
      </c>
      <c r="F1250" s="157">
        <v>16167751</v>
      </c>
      <c r="G1250" s="3" t="s">
        <v>3954</v>
      </c>
      <c r="H1250" s="1" t="s">
        <v>3955</v>
      </c>
    </row>
    <row r="1251" spans="1:8" ht="15.75" thickTop="1" x14ac:dyDescent="0.25">
      <c r="A1251" s="2">
        <v>1249</v>
      </c>
      <c r="B1251" s="5" t="s">
        <v>3633</v>
      </c>
      <c r="C1251" s="3" t="s">
        <v>2176</v>
      </c>
      <c r="D1251" s="7">
        <v>49</v>
      </c>
      <c r="E1251" s="160">
        <v>48.999976315384345</v>
      </c>
      <c r="F1251" s="157">
        <v>827541</v>
      </c>
      <c r="G1251" s="3" t="s">
        <v>3634</v>
      </c>
      <c r="H1251" s="1" t="s">
        <v>3635</v>
      </c>
    </row>
    <row r="1252" spans="1:8" ht="15.75" thickBot="1" x14ac:dyDescent="0.3">
      <c r="A1252" s="3">
        <v>1250</v>
      </c>
      <c r="B1252" s="5" t="s">
        <v>608</v>
      </c>
      <c r="C1252" s="3" t="s">
        <v>694</v>
      </c>
      <c r="D1252" s="7">
        <v>49</v>
      </c>
      <c r="E1252" s="160">
        <v>54.333333333333343</v>
      </c>
      <c r="F1252" s="157">
        <v>1467000</v>
      </c>
      <c r="G1252" s="3" t="s">
        <v>1284</v>
      </c>
      <c r="H1252" s="1" t="s">
        <v>1926</v>
      </c>
    </row>
    <row r="1253" spans="1:8" ht="15.75" thickTop="1" x14ac:dyDescent="0.25">
      <c r="A1253" s="2">
        <v>1251</v>
      </c>
      <c r="B1253" s="5" t="s">
        <v>609</v>
      </c>
      <c r="C1253" s="3" t="s">
        <v>694</v>
      </c>
      <c r="D1253" s="7">
        <v>35</v>
      </c>
      <c r="E1253" s="161">
        <v>28.22977689410051</v>
      </c>
      <c r="F1253" s="6">
        <v>6935788</v>
      </c>
      <c r="G1253" s="3" t="s">
        <v>1285</v>
      </c>
      <c r="H1253" s="1" t="s">
        <v>1927</v>
      </c>
    </row>
    <row r="1254" spans="1:8" ht="15.75" thickBot="1" x14ac:dyDescent="0.3">
      <c r="A1254" s="3">
        <v>1252</v>
      </c>
      <c r="B1254" s="5" t="s">
        <v>3636</v>
      </c>
      <c r="C1254" s="3" t="s">
        <v>2176</v>
      </c>
      <c r="D1254" s="7">
        <v>49</v>
      </c>
      <c r="E1254" s="160">
        <v>48.999996967666227</v>
      </c>
      <c r="F1254" s="157">
        <v>1615917</v>
      </c>
      <c r="G1254" s="3" t="s">
        <v>3637</v>
      </c>
      <c r="H1254" s="1" t="s">
        <v>3638</v>
      </c>
    </row>
    <row r="1255" spans="1:8" ht="15.75" thickTop="1" x14ac:dyDescent="0.25">
      <c r="A1255" s="2">
        <v>1253</v>
      </c>
      <c r="B1255" s="5" t="s">
        <v>3639</v>
      </c>
      <c r="C1255" s="3" t="s">
        <v>2176</v>
      </c>
      <c r="D1255" s="7">
        <v>49</v>
      </c>
      <c r="E1255" s="160">
        <v>48.819527811124459</v>
      </c>
      <c r="F1255" s="157">
        <v>2440000</v>
      </c>
      <c r="G1255" s="3" t="s">
        <v>3640</v>
      </c>
      <c r="H1255" s="1" t="s">
        <v>3641</v>
      </c>
    </row>
    <row r="1256" spans="1:8" ht="15.75" thickBot="1" x14ac:dyDescent="0.3">
      <c r="A1256" s="3">
        <v>1254</v>
      </c>
      <c r="B1256" s="5" t="s">
        <v>269</v>
      </c>
      <c r="C1256" s="3" t="s">
        <v>1</v>
      </c>
      <c r="D1256" s="7">
        <v>49</v>
      </c>
      <c r="E1256" s="160">
        <v>42.221559263942162</v>
      </c>
      <c r="F1256" s="157">
        <v>4040561</v>
      </c>
      <c r="G1256" s="3" t="s">
        <v>967</v>
      </c>
      <c r="H1256" s="1" t="s">
        <v>1599</v>
      </c>
    </row>
    <row r="1257" spans="1:8" ht="15.75" thickTop="1" x14ac:dyDescent="0.25">
      <c r="A1257" s="2">
        <v>1255</v>
      </c>
      <c r="B1257" s="5" t="s">
        <v>610</v>
      </c>
      <c r="C1257" s="3" t="s">
        <v>694</v>
      </c>
      <c r="D1257" s="7">
        <v>49</v>
      </c>
      <c r="E1257" s="160">
        <v>38.70829354722089</v>
      </c>
      <c r="F1257" s="157">
        <v>31992513</v>
      </c>
      <c r="G1257" s="3" t="s">
        <v>1286</v>
      </c>
      <c r="H1257" s="1" t="s">
        <v>1928</v>
      </c>
    </row>
    <row r="1258" spans="1:8" ht="15.75" thickBot="1" x14ac:dyDescent="0.3">
      <c r="A1258" s="3">
        <v>1256</v>
      </c>
      <c r="B1258" s="5" t="s">
        <v>713</v>
      </c>
      <c r="C1258" s="3" t="s">
        <v>1</v>
      </c>
      <c r="D1258" s="7">
        <v>49</v>
      </c>
      <c r="E1258" s="160">
        <v>34.704358781285642</v>
      </c>
      <c r="F1258" s="157">
        <v>9024223</v>
      </c>
      <c r="G1258" s="3" t="s">
        <v>968</v>
      </c>
      <c r="H1258" s="1" t="s">
        <v>1600</v>
      </c>
    </row>
    <row r="1259" spans="1:8" ht="15.75" thickTop="1" x14ac:dyDescent="0.25">
      <c r="A1259" s="2">
        <v>1257</v>
      </c>
      <c r="B1259" s="5" t="s">
        <v>3642</v>
      </c>
      <c r="C1259" s="3" t="s">
        <v>2176</v>
      </c>
      <c r="D1259" s="7">
        <v>49</v>
      </c>
      <c r="E1259" s="160">
        <v>49.002945286373254</v>
      </c>
      <c r="F1259" s="157">
        <v>90159980</v>
      </c>
      <c r="G1259" s="3" t="s">
        <v>3643</v>
      </c>
      <c r="H1259" s="1" t="s">
        <v>3644</v>
      </c>
    </row>
    <row r="1260" spans="1:8" ht="15.75" thickBot="1" x14ac:dyDescent="0.3">
      <c r="A1260" s="3">
        <v>1258</v>
      </c>
      <c r="B1260" s="5" t="s">
        <v>270</v>
      </c>
      <c r="C1260" s="3" t="s">
        <v>1</v>
      </c>
      <c r="D1260" s="7">
        <v>49</v>
      </c>
      <c r="E1260" s="160">
        <v>48.911553333333337</v>
      </c>
      <c r="F1260" s="157">
        <v>14673466</v>
      </c>
      <c r="G1260" s="3" t="s">
        <v>969</v>
      </c>
      <c r="H1260" s="1" t="s">
        <v>1601</v>
      </c>
    </row>
    <row r="1261" spans="1:8" ht="15.75" thickTop="1" x14ac:dyDescent="0.25">
      <c r="A1261" s="2">
        <v>1259</v>
      </c>
      <c r="B1261" s="5" t="s">
        <v>611</v>
      </c>
      <c r="C1261" s="3" t="s">
        <v>694</v>
      </c>
      <c r="D1261" s="154">
        <v>49</v>
      </c>
      <c r="E1261" s="161">
        <v>48.764651162790699</v>
      </c>
      <c r="F1261" s="6">
        <v>4193760</v>
      </c>
      <c r="G1261" s="3" t="s">
        <v>1287</v>
      </c>
      <c r="H1261" s="1" t="s">
        <v>1929</v>
      </c>
    </row>
    <row r="1262" spans="1:8" ht="15.75" thickBot="1" x14ac:dyDescent="0.3">
      <c r="A1262" s="3">
        <v>1260</v>
      </c>
      <c r="B1262" s="5" t="s">
        <v>612</v>
      </c>
      <c r="C1262" s="3" t="s">
        <v>694</v>
      </c>
      <c r="D1262" s="7">
        <v>49</v>
      </c>
      <c r="E1262" s="160">
        <v>51.908065704890781</v>
      </c>
      <c r="F1262" s="157">
        <v>5570893</v>
      </c>
      <c r="G1262" s="3" t="s">
        <v>1288</v>
      </c>
      <c r="H1262" s="1" t="s">
        <v>1930</v>
      </c>
    </row>
    <row r="1263" spans="1:8" ht="15.75" thickTop="1" x14ac:dyDescent="0.25">
      <c r="A1263" s="2">
        <v>1261</v>
      </c>
      <c r="B1263" s="5" t="s">
        <v>613</v>
      </c>
      <c r="C1263" s="3" t="s">
        <v>694</v>
      </c>
      <c r="D1263" s="7">
        <v>7.5846</v>
      </c>
      <c r="E1263" s="160">
        <v>1.7877636415756386</v>
      </c>
      <c r="F1263" s="157">
        <v>536965</v>
      </c>
      <c r="G1263" s="3" t="s">
        <v>1289</v>
      </c>
      <c r="H1263" s="1" t="s">
        <v>1931</v>
      </c>
    </row>
    <row r="1264" spans="1:8" ht="15.75" thickBot="1" x14ac:dyDescent="0.3">
      <c r="A1264" s="3">
        <v>1262</v>
      </c>
      <c r="B1264" s="5" t="s">
        <v>3645</v>
      </c>
      <c r="C1264" s="3" t="s">
        <v>2176</v>
      </c>
      <c r="D1264" s="7">
        <v>49</v>
      </c>
      <c r="E1264" s="160">
        <v>53.505956336119922</v>
      </c>
      <c r="F1264" s="157">
        <v>7843085</v>
      </c>
      <c r="G1264" s="3" t="s">
        <v>3646</v>
      </c>
      <c r="H1264" s="1" t="s">
        <v>3647</v>
      </c>
    </row>
    <row r="1265" spans="1:8" ht="15.75" thickTop="1" x14ac:dyDescent="0.25">
      <c r="A1265" s="2">
        <v>1263</v>
      </c>
      <c r="B1265" s="5" t="s">
        <v>4077</v>
      </c>
      <c r="C1265" s="3" t="s">
        <v>1</v>
      </c>
      <c r="D1265" s="7">
        <v>49</v>
      </c>
      <c r="E1265" s="160">
        <v>48.725354290833387</v>
      </c>
      <c r="F1265" s="157">
        <v>9121284</v>
      </c>
      <c r="G1265" s="3" t="s">
        <v>4078</v>
      </c>
      <c r="H1265" s="1" t="s">
        <v>4651</v>
      </c>
    </row>
    <row r="1266" spans="1:8" ht="15.75" thickBot="1" x14ac:dyDescent="0.3">
      <c r="A1266" s="3">
        <v>1264</v>
      </c>
      <c r="B1266" s="5" t="s">
        <v>271</v>
      </c>
      <c r="C1266" s="3" t="s">
        <v>1</v>
      </c>
      <c r="D1266" s="7">
        <v>100</v>
      </c>
      <c r="E1266" s="160">
        <v>66.914325426647821</v>
      </c>
      <c r="F1266" s="157">
        <v>47323718</v>
      </c>
      <c r="G1266" s="3" t="s">
        <v>970</v>
      </c>
      <c r="H1266" s="1" t="s">
        <v>4652</v>
      </c>
    </row>
    <row r="1267" spans="1:8" ht="15.75" thickTop="1" x14ac:dyDescent="0.25">
      <c r="A1267" s="2">
        <v>1265</v>
      </c>
      <c r="B1267" s="5" t="s">
        <v>272</v>
      </c>
      <c r="C1267" s="3" t="s">
        <v>1</v>
      </c>
      <c r="D1267" s="7">
        <v>49</v>
      </c>
      <c r="E1267" s="160">
        <v>48.758876747878304</v>
      </c>
      <c r="F1267" s="157">
        <v>49076102</v>
      </c>
      <c r="G1267" s="3" t="s">
        <v>971</v>
      </c>
      <c r="H1267" s="1" t="s">
        <v>1602</v>
      </c>
    </row>
    <row r="1268" spans="1:8" ht="15.75" thickBot="1" x14ac:dyDescent="0.3">
      <c r="A1268" s="3">
        <v>1266</v>
      </c>
      <c r="B1268" s="5" t="s">
        <v>4082</v>
      </c>
      <c r="C1268" s="3" t="s">
        <v>2176</v>
      </c>
      <c r="D1268" s="7">
        <v>0</v>
      </c>
      <c r="E1268" s="160" t="e">
        <v>#VALUE!</v>
      </c>
      <c r="F1268" s="157" t="s">
        <v>4942</v>
      </c>
      <c r="G1268" s="3" t="s">
        <v>4083</v>
      </c>
      <c r="H1268" s="1" t="s">
        <v>4084</v>
      </c>
    </row>
    <row r="1269" spans="1:8" ht="15.75" thickTop="1" x14ac:dyDescent="0.25">
      <c r="A1269" s="2">
        <v>1267</v>
      </c>
      <c r="B1269" s="5" t="s">
        <v>3648</v>
      </c>
      <c r="C1269" s="3" t="s">
        <v>2176</v>
      </c>
      <c r="D1269" s="7">
        <v>49</v>
      </c>
      <c r="E1269" s="160">
        <v>48.559214855932929</v>
      </c>
      <c r="F1269" s="157">
        <v>3394192</v>
      </c>
      <c r="G1269" s="3" t="s">
        <v>3649</v>
      </c>
      <c r="H1269" s="1" t="s">
        <v>3650</v>
      </c>
    </row>
    <row r="1270" spans="1:8" ht="15.75" thickBot="1" x14ac:dyDescent="0.3">
      <c r="A1270" s="3">
        <v>1268</v>
      </c>
      <c r="B1270" s="5" t="s">
        <v>2061</v>
      </c>
      <c r="C1270" s="3" t="s">
        <v>694</v>
      </c>
      <c r="D1270" s="7">
        <v>49</v>
      </c>
      <c r="E1270" s="160">
        <v>49</v>
      </c>
      <c r="F1270" s="157">
        <v>4900000</v>
      </c>
      <c r="G1270" s="3" t="s">
        <v>2161</v>
      </c>
      <c r="H1270" s="1" t="s">
        <v>2162</v>
      </c>
    </row>
    <row r="1271" spans="1:8" ht="15.75" thickTop="1" x14ac:dyDescent="0.25">
      <c r="A1271" s="2">
        <v>1269</v>
      </c>
      <c r="B1271" s="5" t="s">
        <v>614</v>
      </c>
      <c r="C1271" s="3" t="s">
        <v>694</v>
      </c>
      <c r="D1271" s="7">
        <v>49</v>
      </c>
      <c r="E1271" s="160">
        <v>48.145193548387105</v>
      </c>
      <c r="F1271" s="157">
        <v>5970004</v>
      </c>
      <c r="G1271" s="3" t="s">
        <v>1290</v>
      </c>
      <c r="H1271" s="1" t="s">
        <v>1932</v>
      </c>
    </row>
    <row r="1272" spans="1:8" ht="15.75" thickBot="1" x14ac:dyDescent="0.3">
      <c r="A1272" s="3">
        <v>1270</v>
      </c>
      <c r="B1272" s="5" t="s">
        <v>3651</v>
      </c>
      <c r="C1272" s="3" t="s">
        <v>2176</v>
      </c>
      <c r="D1272" s="7">
        <v>49</v>
      </c>
      <c r="E1272" s="160">
        <v>49</v>
      </c>
      <c r="F1272" s="157">
        <v>8820000</v>
      </c>
      <c r="G1272" s="3" t="s">
        <v>3652</v>
      </c>
      <c r="H1272" s="1" t="s">
        <v>3653</v>
      </c>
    </row>
    <row r="1273" spans="1:8" ht="15.75" thickTop="1" x14ac:dyDescent="0.25">
      <c r="A1273" s="2">
        <v>1271</v>
      </c>
      <c r="B1273" s="5" t="s">
        <v>273</v>
      </c>
      <c r="C1273" s="3" t="s">
        <v>1</v>
      </c>
      <c r="D1273" s="7">
        <v>49</v>
      </c>
      <c r="E1273" s="160">
        <v>48.728671428571431</v>
      </c>
      <c r="F1273" s="157">
        <v>34110070</v>
      </c>
      <c r="G1273" s="3" t="s">
        <v>972</v>
      </c>
      <c r="H1273" s="1" t="s">
        <v>1603</v>
      </c>
    </row>
    <row r="1274" spans="1:8" ht="15.75" thickBot="1" x14ac:dyDescent="0.3">
      <c r="A1274" s="3">
        <v>1272</v>
      </c>
      <c r="B1274" s="5" t="s">
        <v>274</v>
      </c>
      <c r="C1274" s="3" t="s">
        <v>1</v>
      </c>
      <c r="D1274" s="7">
        <v>49</v>
      </c>
      <c r="E1274" s="160">
        <v>1.262921529002256E-5</v>
      </c>
      <c r="F1274" s="157">
        <v>6</v>
      </c>
      <c r="G1274" s="3" t="s">
        <v>973</v>
      </c>
      <c r="H1274" s="1" t="s">
        <v>1604</v>
      </c>
    </row>
    <row r="1275" spans="1:8" ht="15.75" thickTop="1" x14ac:dyDescent="0.25">
      <c r="A1275" s="2">
        <v>1273</v>
      </c>
      <c r="B1275" s="5" t="s">
        <v>275</v>
      </c>
      <c r="C1275" s="3" t="s">
        <v>1</v>
      </c>
      <c r="D1275" s="7">
        <v>49</v>
      </c>
      <c r="E1275" s="160">
        <v>46.938021008742886</v>
      </c>
      <c r="F1275" s="157">
        <v>17309794</v>
      </c>
      <c r="G1275" s="3" t="s">
        <v>974</v>
      </c>
      <c r="H1275" s="1" t="s">
        <v>1605</v>
      </c>
    </row>
    <row r="1276" spans="1:8" ht="15.75" thickBot="1" x14ac:dyDescent="0.3">
      <c r="A1276" s="3">
        <v>1274</v>
      </c>
      <c r="B1276" s="5" t="s">
        <v>3654</v>
      </c>
      <c r="C1276" s="3" t="s">
        <v>2176</v>
      </c>
      <c r="D1276" s="7">
        <v>49</v>
      </c>
      <c r="E1276" s="160">
        <v>48.999989275794398</v>
      </c>
      <c r="F1276" s="157">
        <v>2284551</v>
      </c>
      <c r="G1276" s="3" t="s">
        <v>3655</v>
      </c>
      <c r="H1276" s="1" t="s">
        <v>3656</v>
      </c>
    </row>
    <row r="1277" spans="1:8" ht="15.75" thickTop="1" x14ac:dyDescent="0.25">
      <c r="A1277" s="2">
        <v>1275</v>
      </c>
      <c r="B1277" s="5" t="s">
        <v>615</v>
      </c>
      <c r="C1277" s="3" t="s">
        <v>694</v>
      </c>
      <c r="D1277" s="7">
        <v>49</v>
      </c>
      <c r="E1277" s="160">
        <v>40.456833333333329</v>
      </c>
      <c r="F1277" s="157">
        <v>2427410</v>
      </c>
      <c r="G1277" s="3" t="s">
        <v>1291</v>
      </c>
      <c r="H1277" s="1" t="s">
        <v>1933</v>
      </c>
    </row>
    <row r="1278" spans="1:8" ht="15.75" thickBot="1" x14ac:dyDescent="0.3">
      <c r="A1278" s="3">
        <v>1276</v>
      </c>
      <c r="B1278" s="5" t="s">
        <v>276</v>
      </c>
      <c r="C1278" s="3" t="s">
        <v>1</v>
      </c>
      <c r="D1278" s="7">
        <v>49</v>
      </c>
      <c r="E1278" s="160">
        <v>37.251606153176688</v>
      </c>
      <c r="F1278" s="157">
        <v>11094400</v>
      </c>
      <c r="G1278" s="3" t="s">
        <v>975</v>
      </c>
      <c r="H1278" s="1" t="s">
        <v>1606</v>
      </c>
    </row>
    <row r="1279" spans="1:8" ht="15.75" thickTop="1" x14ac:dyDescent="0.25">
      <c r="A1279" s="2">
        <v>1277</v>
      </c>
      <c r="B1279" s="5" t="s">
        <v>3657</v>
      </c>
      <c r="C1279" s="3" t="s">
        <v>2176</v>
      </c>
      <c r="D1279" s="7">
        <v>49</v>
      </c>
      <c r="E1279" s="160">
        <v>48.646396590640819</v>
      </c>
      <c r="F1279" s="157">
        <v>5584115</v>
      </c>
      <c r="G1279" s="3" t="s">
        <v>3658</v>
      </c>
      <c r="H1279" s="1" t="s">
        <v>3659</v>
      </c>
    </row>
    <row r="1280" spans="1:8" ht="15.75" thickBot="1" x14ac:dyDescent="0.3">
      <c r="A1280" s="3">
        <v>1278</v>
      </c>
      <c r="B1280" s="5" t="s">
        <v>277</v>
      </c>
      <c r="C1280" s="3" t="s">
        <v>1</v>
      </c>
      <c r="D1280" s="7">
        <v>49</v>
      </c>
      <c r="E1280" s="160">
        <v>46.733090909090905</v>
      </c>
      <c r="F1280" s="157">
        <v>8996120</v>
      </c>
      <c r="G1280" s="3" t="s">
        <v>976</v>
      </c>
      <c r="H1280" s="1" t="s">
        <v>1607</v>
      </c>
    </row>
    <row r="1281" spans="1:8" ht="15.75" thickTop="1" x14ac:dyDescent="0.25">
      <c r="A1281" s="2">
        <v>1279</v>
      </c>
      <c r="B1281" s="5" t="s">
        <v>3660</v>
      </c>
      <c r="C1281" s="3" t="s">
        <v>2176</v>
      </c>
      <c r="D1281" s="7">
        <v>49</v>
      </c>
      <c r="E1281" s="160">
        <v>48.846874999999997</v>
      </c>
      <c r="F1281" s="157">
        <v>7815500</v>
      </c>
      <c r="G1281" s="3" t="s">
        <v>3661</v>
      </c>
      <c r="H1281" s="1" t="s">
        <v>3662</v>
      </c>
    </row>
    <row r="1282" spans="1:8" ht="15.75" thickBot="1" x14ac:dyDescent="0.3">
      <c r="A1282" s="3">
        <v>1280</v>
      </c>
      <c r="B1282" s="5" t="s">
        <v>616</v>
      </c>
      <c r="C1282" s="3" t="s">
        <v>694</v>
      </c>
      <c r="D1282" s="7">
        <v>49</v>
      </c>
      <c r="E1282" s="160">
        <v>32.080010515914879</v>
      </c>
      <c r="F1282" s="157">
        <v>16619752</v>
      </c>
      <c r="G1282" s="3" t="s">
        <v>1292</v>
      </c>
      <c r="H1282" s="1" t="s">
        <v>1934</v>
      </c>
    </row>
    <row r="1283" spans="1:8" ht="15.75" thickTop="1" x14ac:dyDescent="0.25">
      <c r="A1283" s="2">
        <v>1281</v>
      </c>
      <c r="B1283" s="5" t="s">
        <v>2044</v>
      </c>
      <c r="C1283" s="3" t="s">
        <v>1</v>
      </c>
      <c r="D1283" s="7">
        <v>49</v>
      </c>
      <c r="E1283" s="160">
        <v>48.980247619047617</v>
      </c>
      <c r="F1283" s="157">
        <v>25714630</v>
      </c>
      <c r="G1283" s="3" t="s">
        <v>2116</v>
      </c>
      <c r="H1283" s="1" t="s">
        <v>2117</v>
      </c>
    </row>
    <row r="1284" spans="1:8" ht="15.75" thickBot="1" x14ac:dyDescent="0.3">
      <c r="A1284" s="3">
        <v>1282</v>
      </c>
      <c r="B1284" s="5" t="s">
        <v>3663</v>
      </c>
      <c r="C1284" s="3" t="s">
        <v>2176</v>
      </c>
      <c r="D1284" s="7">
        <v>49</v>
      </c>
      <c r="E1284" s="160">
        <v>49.109734855815759</v>
      </c>
      <c r="F1284" s="157">
        <v>2842000</v>
      </c>
      <c r="G1284" s="3" t="s">
        <v>3664</v>
      </c>
      <c r="H1284" s="1" t="s">
        <v>3665</v>
      </c>
    </row>
    <row r="1285" spans="1:8" ht="15.75" thickTop="1" x14ac:dyDescent="0.25">
      <c r="A1285" s="2">
        <v>1283</v>
      </c>
      <c r="B1285" s="5" t="s">
        <v>3666</v>
      </c>
      <c r="C1285" s="3" t="s">
        <v>2176</v>
      </c>
      <c r="D1285" s="7">
        <v>49</v>
      </c>
      <c r="E1285" s="160">
        <v>49</v>
      </c>
      <c r="F1285" s="157">
        <v>3479000</v>
      </c>
      <c r="G1285" s="3" t="s">
        <v>3667</v>
      </c>
      <c r="H1285" s="1" t="s">
        <v>3668</v>
      </c>
    </row>
    <row r="1286" spans="1:8" ht="15.75" thickBot="1" x14ac:dyDescent="0.3">
      <c r="A1286" s="3">
        <v>1284</v>
      </c>
      <c r="B1286" s="5" t="s">
        <v>3669</v>
      </c>
      <c r="C1286" s="3" t="s">
        <v>2176</v>
      </c>
      <c r="D1286" s="7">
        <v>49</v>
      </c>
      <c r="E1286" s="160">
        <v>48.937999999999995</v>
      </c>
      <c r="F1286" s="157">
        <v>9787600</v>
      </c>
      <c r="G1286" s="3" t="s">
        <v>3670</v>
      </c>
      <c r="H1286" s="1" t="s">
        <v>3671</v>
      </c>
    </row>
    <row r="1287" spans="1:8" ht="15.75" thickTop="1" x14ac:dyDescent="0.25">
      <c r="A1287" s="2">
        <v>1285</v>
      </c>
      <c r="B1287" s="5" t="s">
        <v>278</v>
      </c>
      <c r="C1287" s="3" t="s">
        <v>1</v>
      </c>
      <c r="D1287" s="7">
        <v>49</v>
      </c>
      <c r="E1287" s="160">
        <v>48.895803921568628</v>
      </c>
      <c r="F1287" s="157">
        <v>12468430</v>
      </c>
      <c r="G1287" s="3" t="s">
        <v>977</v>
      </c>
      <c r="H1287" s="1" t="s">
        <v>4653</v>
      </c>
    </row>
    <row r="1288" spans="1:8" ht="15.75" thickBot="1" x14ac:dyDescent="0.3">
      <c r="A1288" s="3">
        <v>1286</v>
      </c>
      <c r="B1288" s="5" t="s">
        <v>3672</v>
      </c>
      <c r="C1288" s="3" t="s">
        <v>2176</v>
      </c>
      <c r="D1288" s="154">
        <v>49</v>
      </c>
      <c r="E1288" s="161">
        <v>49</v>
      </c>
      <c r="F1288" s="6">
        <v>7840000</v>
      </c>
      <c r="G1288" s="3" t="s">
        <v>3673</v>
      </c>
      <c r="H1288" s="1" t="s">
        <v>3674</v>
      </c>
    </row>
    <row r="1289" spans="1:8" ht="15.75" thickTop="1" x14ac:dyDescent="0.25">
      <c r="A1289" s="2">
        <v>1287</v>
      </c>
      <c r="B1289" s="5" t="s">
        <v>3675</v>
      </c>
      <c r="C1289" s="3" t="s">
        <v>2176</v>
      </c>
      <c r="D1289" s="7">
        <v>49</v>
      </c>
      <c r="E1289" s="160">
        <v>45.742800788954639</v>
      </c>
      <c r="F1289" s="157">
        <v>11595800</v>
      </c>
      <c r="G1289" s="3" t="s">
        <v>3676</v>
      </c>
      <c r="H1289" s="1" t="s">
        <v>3677</v>
      </c>
    </row>
    <row r="1290" spans="1:8" ht="15.75" thickBot="1" x14ac:dyDescent="0.3">
      <c r="A1290" s="3">
        <v>1288</v>
      </c>
      <c r="B1290" s="5" t="s">
        <v>3678</v>
      </c>
      <c r="C1290" s="3" t="s">
        <v>2176</v>
      </c>
      <c r="D1290" s="7">
        <v>49</v>
      </c>
      <c r="E1290" s="160">
        <v>46.048953594176524</v>
      </c>
      <c r="F1290" s="157">
        <v>2530390</v>
      </c>
      <c r="G1290" s="3" t="s">
        <v>3679</v>
      </c>
      <c r="H1290" s="1" t="s">
        <v>3680</v>
      </c>
    </row>
    <row r="1291" spans="1:8" ht="15.75" thickTop="1" x14ac:dyDescent="0.25">
      <c r="A1291" s="2">
        <v>1289</v>
      </c>
      <c r="B1291" s="5" t="s">
        <v>4707</v>
      </c>
      <c r="C1291" s="3" t="s">
        <v>1</v>
      </c>
      <c r="D1291" s="7">
        <v>30</v>
      </c>
      <c r="E1291" s="160">
        <v>1.3097050318538136E-4</v>
      </c>
      <c r="F1291" s="157">
        <v>1114</v>
      </c>
      <c r="G1291" s="3" t="s">
        <v>4708</v>
      </c>
      <c r="H1291" s="1" t="s">
        <v>4709</v>
      </c>
    </row>
    <row r="1292" spans="1:8" ht="15.75" thickBot="1" x14ac:dyDescent="0.3">
      <c r="A1292" s="3">
        <v>1290</v>
      </c>
      <c r="B1292" s="5" t="s">
        <v>279</v>
      </c>
      <c r="C1292" s="3" t="s">
        <v>1</v>
      </c>
      <c r="D1292" s="7">
        <v>49</v>
      </c>
      <c r="E1292" s="160">
        <v>54.348712866073377</v>
      </c>
      <c r="F1292" s="157">
        <v>11559406</v>
      </c>
      <c r="G1292" s="3" t="s">
        <v>978</v>
      </c>
      <c r="H1292" s="1" t="s">
        <v>1608</v>
      </c>
    </row>
    <row r="1293" spans="1:8" ht="15.75" thickTop="1" x14ac:dyDescent="0.25">
      <c r="A1293" s="2">
        <v>1291</v>
      </c>
      <c r="B1293" s="5" t="s">
        <v>617</v>
      </c>
      <c r="C1293" s="3" t="s">
        <v>694</v>
      </c>
      <c r="D1293" s="7">
        <v>49</v>
      </c>
      <c r="E1293" s="160">
        <v>51.897020684420269</v>
      </c>
      <c r="F1293" s="157">
        <v>984528</v>
      </c>
      <c r="G1293" s="3" t="s">
        <v>1293</v>
      </c>
      <c r="H1293" s="1" t="s">
        <v>1935</v>
      </c>
    </row>
    <row r="1294" spans="1:8" ht="15.75" thickBot="1" x14ac:dyDescent="0.3">
      <c r="A1294" s="3">
        <v>1292</v>
      </c>
      <c r="B1294" s="5" t="s">
        <v>618</v>
      </c>
      <c r="C1294" s="3" t="s">
        <v>694</v>
      </c>
      <c r="D1294" s="7">
        <v>49</v>
      </c>
      <c r="E1294" s="160">
        <v>47.804260322280903</v>
      </c>
      <c r="F1294" s="157">
        <v>6806318</v>
      </c>
      <c r="G1294" s="3" t="s">
        <v>1294</v>
      </c>
      <c r="H1294" s="1" t="s">
        <v>1936</v>
      </c>
    </row>
    <row r="1295" spans="1:8" ht="15.75" thickTop="1" x14ac:dyDescent="0.25">
      <c r="A1295" s="2">
        <v>1293</v>
      </c>
      <c r="B1295" s="5" t="s">
        <v>3681</v>
      </c>
      <c r="C1295" s="3" t="s">
        <v>2176</v>
      </c>
      <c r="D1295" s="7">
        <v>49</v>
      </c>
      <c r="E1295" s="160">
        <v>47.952260000000003</v>
      </c>
      <c r="F1295" s="157">
        <v>2397613</v>
      </c>
      <c r="G1295" s="3" t="s">
        <v>3682</v>
      </c>
      <c r="H1295" s="1" t="s">
        <v>3683</v>
      </c>
    </row>
    <row r="1296" spans="1:8" ht="15.75" thickBot="1" x14ac:dyDescent="0.3">
      <c r="A1296" s="3">
        <v>1294</v>
      </c>
      <c r="B1296" s="5" t="s">
        <v>3684</v>
      </c>
      <c r="C1296" s="3" t="s">
        <v>2176</v>
      </c>
      <c r="D1296" s="7">
        <v>49</v>
      </c>
      <c r="E1296" s="160">
        <v>49.000000000000007</v>
      </c>
      <c r="F1296" s="157">
        <v>1764000</v>
      </c>
      <c r="G1296" s="3" t="s">
        <v>3685</v>
      </c>
      <c r="H1296" s="1" t="s">
        <v>3686</v>
      </c>
    </row>
    <row r="1297" spans="1:8" ht="15.75" thickTop="1" x14ac:dyDescent="0.25">
      <c r="A1297" s="2">
        <v>1295</v>
      </c>
      <c r="B1297" s="5" t="s">
        <v>280</v>
      </c>
      <c r="C1297" s="3" t="s">
        <v>1</v>
      </c>
      <c r="D1297" s="7">
        <v>49</v>
      </c>
      <c r="E1297" s="160">
        <v>3.3969448890171274</v>
      </c>
      <c r="F1297" s="157">
        <v>1408052</v>
      </c>
      <c r="G1297" s="3" t="s">
        <v>979</v>
      </c>
      <c r="H1297" s="1" t="s">
        <v>1609</v>
      </c>
    </row>
    <row r="1298" spans="1:8" ht="15.75" thickBot="1" x14ac:dyDescent="0.3">
      <c r="A1298" s="3">
        <v>1296</v>
      </c>
      <c r="B1298" s="5" t="s">
        <v>281</v>
      </c>
      <c r="C1298" s="3" t="s">
        <v>1</v>
      </c>
      <c r="D1298" s="7">
        <v>49</v>
      </c>
      <c r="E1298" s="160">
        <v>41.367519313304726</v>
      </c>
      <c r="F1298" s="157">
        <v>12048290</v>
      </c>
      <c r="G1298" s="3" t="s">
        <v>980</v>
      </c>
      <c r="H1298" s="1" t="s">
        <v>1610</v>
      </c>
    </row>
    <row r="1299" spans="1:8" ht="15.75" thickTop="1" x14ac:dyDescent="0.25">
      <c r="A1299" s="2">
        <v>1297</v>
      </c>
      <c r="B1299" s="5" t="s">
        <v>3687</v>
      </c>
      <c r="C1299" s="3" t="s">
        <v>2176</v>
      </c>
      <c r="D1299" s="7">
        <v>49</v>
      </c>
      <c r="E1299" s="160">
        <v>45.872796405115793</v>
      </c>
      <c r="F1299" s="157">
        <v>1114764</v>
      </c>
      <c r="G1299" s="3" t="s">
        <v>3688</v>
      </c>
      <c r="H1299" s="1" t="s">
        <v>3689</v>
      </c>
    </row>
    <row r="1300" spans="1:8" ht="15.75" thickBot="1" x14ac:dyDescent="0.3">
      <c r="A1300" s="3">
        <v>1298</v>
      </c>
      <c r="B1300" s="5" t="s">
        <v>3690</v>
      </c>
      <c r="C1300" s="3" t="s">
        <v>2176</v>
      </c>
      <c r="D1300" s="7">
        <v>49</v>
      </c>
      <c r="E1300" s="160">
        <v>49.12159828375151</v>
      </c>
      <c r="F1300" s="157">
        <v>5390000</v>
      </c>
      <c r="G1300" s="3" t="s">
        <v>3691</v>
      </c>
      <c r="H1300" s="1" t="s">
        <v>3692</v>
      </c>
    </row>
    <row r="1301" spans="1:8" ht="15.75" thickTop="1" x14ac:dyDescent="0.25">
      <c r="A1301" s="2">
        <v>1299</v>
      </c>
      <c r="B1301" s="5" t="s">
        <v>4430</v>
      </c>
      <c r="C1301" s="3" t="s">
        <v>2176</v>
      </c>
      <c r="D1301" s="7">
        <v>49</v>
      </c>
      <c r="E1301" s="160">
        <v>49</v>
      </c>
      <c r="F1301" s="157">
        <v>323057</v>
      </c>
      <c r="G1301" s="3" t="s">
        <v>4431</v>
      </c>
      <c r="H1301" s="1" t="s">
        <v>4432</v>
      </c>
    </row>
    <row r="1302" spans="1:8" ht="15.75" thickBot="1" x14ac:dyDescent="0.3">
      <c r="A1302" s="3">
        <v>1300</v>
      </c>
      <c r="B1302" s="5" t="s">
        <v>282</v>
      </c>
      <c r="C1302" s="3" t="s">
        <v>1</v>
      </c>
      <c r="D1302" s="7">
        <v>49</v>
      </c>
      <c r="E1302" s="160">
        <v>47.433525276935185</v>
      </c>
      <c r="F1302" s="157">
        <v>7613835</v>
      </c>
      <c r="G1302" s="3" t="s">
        <v>981</v>
      </c>
      <c r="H1302" s="1" t="s">
        <v>1611</v>
      </c>
    </row>
    <row r="1303" spans="1:8" ht="15.75" thickTop="1" x14ac:dyDescent="0.25">
      <c r="A1303" s="2">
        <v>1301</v>
      </c>
      <c r="B1303" s="5" t="s">
        <v>4433</v>
      </c>
      <c r="C1303" s="3" t="s">
        <v>2176</v>
      </c>
      <c r="D1303" s="7">
        <v>48.9998</v>
      </c>
      <c r="E1303" s="160">
        <v>49.000063669935059</v>
      </c>
      <c r="F1303" s="157">
        <v>153919</v>
      </c>
      <c r="G1303" s="3" t="s">
        <v>4434</v>
      </c>
      <c r="H1303" s="1" t="s">
        <v>4435</v>
      </c>
    </row>
    <row r="1304" spans="1:8" ht="15.75" thickBot="1" x14ac:dyDescent="0.3">
      <c r="A1304" s="3">
        <v>1302</v>
      </c>
      <c r="B1304" s="5" t="s">
        <v>619</v>
      </c>
      <c r="C1304" s="3" t="s">
        <v>694</v>
      </c>
      <c r="D1304" s="154">
        <v>49</v>
      </c>
      <c r="E1304" s="161">
        <v>48.997032086671375</v>
      </c>
      <c r="F1304" s="6">
        <v>3305085</v>
      </c>
      <c r="G1304" s="3" t="s">
        <v>1295</v>
      </c>
      <c r="H1304" s="1" t="s">
        <v>1937</v>
      </c>
    </row>
    <row r="1305" spans="1:8" ht="15.75" thickTop="1" x14ac:dyDescent="0.25">
      <c r="A1305" s="2">
        <v>1303</v>
      </c>
      <c r="B1305" s="5" t="s">
        <v>283</v>
      </c>
      <c r="C1305" s="3" t="s">
        <v>1</v>
      </c>
      <c r="D1305" s="7">
        <v>49</v>
      </c>
      <c r="E1305" s="160">
        <v>48.433518616223303</v>
      </c>
      <c r="F1305" s="157">
        <v>71511170</v>
      </c>
      <c r="G1305" s="3" t="s">
        <v>982</v>
      </c>
      <c r="H1305" s="1" t="s">
        <v>1612</v>
      </c>
    </row>
    <row r="1306" spans="1:8" ht="15.75" thickBot="1" x14ac:dyDescent="0.3">
      <c r="A1306" s="3">
        <v>1304</v>
      </c>
      <c r="B1306" s="5" t="s">
        <v>4222</v>
      </c>
      <c r="C1306" s="3" t="s">
        <v>2176</v>
      </c>
      <c r="D1306" s="7">
        <v>49</v>
      </c>
      <c r="E1306" s="160">
        <v>49</v>
      </c>
      <c r="F1306" s="157">
        <v>637000</v>
      </c>
      <c r="G1306" s="3" t="s">
        <v>4436</v>
      </c>
      <c r="H1306" s="1" t="s">
        <v>4223</v>
      </c>
    </row>
    <row r="1307" spans="1:8" ht="15.75" thickTop="1" x14ac:dyDescent="0.25">
      <c r="A1307" s="2">
        <v>1305</v>
      </c>
      <c r="B1307" s="5" t="s">
        <v>3693</v>
      </c>
      <c r="C1307" s="3" t="s">
        <v>2176</v>
      </c>
      <c r="D1307" s="7">
        <v>49</v>
      </c>
      <c r="E1307" s="160">
        <v>49</v>
      </c>
      <c r="F1307" s="157">
        <v>1506309</v>
      </c>
      <c r="G1307" s="3" t="s">
        <v>3694</v>
      </c>
      <c r="H1307" s="1" t="s">
        <v>3695</v>
      </c>
    </row>
    <row r="1308" spans="1:8" ht="15.75" thickBot="1" x14ac:dyDescent="0.3">
      <c r="A1308" s="3">
        <v>1306</v>
      </c>
      <c r="B1308" s="5" t="s">
        <v>3696</v>
      </c>
      <c r="C1308" s="3" t="s">
        <v>2176</v>
      </c>
      <c r="D1308" s="154">
        <v>49</v>
      </c>
      <c r="E1308" s="161">
        <v>49.001703267760647</v>
      </c>
      <c r="F1308" s="6">
        <v>36652000</v>
      </c>
      <c r="G1308" s="3" t="s">
        <v>3697</v>
      </c>
      <c r="H1308" s="1" t="s">
        <v>3698</v>
      </c>
    </row>
    <row r="1309" spans="1:8" ht="15.75" thickTop="1" x14ac:dyDescent="0.25">
      <c r="A1309" s="2">
        <v>1307</v>
      </c>
      <c r="B1309" s="5" t="s">
        <v>620</v>
      </c>
      <c r="C1309" s="3" t="s">
        <v>694</v>
      </c>
      <c r="D1309" s="7">
        <v>49</v>
      </c>
      <c r="E1309" s="160">
        <v>42.162500000000001</v>
      </c>
      <c r="F1309" s="157">
        <v>2023800</v>
      </c>
      <c r="G1309" s="3" t="s">
        <v>1296</v>
      </c>
      <c r="H1309" s="1" t="s">
        <v>1938</v>
      </c>
    </row>
    <row r="1310" spans="1:8" ht="15.75" thickBot="1" x14ac:dyDescent="0.3">
      <c r="A1310" s="3">
        <v>1308</v>
      </c>
      <c r="B1310" s="5" t="s">
        <v>621</v>
      </c>
      <c r="C1310" s="3" t="s">
        <v>1</v>
      </c>
      <c r="D1310" s="7">
        <v>49</v>
      </c>
      <c r="E1310" s="160">
        <v>48.905991101278218</v>
      </c>
      <c r="F1310" s="157">
        <v>22901184</v>
      </c>
      <c r="G1310" s="3" t="s">
        <v>1297</v>
      </c>
      <c r="H1310" s="1" t="s">
        <v>1939</v>
      </c>
    </row>
    <row r="1311" spans="1:8" ht="15.75" thickTop="1" x14ac:dyDescent="0.25">
      <c r="A1311" s="2">
        <v>1309</v>
      </c>
      <c r="B1311" s="5" t="s">
        <v>622</v>
      </c>
      <c r="C1311" s="3" t="s">
        <v>694</v>
      </c>
      <c r="D1311" s="7">
        <v>49</v>
      </c>
      <c r="E1311" s="160">
        <v>43.463905516688783</v>
      </c>
      <c r="F1311" s="157">
        <v>2581982</v>
      </c>
      <c r="G1311" s="3" t="s">
        <v>1298</v>
      </c>
      <c r="H1311" s="1" t="s">
        <v>1940</v>
      </c>
    </row>
    <row r="1312" spans="1:8" ht="15.75" thickBot="1" x14ac:dyDescent="0.3">
      <c r="A1312" s="3">
        <v>1310</v>
      </c>
      <c r="B1312" s="5" t="s">
        <v>3699</v>
      </c>
      <c r="C1312" s="3" t="s">
        <v>2176</v>
      </c>
      <c r="D1312" s="7">
        <v>49</v>
      </c>
      <c r="E1312" s="160">
        <v>47.786008230452673</v>
      </c>
      <c r="F1312" s="157">
        <v>7431680</v>
      </c>
      <c r="G1312" s="3" t="s">
        <v>3700</v>
      </c>
      <c r="H1312" s="1" t="s">
        <v>3701</v>
      </c>
    </row>
    <row r="1313" spans="1:8" ht="15.75" thickTop="1" x14ac:dyDescent="0.25">
      <c r="A1313" s="2">
        <v>1311</v>
      </c>
      <c r="B1313" s="5" t="s">
        <v>284</v>
      </c>
      <c r="C1313" s="3" t="s">
        <v>1</v>
      </c>
      <c r="D1313" s="7">
        <v>49</v>
      </c>
      <c r="E1313" s="160">
        <v>42.35370122372295</v>
      </c>
      <c r="F1313" s="157">
        <v>90894177</v>
      </c>
      <c r="G1313" s="3" t="s">
        <v>983</v>
      </c>
      <c r="H1313" s="1" t="s">
        <v>1613</v>
      </c>
    </row>
    <row r="1314" spans="1:8" ht="15.75" thickBot="1" x14ac:dyDescent="0.3">
      <c r="A1314" s="3">
        <v>1312</v>
      </c>
      <c r="B1314" s="5" t="s">
        <v>3702</v>
      </c>
      <c r="C1314" s="3" t="s">
        <v>2176</v>
      </c>
      <c r="D1314" s="7">
        <v>49</v>
      </c>
      <c r="E1314" s="160">
        <v>43.435897435897438</v>
      </c>
      <c r="F1314" s="157">
        <v>847000</v>
      </c>
      <c r="G1314" s="3" t="s">
        <v>3703</v>
      </c>
      <c r="H1314" s="1" t="s">
        <v>3704</v>
      </c>
    </row>
    <row r="1315" spans="1:8" ht="15.75" thickTop="1" x14ac:dyDescent="0.25">
      <c r="A1315" s="2">
        <v>1313</v>
      </c>
      <c r="B1315" s="5" t="s">
        <v>2062</v>
      </c>
      <c r="C1315" s="3" t="s">
        <v>694</v>
      </c>
      <c r="D1315" s="7">
        <v>0</v>
      </c>
      <c r="E1315" s="160" t="e">
        <v>#VALUE!</v>
      </c>
      <c r="F1315" s="157" t="s">
        <v>4942</v>
      </c>
      <c r="G1315" s="3" t="s">
        <v>2163</v>
      </c>
      <c r="H1315" s="1" t="s">
        <v>2164</v>
      </c>
    </row>
    <row r="1316" spans="1:8" ht="15.75" thickBot="1" x14ac:dyDescent="0.3">
      <c r="A1316" s="3">
        <v>1314</v>
      </c>
      <c r="B1316" s="5" t="s">
        <v>3705</v>
      </c>
      <c r="C1316" s="3" t="s">
        <v>2176</v>
      </c>
      <c r="D1316" s="7">
        <v>49</v>
      </c>
      <c r="E1316" s="160">
        <v>48.953333333333333</v>
      </c>
      <c r="F1316" s="157">
        <v>1468600</v>
      </c>
      <c r="G1316" s="3" t="s">
        <v>3706</v>
      </c>
      <c r="H1316" s="1" t="s">
        <v>3707</v>
      </c>
    </row>
    <row r="1317" spans="1:8" ht="15.75" thickTop="1" x14ac:dyDescent="0.25">
      <c r="A1317" s="2">
        <v>1315</v>
      </c>
      <c r="B1317" s="5" t="s">
        <v>3708</v>
      </c>
      <c r="C1317" s="3" t="s">
        <v>2176</v>
      </c>
      <c r="D1317" s="7">
        <v>49</v>
      </c>
      <c r="E1317" s="160">
        <v>48.942005309373087</v>
      </c>
      <c r="F1317" s="157">
        <v>11983450</v>
      </c>
      <c r="G1317" s="3" t="s">
        <v>3709</v>
      </c>
      <c r="H1317" s="1" t="s">
        <v>3710</v>
      </c>
    </row>
    <row r="1318" spans="1:8" ht="15.75" thickBot="1" x14ac:dyDescent="0.3">
      <c r="A1318" s="3">
        <v>1316</v>
      </c>
      <c r="B1318" s="5" t="s">
        <v>3711</v>
      </c>
      <c r="C1318" s="3" t="s">
        <v>2176</v>
      </c>
      <c r="D1318" s="7">
        <v>100</v>
      </c>
      <c r="E1318" s="160">
        <v>13.057871231719433</v>
      </c>
      <c r="F1318" s="157">
        <v>1765133</v>
      </c>
      <c r="G1318" s="3" t="s">
        <v>3712</v>
      </c>
      <c r="H1318" s="1" t="s">
        <v>3713</v>
      </c>
    </row>
    <row r="1319" spans="1:8" ht="15.75" thickTop="1" x14ac:dyDescent="0.25">
      <c r="A1319" s="2">
        <v>1317</v>
      </c>
      <c r="B1319" s="5" t="s">
        <v>3714</v>
      </c>
      <c r="C1319" s="3" t="s">
        <v>2176</v>
      </c>
      <c r="D1319" s="7" t="s">
        <v>4942</v>
      </c>
      <c r="E1319" s="160" t="e">
        <v>#VALUE!</v>
      </c>
      <c r="F1319" s="157" t="s">
        <v>4942</v>
      </c>
      <c r="G1319" s="3" t="s">
        <v>3715</v>
      </c>
      <c r="H1319" s="1" t="s">
        <v>3716</v>
      </c>
    </row>
    <row r="1320" spans="1:8" ht="15.75" thickBot="1" x14ac:dyDescent="0.3">
      <c r="A1320" s="3">
        <v>1318</v>
      </c>
      <c r="B1320" s="5" t="s">
        <v>3717</v>
      </c>
      <c r="C1320" s="3" t="s">
        <v>2176</v>
      </c>
      <c r="D1320" s="7">
        <v>49</v>
      </c>
      <c r="E1320" s="160">
        <v>49</v>
      </c>
      <c r="F1320" s="157">
        <v>24892000</v>
      </c>
      <c r="G1320" s="3" t="s">
        <v>3718</v>
      </c>
      <c r="H1320" s="1" t="s">
        <v>3719</v>
      </c>
    </row>
    <row r="1321" spans="1:8" ht="15.75" thickTop="1" x14ac:dyDescent="0.25">
      <c r="A1321" s="2">
        <v>1319</v>
      </c>
      <c r="B1321" s="5" t="s">
        <v>2063</v>
      </c>
      <c r="C1321" s="3" t="s">
        <v>694</v>
      </c>
      <c r="D1321" s="7">
        <v>49</v>
      </c>
      <c r="E1321" s="160">
        <v>44.612873369057446</v>
      </c>
      <c r="F1321" s="157">
        <v>2038902</v>
      </c>
      <c r="G1321" s="3" t="s">
        <v>2165</v>
      </c>
      <c r="H1321" s="1" t="s">
        <v>2166</v>
      </c>
    </row>
    <row r="1322" spans="1:8" ht="15.75" thickBot="1" x14ac:dyDescent="0.3">
      <c r="A1322" s="3">
        <v>1320</v>
      </c>
      <c r="B1322" s="5" t="s">
        <v>3720</v>
      </c>
      <c r="C1322" s="3" t="s">
        <v>2176</v>
      </c>
      <c r="D1322" s="7">
        <v>49</v>
      </c>
      <c r="E1322" s="160">
        <v>49.000000000000007</v>
      </c>
      <c r="F1322" s="157">
        <v>643762</v>
      </c>
      <c r="G1322" s="3" t="s">
        <v>3721</v>
      </c>
      <c r="H1322" s="1" t="s">
        <v>3722</v>
      </c>
    </row>
    <row r="1323" spans="1:8" ht="15.75" thickTop="1" x14ac:dyDescent="0.25">
      <c r="A1323" s="2">
        <v>1321</v>
      </c>
      <c r="B1323" s="5" t="s">
        <v>623</v>
      </c>
      <c r="C1323" s="3" t="s">
        <v>694</v>
      </c>
      <c r="D1323" s="7">
        <v>49</v>
      </c>
      <c r="E1323" s="160">
        <v>18.976704128161639</v>
      </c>
      <c r="F1323" s="157">
        <v>1436620</v>
      </c>
      <c r="G1323" s="3" t="s">
        <v>1299</v>
      </c>
      <c r="H1323" s="1" t="s">
        <v>1941</v>
      </c>
    </row>
    <row r="1324" spans="1:8" ht="15.75" thickBot="1" x14ac:dyDescent="0.3">
      <c r="A1324" s="3">
        <v>1322</v>
      </c>
      <c r="B1324" s="5" t="s">
        <v>3723</v>
      </c>
      <c r="C1324" s="3" t="s">
        <v>2176</v>
      </c>
      <c r="D1324" s="7">
        <v>49</v>
      </c>
      <c r="E1324" s="160">
        <v>49.000000000000007</v>
      </c>
      <c r="F1324" s="157">
        <v>1323000</v>
      </c>
      <c r="G1324" s="3" t="s">
        <v>3724</v>
      </c>
      <c r="H1324" s="1" t="s">
        <v>3725</v>
      </c>
    </row>
    <row r="1325" spans="1:8" ht="15.75" thickTop="1" x14ac:dyDescent="0.25">
      <c r="A1325" s="2">
        <v>1323</v>
      </c>
      <c r="B1325" s="5" t="s">
        <v>4849</v>
      </c>
      <c r="C1325" s="3" t="s">
        <v>2176</v>
      </c>
      <c r="D1325" s="7">
        <v>49</v>
      </c>
      <c r="E1325" s="160">
        <v>48.998412217904551</v>
      </c>
      <c r="F1325" s="157">
        <v>13078323</v>
      </c>
      <c r="G1325" s="3" t="s">
        <v>4850</v>
      </c>
      <c r="H1325" s="1" t="s">
        <v>4851</v>
      </c>
    </row>
    <row r="1326" spans="1:8" ht="15.75" thickBot="1" x14ac:dyDescent="0.3">
      <c r="A1326" s="3">
        <v>1324</v>
      </c>
      <c r="B1326" s="5" t="s">
        <v>624</v>
      </c>
      <c r="C1326" s="3" t="s">
        <v>694</v>
      </c>
      <c r="D1326" s="7">
        <v>15</v>
      </c>
      <c r="E1326" s="160">
        <v>0.57495395170695418</v>
      </c>
      <c r="F1326" s="157">
        <v>70795</v>
      </c>
      <c r="G1326" s="3" t="s">
        <v>1300</v>
      </c>
      <c r="H1326" s="1" t="s">
        <v>1942</v>
      </c>
    </row>
    <row r="1327" spans="1:8" ht="15.75" thickTop="1" x14ac:dyDescent="0.25">
      <c r="A1327" s="2">
        <v>1325</v>
      </c>
      <c r="B1327" s="5" t="s">
        <v>625</v>
      </c>
      <c r="C1327" s="3" t="s">
        <v>694</v>
      </c>
      <c r="D1327" s="7">
        <v>49</v>
      </c>
      <c r="E1327" s="160">
        <v>48.993784481987809</v>
      </c>
      <c r="F1327" s="157">
        <v>4054755</v>
      </c>
      <c r="G1327" s="3" t="s">
        <v>1301</v>
      </c>
      <c r="H1327" s="1" t="s">
        <v>1943</v>
      </c>
    </row>
    <row r="1328" spans="1:8" ht="15.75" thickBot="1" x14ac:dyDescent="0.3">
      <c r="A1328" s="3">
        <v>1326</v>
      </c>
      <c r="B1328" s="5" t="s">
        <v>626</v>
      </c>
      <c r="C1328" s="3" t="s">
        <v>694</v>
      </c>
      <c r="D1328" s="7">
        <v>49</v>
      </c>
      <c r="E1328" s="160">
        <v>49.116011063891307</v>
      </c>
      <c r="F1328" s="157">
        <v>7745703</v>
      </c>
      <c r="G1328" s="3" t="s">
        <v>1302</v>
      </c>
      <c r="H1328" s="1" t="s">
        <v>1944</v>
      </c>
    </row>
    <row r="1329" spans="1:8" ht="15.75" thickTop="1" x14ac:dyDescent="0.25">
      <c r="A1329" s="2">
        <v>1327</v>
      </c>
      <c r="B1329" s="5" t="s">
        <v>3726</v>
      </c>
      <c r="C1329" s="3" t="s">
        <v>2176</v>
      </c>
      <c r="D1329" s="7">
        <v>49</v>
      </c>
      <c r="E1329" s="160">
        <v>49</v>
      </c>
      <c r="F1329" s="157">
        <v>2940000</v>
      </c>
      <c r="G1329" s="3" t="s">
        <v>3727</v>
      </c>
      <c r="H1329" s="1" t="s">
        <v>3728</v>
      </c>
    </row>
    <row r="1330" spans="1:8" ht="15.75" thickBot="1" x14ac:dyDescent="0.3">
      <c r="A1330" s="3">
        <v>1328</v>
      </c>
      <c r="B1330" s="5" t="s">
        <v>3729</v>
      </c>
      <c r="C1330" s="3" t="s">
        <v>1</v>
      </c>
      <c r="D1330" s="7">
        <v>49</v>
      </c>
      <c r="E1330" s="160">
        <v>48.825787426700494</v>
      </c>
      <c r="F1330" s="157">
        <v>11858485</v>
      </c>
      <c r="G1330" s="3" t="s">
        <v>3730</v>
      </c>
      <c r="H1330" s="1" t="s">
        <v>3731</v>
      </c>
    </row>
    <row r="1331" spans="1:8" ht="15.75" thickTop="1" x14ac:dyDescent="0.25">
      <c r="A1331" s="2">
        <v>1329</v>
      </c>
      <c r="B1331" s="5" t="s">
        <v>627</v>
      </c>
      <c r="C1331" s="3" t="s">
        <v>694</v>
      </c>
      <c r="D1331" s="7">
        <v>49</v>
      </c>
      <c r="E1331" s="160">
        <v>48.994482541124796</v>
      </c>
      <c r="F1331" s="157">
        <v>19605931</v>
      </c>
      <c r="G1331" s="3" t="s">
        <v>2167</v>
      </c>
      <c r="H1331" s="1" t="s">
        <v>1945</v>
      </c>
    </row>
    <row r="1332" spans="1:8" ht="15.75" thickBot="1" x14ac:dyDescent="0.3">
      <c r="A1332" s="3">
        <v>1330</v>
      </c>
      <c r="B1332" s="5" t="s">
        <v>628</v>
      </c>
      <c r="C1332" s="3" t="s">
        <v>694</v>
      </c>
      <c r="D1332" s="7">
        <v>49</v>
      </c>
      <c r="E1332" s="160">
        <v>48.672837982281372</v>
      </c>
      <c r="F1332" s="157">
        <v>21884700</v>
      </c>
      <c r="G1332" s="3" t="s">
        <v>1303</v>
      </c>
      <c r="H1332" s="1" t="s">
        <v>1946</v>
      </c>
    </row>
    <row r="1333" spans="1:8" ht="15.75" thickTop="1" x14ac:dyDescent="0.25">
      <c r="A1333" s="2">
        <v>1331</v>
      </c>
      <c r="B1333" s="5" t="s">
        <v>3732</v>
      </c>
      <c r="C1333" s="3" t="s">
        <v>2176</v>
      </c>
      <c r="D1333" s="7">
        <v>49</v>
      </c>
      <c r="E1333" s="160">
        <v>49.000187230855651</v>
      </c>
      <c r="F1333" s="157">
        <v>994498</v>
      </c>
      <c r="G1333" s="3" t="s">
        <v>3733</v>
      </c>
      <c r="H1333" s="1" t="s">
        <v>3734</v>
      </c>
    </row>
    <row r="1334" spans="1:8" ht="15.75" thickBot="1" x14ac:dyDescent="0.3">
      <c r="A1334" s="3">
        <v>1332</v>
      </c>
      <c r="B1334" s="5" t="s">
        <v>3735</v>
      </c>
      <c r="C1334" s="3" t="s">
        <v>2176</v>
      </c>
      <c r="D1334" s="7">
        <v>49</v>
      </c>
      <c r="E1334" s="160">
        <v>48.691666666666663</v>
      </c>
      <c r="F1334" s="157">
        <v>1168600</v>
      </c>
      <c r="G1334" s="3" t="s">
        <v>3736</v>
      </c>
      <c r="H1334" s="1" t="s">
        <v>3737</v>
      </c>
    </row>
    <row r="1335" spans="1:8" ht="15.75" thickTop="1" x14ac:dyDescent="0.25">
      <c r="A1335" s="2">
        <v>1333</v>
      </c>
      <c r="B1335" s="5" t="s">
        <v>3738</v>
      </c>
      <c r="C1335" s="3" t="s">
        <v>2176</v>
      </c>
      <c r="D1335" s="7">
        <v>49</v>
      </c>
      <c r="E1335" s="160">
        <v>48.926224188790563</v>
      </c>
      <c r="F1335" s="157">
        <v>331719800</v>
      </c>
      <c r="G1335" s="3" t="s">
        <v>3739</v>
      </c>
      <c r="H1335" s="1" t="s">
        <v>3740</v>
      </c>
    </row>
    <row r="1336" spans="1:8" ht="15.75" thickBot="1" x14ac:dyDescent="0.3">
      <c r="A1336" s="3">
        <v>1334</v>
      </c>
      <c r="B1336" s="5" t="s">
        <v>3741</v>
      </c>
      <c r="C1336" s="3" t="s">
        <v>2176</v>
      </c>
      <c r="D1336" s="7">
        <v>49</v>
      </c>
      <c r="E1336" s="160">
        <v>48.530300925884177</v>
      </c>
      <c r="F1336" s="157">
        <v>5380933</v>
      </c>
      <c r="G1336" s="3" t="s">
        <v>3742</v>
      </c>
      <c r="H1336" s="1" t="s">
        <v>3743</v>
      </c>
    </row>
    <row r="1337" spans="1:8" ht="15.75" thickTop="1" x14ac:dyDescent="0.25">
      <c r="A1337" s="2">
        <v>1335</v>
      </c>
      <c r="B1337" s="5" t="s">
        <v>285</v>
      </c>
      <c r="C1337" s="3" t="s">
        <v>1</v>
      </c>
      <c r="D1337" s="7">
        <v>49</v>
      </c>
      <c r="E1337" s="160">
        <v>30.64648285623311</v>
      </c>
      <c r="F1337" s="157">
        <v>19461246</v>
      </c>
      <c r="G1337" s="3" t="s">
        <v>984</v>
      </c>
      <c r="H1337" s="1" t="s">
        <v>1614</v>
      </c>
    </row>
    <row r="1338" spans="1:8" ht="15.75" thickBot="1" x14ac:dyDescent="0.3">
      <c r="A1338" s="3">
        <v>1336</v>
      </c>
      <c r="B1338" s="5" t="s">
        <v>2045</v>
      </c>
      <c r="C1338" s="3" t="s">
        <v>1</v>
      </c>
      <c r="D1338" s="7">
        <v>49</v>
      </c>
      <c r="E1338" s="160">
        <v>48.860809523809522</v>
      </c>
      <c r="F1338" s="157">
        <v>10260770</v>
      </c>
      <c r="G1338" s="3" t="s">
        <v>2118</v>
      </c>
      <c r="H1338" s="1" t="s">
        <v>2119</v>
      </c>
    </row>
    <row r="1339" spans="1:8" ht="15.75" thickTop="1" x14ac:dyDescent="0.25">
      <c r="A1339" s="2">
        <v>1337</v>
      </c>
      <c r="B1339" s="5" t="s">
        <v>3744</v>
      </c>
      <c r="C1339" s="3" t="s">
        <v>2176</v>
      </c>
      <c r="D1339" s="7">
        <v>49</v>
      </c>
      <c r="E1339" s="160">
        <v>46.902857142857144</v>
      </c>
      <c r="F1339" s="157">
        <v>820800</v>
      </c>
      <c r="G1339" s="3" t="s">
        <v>3745</v>
      </c>
      <c r="H1339" s="1" t="s">
        <v>3746</v>
      </c>
    </row>
    <row r="1340" spans="1:8" ht="15.75" thickBot="1" x14ac:dyDescent="0.3">
      <c r="A1340" s="3">
        <v>1338</v>
      </c>
      <c r="B1340" s="5" t="s">
        <v>4115</v>
      </c>
      <c r="C1340" s="3" t="s">
        <v>2176</v>
      </c>
      <c r="D1340" s="7">
        <v>49</v>
      </c>
      <c r="E1340" s="160">
        <v>48.999997259872345</v>
      </c>
      <c r="F1340" s="157">
        <v>7152951</v>
      </c>
      <c r="G1340" s="3" t="s">
        <v>4116</v>
      </c>
      <c r="H1340" s="1" t="s">
        <v>4117</v>
      </c>
    </row>
    <row r="1341" spans="1:8" ht="15.75" thickTop="1" x14ac:dyDescent="0.25">
      <c r="A1341" s="2">
        <v>1339</v>
      </c>
      <c r="B1341" s="5" t="s">
        <v>3747</v>
      </c>
      <c r="C1341" s="3" t="s">
        <v>2176</v>
      </c>
      <c r="D1341" s="7">
        <v>49</v>
      </c>
      <c r="E1341" s="160">
        <v>49.629329317734275</v>
      </c>
      <c r="F1341" s="157">
        <v>856900</v>
      </c>
      <c r="G1341" s="3" t="s">
        <v>3748</v>
      </c>
      <c r="H1341" s="1" t="s">
        <v>3749</v>
      </c>
    </row>
    <row r="1342" spans="1:8" ht="15.75" thickBot="1" x14ac:dyDescent="0.3">
      <c r="A1342" s="3">
        <v>1340</v>
      </c>
      <c r="B1342" s="5" t="s">
        <v>629</v>
      </c>
      <c r="C1342" s="3" t="s">
        <v>694</v>
      </c>
      <c r="D1342" s="154">
        <v>49</v>
      </c>
      <c r="E1342" s="161">
        <v>28.798928571428572</v>
      </c>
      <c r="F1342" s="6">
        <v>2015925</v>
      </c>
      <c r="G1342" s="3" t="s">
        <v>1304</v>
      </c>
      <c r="H1342" s="1" t="s">
        <v>1947</v>
      </c>
    </row>
    <row r="1343" spans="1:8" ht="15.75" thickTop="1" x14ac:dyDescent="0.25">
      <c r="A1343" s="2">
        <v>1341</v>
      </c>
      <c r="B1343" s="5" t="s">
        <v>286</v>
      </c>
      <c r="C1343" s="3" t="s">
        <v>1</v>
      </c>
      <c r="D1343" s="7">
        <v>100</v>
      </c>
      <c r="E1343" s="160">
        <v>11.064719115479564</v>
      </c>
      <c r="F1343" s="157">
        <v>3394720</v>
      </c>
      <c r="G1343" s="3" t="s">
        <v>985</v>
      </c>
      <c r="H1343" s="1" t="s">
        <v>1615</v>
      </c>
    </row>
    <row r="1344" spans="1:8" ht="15.75" thickBot="1" x14ac:dyDescent="0.3">
      <c r="A1344" s="3">
        <v>1342</v>
      </c>
      <c r="B1344" s="5" t="s">
        <v>3750</v>
      </c>
      <c r="C1344" s="3" t="s">
        <v>2176</v>
      </c>
      <c r="D1344" s="7">
        <v>49</v>
      </c>
      <c r="E1344" s="160">
        <v>49.000044907322518</v>
      </c>
      <c r="F1344" s="157">
        <v>2618729</v>
      </c>
      <c r="G1344" s="3" t="s">
        <v>3751</v>
      </c>
      <c r="H1344" s="1" t="s">
        <v>3752</v>
      </c>
    </row>
    <row r="1345" spans="1:8" ht="15.75" thickTop="1" x14ac:dyDescent="0.25">
      <c r="A1345" s="2">
        <v>1343</v>
      </c>
      <c r="B1345" s="5" t="s">
        <v>287</v>
      </c>
      <c r="C1345" s="3" t="s">
        <v>1</v>
      </c>
      <c r="D1345" s="7">
        <v>49</v>
      </c>
      <c r="E1345" s="160">
        <v>49.380135999538993</v>
      </c>
      <c r="F1345" s="157">
        <v>17137870</v>
      </c>
      <c r="G1345" s="3" t="s">
        <v>986</v>
      </c>
      <c r="H1345" s="1" t="s">
        <v>1616</v>
      </c>
    </row>
    <row r="1346" spans="1:8" ht="15.75" thickBot="1" x14ac:dyDescent="0.3">
      <c r="A1346" s="3">
        <v>1344</v>
      </c>
      <c r="B1346" s="5" t="s">
        <v>3753</v>
      </c>
      <c r="C1346" s="3" t="s">
        <v>2176</v>
      </c>
      <c r="D1346" s="154">
        <v>49</v>
      </c>
      <c r="E1346" s="161">
        <v>46.742007988589293</v>
      </c>
      <c r="F1346" s="6">
        <v>6829400</v>
      </c>
      <c r="G1346" s="3" t="s">
        <v>3754</v>
      </c>
      <c r="H1346" s="1" t="s">
        <v>3755</v>
      </c>
    </row>
    <row r="1347" spans="1:8" ht="15.75" thickTop="1" x14ac:dyDescent="0.25">
      <c r="A1347" s="2">
        <v>1345</v>
      </c>
      <c r="B1347" s="5" t="s">
        <v>3756</v>
      </c>
      <c r="C1347" s="3" t="s">
        <v>2176</v>
      </c>
      <c r="D1347" s="7">
        <v>49</v>
      </c>
      <c r="E1347" s="160">
        <v>48.978835978835974</v>
      </c>
      <c r="F1347" s="157">
        <v>1194153</v>
      </c>
      <c r="G1347" s="3" t="s">
        <v>3757</v>
      </c>
      <c r="H1347" s="1" t="s">
        <v>3758</v>
      </c>
    </row>
    <row r="1348" spans="1:8" ht="15.75" thickBot="1" x14ac:dyDescent="0.3">
      <c r="A1348" s="3">
        <v>1346</v>
      </c>
      <c r="B1348" s="5" t="s">
        <v>288</v>
      </c>
      <c r="C1348" s="3" t="s">
        <v>1</v>
      </c>
      <c r="D1348" s="7">
        <v>49</v>
      </c>
      <c r="E1348" s="160">
        <v>26.635249999999999</v>
      </c>
      <c r="F1348" s="157">
        <v>2130820</v>
      </c>
      <c r="G1348" s="3" t="s">
        <v>987</v>
      </c>
      <c r="H1348" s="1" t="s">
        <v>1617</v>
      </c>
    </row>
    <row r="1349" spans="1:8" ht="15.75" thickTop="1" x14ac:dyDescent="0.25">
      <c r="A1349" s="2">
        <v>1347</v>
      </c>
      <c r="B1349" s="5" t="s">
        <v>3759</v>
      </c>
      <c r="C1349" s="3" t="s">
        <v>2176</v>
      </c>
      <c r="D1349" s="7">
        <v>49</v>
      </c>
      <c r="E1349" s="160">
        <v>49.00016833097127</v>
      </c>
      <c r="F1349" s="157">
        <v>902392</v>
      </c>
      <c r="G1349" s="3" t="s">
        <v>3760</v>
      </c>
      <c r="H1349" s="1" t="s">
        <v>3761</v>
      </c>
    </row>
    <row r="1350" spans="1:8" ht="15.75" thickBot="1" x14ac:dyDescent="0.3">
      <c r="A1350" s="3">
        <v>1348</v>
      </c>
      <c r="B1350" s="5" t="s">
        <v>630</v>
      </c>
      <c r="C1350" s="3" t="s">
        <v>694</v>
      </c>
      <c r="D1350" s="7">
        <v>52.833399999999997</v>
      </c>
      <c r="E1350" s="160">
        <v>48.258791605918766</v>
      </c>
      <c r="F1350" s="157">
        <v>7391331</v>
      </c>
      <c r="G1350" s="3" t="s">
        <v>1305</v>
      </c>
      <c r="H1350" s="1" t="s">
        <v>1948</v>
      </c>
    </row>
    <row r="1351" spans="1:8" ht="15.75" thickTop="1" x14ac:dyDescent="0.25">
      <c r="A1351" s="2">
        <v>1349</v>
      </c>
      <c r="B1351" s="5" t="s">
        <v>3762</v>
      </c>
      <c r="C1351" s="3" t="s">
        <v>2176</v>
      </c>
      <c r="D1351" s="7">
        <v>49</v>
      </c>
      <c r="E1351" s="160">
        <v>48.429411764705883</v>
      </c>
      <c r="F1351" s="157">
        <v>1646600</v>
      </c>
      <c r="G1351" s="3" t="s">
        <v>3763</v>
      </c>
      <c r="H1351" s="1" t="s">
        <v>3764</v>
      </c>
    </row>
    <row r="1352" spans="1:8" ht="15.75" thickBot="1" x14ac:dyDescent="0.3">
      <c r="A1352" s="3">
        <v>1350</v>
      </c>
      <c r="B1352" s="5" t="s">
        <v>3765</v>
      </c>
      <c r="C1352" s="3" t="s">
        <v>2176</v>
      </c>
      <c r="D1352" s="7">
        <v>49</v>
      </c>
      <c r="E1352" s="160">
        <v>49.000003008731341</v>
      </c>
      <c r="F1352" s="157">
        <v>6514374</v>
      </c>
      <c r="G1352" s="3" t="s">
        <v>3766</v>
      </c>
      <c r="H1352" s="1" t="s">
        <v>3767</v>
      </c>
    </row>
    <row r="1353" spans="1:8" ht="15.75" thickTop="1" x14ac:dyDescent="0.25">
      <c r="A1353" s="2">
        <v>1351</v>
      </c>
      <c r="B1353" s="5" t="s">
        <v>3768</v>
      </c>
      <c r="C1353" s="3" t="s">
        <v>2176</v>
      </c>
      <c r="D1353" s="7">
        <v>49</v>
      </c>
      <c r="E1353" s="160">
        <v>49</v>
      </c>
      <c r="F1353" s="157">
        <v>2695000</v>
      </c>
      <c r="G1353" s="3" t="s">
        <v>3769</v>
      </c>
      <c r="H1353" s="1" t="s">
        <v>3770</v>
      </c>
    </row>
    <row r="1354" spans="1:8" ht="15.75" thickBot="1" x14ac:dyDescent="0.3">
      <c r="A1354" s="3">
        <v>1352</v>
      </c>
      <c r="B1354" s="5" t="s">
        <v>3771</v>
      </c>
      <c r="C1354" s="3" t="s">
        <v>2176</v>
      </c>
      <c r="D1354" s="7">
        <v>49</v>
      </c>
      <c r="E1354" s="160">
        <v>48.697671871502926</v>
      </c>
      <c r="F1354" s="157">
        <v>4090546</v>
      </c>
      <c r="G1354" s="3" t="s">
        <v>3772</v>
      </c>
      <c r="H1354" s="1" t="s">
        <v>3773</v>
      </c>
    </row>
    <row r="1355" spans="1:8" ht="15.75" thickTop="1" x14ac:dyDescent="0.25">
      <c r="A1355" s="2">
        <v>1353</v>
      </c>
      <c r="B1355" s="5" t="s">
        <v>631</v>
      </c>
      <c r="C1355" s="3" t="s">
        <v>694</v>
      </c>
      <c r="D1355" s="7">
        <v>49</v>
      </c>
      <c r="E1355" s="160">
        <v>48.99140598143692</v>
      </c>
      <c r="F1355" s="157">
        <v>2850320</v>
      </c>
      <c r="G1355" s="3" t="s">
        <v>1306</v>
      </c>
      <c r="H1355" s="1" t="s">
        <v>1949</v>
      </c>
    </row>
    <row r="1356" spans="1:8" ht="15.75" thickBot="1" x14ac:dyDescent="0.3">
      <c r="A1356" s="3">
        <v>1354</v>
      </c>
      <c r="B1356" s="5" t="s">
        <v>3774</v>
      </c>
      <c r="C1356" s="3" t="s">
        <v>2176</v>
      </c>
      <c r="D1356" s="7">
        <v>49</v>
      </c>
      <c r="E1356" s="160">
        <v>48.838000000000001</v>
      </c>
      <c r="F1356" s="157">
        <v>4883800</v>
      </c>
      <c r="G1356" s="3" t="s">
        <v>3775</v>
      </c>
      <c r="H1356" s="1" t="s">
        <v>3776</v>
      </c>
    </row>
    <row r="1357" spans="1:8" ht="15.75" thickTop="1" x14ac:dyDescent="0.25">
      <c r="A1357" s="2">
        <v>1355</v>
      </c>
      <c r="B1357" s="5" t="s">
        <v>632</v>
      </c>
      <c r="C1357" s="3" t="s">
        <v>694</v>
      </c>
      <c r="D1357" s="7">
        <v>49</v>
      </c>
      <c r="E1357" s="160">
        <v>48.983323874834475</v>
      </c>
      <c r="F1357" s="157">
        <v>5877896</v>
      </c>
      <c r="G1357" s="3" t="s">
        <v>1307</v>
      </c>
      <c r="H1357" s="1" t="s">
        <v>1950</v>
      </c>
    </row>
    <row r="1358" spans="1:8" ht="15.75" thickBot="1" x14ac:dyDescent="0.3">
      <c r="A1358" s="3">
        <v>1356</v>
      </c>
      <c r="B1358" s="5" t="s">
        <v>289</v>
      </c>
      <c r="C1358" s="3" t="s">
        <v>1</v>
      </c>
      <c r="D1358" s="7">
        <v>49</v>
      </c>
      <c r="E1358" s="160">
        <v>48.957158236947215</v>
      </c>
      <c r="F1358" s="157">
        <v>18439885</v>
      </c>
      <c r="G1358" s="3" t="s">
        <v>988</v>
      </c>
      <c r="H1358" s="1" t="s">
        <v>1618</v>
      </c>
    </row>
    <row r="1359" spans="1:8" ht="15.75" thickTop="1" x14ac:dyDescent="0.25">
      <c r="A1359" s="2">
        <v>1357</v>
      </c>
      <c r="B1359" s="5" t="s">
        <v>633</v>
      </c>
      <c r="C1359" s="3" t="s">
        <v>694</v>
      </c>
      <c r="D1359" s="7">
        <v>49</v>
      </c>
      <c r="E1359" s="160">
        <v>42.765471129814372</v>
      </c>
      <c r="F1359" s="157">
        <v>2001980</v>
      </c>
      <c r="G1359" s="3" t="s">
        <v>1308</v>
      </c>
      <c r="H1359" s="1" t="s">
        <v>1951</v>
      </c>
    </row>
    <row r="1360" spans="1:8" ht="15.75" thickBot="1" x14ac:dyDescent="0.3">
      <c r="A1360" s="3">
        <v>1358</v>
      </c>
      <c r="B1360" s="5" t="s">
        <v>3777</v>
      </c>
      <c r="C1360" s="3" t="s">
        <v>2176</v>
      </c>
      <c r="D1360" s="7">
        <v>49</v>
      </c>
      <c r="E1360" s="160">
        <v>47.747499999999995</v>
      </c>
      <c r="F1360" s="157">
        <v>7639600</v>
      </c>
      <c r="G1360" s="3" t="s">
        <v>3778</v>
      </c>
      <c r="H1360" s="1" t="s">
        <v>3779</v>
      </c>
    </row>
    <row r="1361" spans="1:8" ht="15.75" thickTop="1" x14ac:dyDescent="0.25">
      <c r="A1361" s="2">
        <v>1359</v>
      </c>
      <c r="B1361" s="5" t="s">
        <v>634</v>
      </c>
      <c r="C1361" s="3" t="s">
        <v>694</v>
      </c>
      <c r="D1361" s="7">
        <v>49</v>
      </c>
      <c r="E1361" s="160">
        <v>45.939991679955625</v>
      </c>
      <c r="F1361" s="157">
        <v>3445481</v>
      </c>
      <c r="G1361" s="3" t="s">
        <v>1309</v>
      </c>
      <c r="H1361" s="1" t="s">
        <v>1952</v>
      </c>
    </row>
    <row r="1362" spans="1:8" ht="15.75" thickBot="1" x14ac:dyDescent="0.3">
      <c r="A1362" s="3">
        <v>1360</v>
      </c>
      <c r="B1362" s="5" t="s">
        <v>3780</v>
      </c>
      <c r="C1362" s="3" t="s">
        <v>2176</v>
      </c>
      <c r="D1362" s="7">
        <v>49</v>
      </c>
      <c r="E1362" s="160">
        <v>49</v>
      </c>
      <c r="F1362" s="157">
        <v>4214000</v>
      </c>
      <c r="G1362" s="3" t="s">
        <v>3781</v>
      </c>
      <c r="H1362" s="1" t="s">
        <v>3782</v>
      </c>
    </row>
    <row r="1363" spans="1:8" ht="15.75" thickTop="1" x14ac:dyDescent="0.25">
      <c r="A1363" s="2">
        <v>1361</v>
      </c>
      <c r="B1363" s="5" t="s">
        <v>635</v>
      </c>
      <c r="C1363" s="3" t="s">
        <v>2176</v>
      </c>
      <c r="D1363" s="7">
        <v>49</v>
      </c>
      <c r="E1363" s="160">
        <v>47.593103448275862</v>
      </c>
      <c r="F1363" s="157">
        <v>1380200</v>
      </c>
      <c r="G1363" s="3" t="s">
        <v>1310</v>
      </c>
      <c r="H1363" s="1" t="s">
        <v>1953</v>
      </c>
    </row>
    <row r="1364" spans="1:8" ht="15.75" thickBot="1" x14ac:dyDescent="0.3">
      <c r="A1364" s="3">
        <v>1362</v>
      </c>
      <c r="B1364" s="5" t="s">
        <v>636</v>
      </c>
      <c r="C1364" s="3" t="s">
        <v>694</v>
      </c>
      <c r="D1364" s="7">
        <v>49</v>
      </c>
      <c r="E1364" s="160">
        <v>46.439116666666671</v>
      </c>
      <c r="F1364" s="157">
        <v>5572694</v>
      </c>
      <c r="G1364" s="3" t="s">
        <v>1311</v>
      </c>
      <c r="H1364" s="1" t="s">
        <v>1954</v>
      </c>
    </row>
    <row r="1365" spans="1:8" ht="15.75" thickTop="1" x14ac:dyDescent="0.25">
      <c r="A1365" s="2">
        <v>1363</v>
      </c>
      <c r="B1365" s="5" t="s">
        <v>637</v>
      </c>
      <c r="C1365" s="3" t="s">
        <v>694</v>
      </c>
      <c r="D1365" s="154">
        <v>49</v>
      </c>
      <c r="E1365" s="161">
        <v>48.689266666666661</v>
      </c>
      <c r="F1365" s="6">
        <v>7303390</v>
      </c>
      <c r="G1365" s="3" t="s">
        <v>1312</v>
      </c>
      <c r="H1365" s="1" t="s">
        <v>1955</v>
      </c>
    </row>
    <row r="1366" spans="1:8" ht="15.75" thickBot="1" x14ac:dyDescent="0.3">
      <c r="A1366" s="3">
        <v>1364</v>
      </c>
      <c r="B1366" s="5" t="s">
        <v>638</v>
      </c>
      <c r="C1366" s="3" t="s">
        <v>694</v>
      </c>
      <c r="D1366" s="7">
        <v>49</v>
      </c>
      <c r="E1366" s="161">
        <v>48.984233667589173</v>
      </c>
      <c r="F1366" s="6">
        <v>13901461</v>
      </c>
      <c r="G1366" s="3" t="s">
        <v>1313</v>
      </c>
      <c r="H1366" s="1" t="s">
        <v>1956</v>
      </c>
    </row>
    <row r="1367" spans="1:8" ht="15.75" thickTop="1" x14ac:dyDescent="0.25">
      <c r="A1367" s="2">
        <v>1365</v>
      </c>
      <c r="B1367" s="5" t="s">
        <v>3783</v>
      </c>
      <c r="C1367" s="3" t="s">
        <v>2176</v>
      </c>
      <c r="D1367" s="7">
        <v>49</v>
      </c>
      <c r="E1367" s="160">
        <v>47.872</v>
      </c>
      <c r="F1367" s="157">
        <v>2393600</v>
      </c>
      <c r="G1367" s="3" t="s">
        <v>3784</v>
      </c>
      <c r="H1367" s="1" t="s">
        <v>3785</v>
      </c>
    </row>
    <row r="1368" spans="1:8" ht="15.75" thickBot="1" x14ac:dyDescent="0.3">
      <c r="A1368" s="3">
        <v>1366</v>
      </c>
      <c r="B1368" s="5" t="s">
        <v>639</v>
      </c>
      <c r="C1368" s="3" t="s">
        <v>694</v>
      </c>
      <c r="D1368" s="7">
        <v>49</v>
      </c>
      <c r="E1368" s="160">
        <v>38.944062500000001</v>
      </c>
      <c r="F1368" s="157">
        <v>3115525</v>
      </c>
      <c r="G1368" s="3" t="s">
        <v>4740</v>
      </c>
      <c r="H1368" s="1" t="s">
        <v>1957</v>
      </c>
    </row>
    <row r="1369" spans="1:8" ht="15.75" thickTop="1" x14ac:dyDescent="0.25">
      <c r="A1369" s="2">
        <v>1367</v>
      </c>
      <c r="B1369" s="5" t="s">
        <v>640</v>
      </c>
      <c r="C1369" s="3" t="s">
        <v>694</v>
      </c>
      <c r="D1369" s="7">
        <v>49</v>
      </c>
      <c r="E1369" s="160">
        <v>48.966891734024749</v>
      </c>
      <c r="F1369" s="157">
        <v>10772393</v>
      </c>
      <c r="G1369" s="3" t="s">
        <v>1314</v>
      </c>
      <c r="H1369" s="1" t="s">
        <v>1958</v>
      </c>
    </row>
    <row r="1370" spans="1:8" ht="15.75" thickBot="1" x14ac:dyDescent="0.3">
      <c r="A1370" s="3">
        <v>1368</v>
      </c>
      <c r="B1370" s="5" t="s">
        <v>641</v>
      </c>
      <c r="C1370" s="3" t="s">
        <v>694</v>
      </c>
      <c r="D1370" s="154">
        <v>49</v>
      </c>
      <c r="E1370" s="161">
        <v>47.59431219645667</v>
      </c>
      <c r="F1370" s="6">
        <v>5566250</v>
      </c>
      <c r="G1370" s="3" t="s">
        <v>1315</v>
      </c>
      <c r="H1370" s="1" t="s">
        <v>1959</v>
      </c>
    </row>
    <row r="1371" spans="1:8" ht="15.75" thickTop="1" x14ac:dyDescent="0.25">
      <c r="A1371" s="2">
        <v>1369</v>
      </c>
      <c r="B1371" s="5" t="s">
        <v>3786</v>
      </c>
      <c r="C1371" s="3" t="s">
        <v>2176</v>
      </c>
      <c r="D1371" s="7">
        <v>49</v>
      </c>
      <c r="E1371" s="160">
        <v>48.223788002096484</v>
      </c>
      <c r="F1371" s="157">
        <v>7323901</v>
      </c>
      <c r="G1371" s="3" t="s">
        <v>5050</v>
      </c>
      <c r="H1371" s="1" t="s">
        <v>3787</v>
      </c>
    </row>
    <row r="1372" spans="1:8" ht="15.75" thickBot="1" x14ac:dyDescent="0.3">
      <c r="A1372" s="3">
        <v>1370</v>
      </c>
      <c r="B1372" s="5" t="s">
        <v>290</v>
      </c>
      <c r="C1372" s="3" t="s">
        <v>1</v>
      </c>
      <c r="D1372" s="7">
        <v>30</v>
      </c>
      <c r="E1372" s="160">
        <v>6.2660210624401937</v>
      </c>
      <c r="F1372" s="157">
        <v>232399014</v>
      </c>
      <c r="G1372" s="3" t="s">
        <v>989</v>
      </c>
      <c r="H1372" s="1" t="s">
        <v>1619</v>
      </c>
    </row>
    <row r="1373" spans="1:8" ht="15.75" thickTop="1" x14ac:dyDescent="0.25">
      <c r="A1373" s="2">
        <v>1371</v>
      </c>
      <c r="B1373" s="5" t="s">
        <v>642</v>
      </c>
      <c r="C1373" s="3" t="s">
        <v>694</v>
      </c>
      <c r="D1373" s="7">
        <v>49</v>
      </c>
      <c r="E1373" s="160">
        <v>48.917500000000004</v>
      </c>
      <c r="F1373" s="157">
        <v>5870100</v>
      </c>
      <c r="G1373" s="3" t="s">
        <v>1316</v>
      </c>
      <c r="H1373" s="1" t="s">
        <v>1960</v>
      </c>
    </row>
    <row r="1374" spans="1:8" ht="15.75" thickBot="1" x14ac:dyDescent="0.3">
      <c r="A1374" s="3">
        <v>1372</v>
      </c>
      <c r="B1374" s="5" t="s">
        <v>3788</v>
      </c>
      <c r="C1374" s="3" t="s">
        <v>2176</v>
      </c>
      <c r="D1374" s="7">
        <v>49</v>
      </c>
      <c r="E1374" s="160">
        <v>49</v>
      </c>
      <c r="F1374" s="157">
        <v>2450000</v>
      </c>
      <c r="G1374" s="3" t="s">
        <v>5056</v>
      </c>
      <c r="H1374" s="1" t="s">
        <v>3789</v>
      </c>
    </row>
    <row r="1375" spans="1:8" ht="15.75" thickTop="1" x14ac:dyDescent="0.25">
      <c r="A1375" s="2">
        <v>1373</v>
      </c>
      <c r="B1375" s="5" t="s">
        <v>291</v>
      </c>
      <c r="C1375" s="3" t="s">
        <v>1</v>
      </c>
      <c r="D1375" s="7">
        <v>49</v>
      </c>
      <c r="E1375" s="160">
        <v>48.410336075584084</v>
      </c>
      <c r="F1375" s="157">
        <v>12867051</v>
      </c>
      <c r="G1375" s="3" t="s">
        <v>990</v>
      </c>
      <c r="H1375" s="1" t="s">
        <v>1620</v>
      </c>
    </row>
    <row r="1376" spans="1:8" ht="15.75" thickBot="1" x14ac:dyDescent="0.3">
      <c r="A1376" s="3">
        <v>1374</v>
      </c>
      <c r="B1376" s="5" t="s">
        <v>643</v>
      </c>
      <c r="C1376" s="3" t="s">
        <v>694</v>
      </c>
      <c r="D1376" s="7">
        <v>0</v>
      </c>
      <c r="E1376" s="161" t="e">
        <v>#VALUE!</v>
      </c>
      <c r="F1376" s="6" t="s">
        <v>4942</v>
      </c>
      <c r="G1376" s="3" t="s">
        <v>4124</v>
      </c>
      <c r="H1376" s="1" t="s">
        <v>1961</v>
      </c>
    </row>
    <row r="1377" spans="1:8" ht="15.75" thickTop="1" x14ac:dyDescent="0.25">
      <c r="A1377" s="2">
        <v>1375</v>
      </c>
      <c r="B1377" s="5" t="s">
        <v>2046</v>
      </c>
      <c r="C1377" s="3" t="s">
        <v>1</v>
      </c>
      <c r="D1377" s="7">
        <v>100</v>
      </c>
      <c r="E1377" s="160">
        <v>62.665043059247047</v>
      </c>
      <c r="F1377" s="157">
        <v>102112625</v>
      </c>
      <c r="G1377" s="3" t="s">
        <v>2120</v>
      </c>
      <c r="H1377" s="1" t="s">
        <v>2121</v>
      </c>
    </row>
    <row r="1378" spans="1:8" ht="15.75" thickBot="1" x14ac:dyDescent="0.3">
      <c r="A1378" s="3">
        <v>1376</v>
      </c>
      <c r="B1378" s="5" t="s">
        <v>644</v>
      </c>
      <c r="C1378" s="3" t="s">
        <v>694</v>
      </c>
      <c r="D1378" s="154">
        <v>0</v>
      </c>
      <c r="E1378" s="161" t="e">
        <v>#VALUE!</v>
      </c>
      <c r="F1378" s="6" t="s">
        <v>4942</v>
      </c>
      <c r="G1378" s="3" t="s">
        <v>1317</v>
      </c>
      <c r="H1378" s="1" t="s">
        <v>1962</v>
      </c>
    </row>
    <row r="1379" spans="1:8" ht="15.75" thickTop="1" x14ac:dyDescent="0.25">
      <c r="A1379" s="2">
        <v>1377</v>
      </c>
      <c r="B1379" s="5" t="s">
        <v>3790</v>
      </c>
      <c r="C1379" s="3" t="s">
        <v>2176</v>
      </c>
      <c r="D1379" s="7">
        <v>49</v>
      </c>
      <c r="E1379" s="160">
        <v>48.995755964167714</v>
      </c>
      <c r="F1379" s="157">
        <v>27927576</v>
      </c>
      <c r="G1379" s="3" t="s">
        <v>3791</v>
      </c>
      <c r="H1379" s="1" t="s">
        <v>3792</v>
      </c>
    </row>
    <row r="1380" spans="1:8" ht="15.75" thickBot="1" x14ac:dyDescent="0.3">
      <c r="A1380" s="3">
        <v>1378</v>
      </c>
      <c r="B1380" s="5" t="s">
        <v>645</v>
      </c>
      <c r="C1380" s="3" t="s">
        <v>694</v>
      </c>
      <c r="D1380" s="154">
        <v>49</v>
      </c>
      <c r="E1380" s="161">
        <v>50.00170261066971</v>
      </c>
      <c r="F1380" s="6">
        <v>17620600</v>
      </c>
      <c r="G1380" s="3" t="s">
        <v>1318</v>
      </c>
      <c r="H1380" s="1" t="s">
        <v>1963</v>
      </c>
    </row>
    <row r="1381" spans="1:8" ht="15.75" thickTop="1" x14ac:dyDescent="0.25">
      <c r="A1381" s="2">
        <v>1379</v>
      </c>
      <c r="B1381" s="5" t="s">
        <v>646</v>
      </c>
      <c r="C1381" s="3" t="s">
        <v>694</v>
      </c>
      <c r="D1381" s="7">
        <v>49</v>
      </c>
      <c r="E1381" s="160">
        <v>47.445126275510212</v>
      </c>
      <c r="F1381" s="157">
        <v>74393958</v>
      </c>
      <c r="G1381" s="3" t="s">
        <v>2168</v>
      </c>
      <c r="H1381" s="1" t="s">
        <v>1964</v>
      </c>
    </row>
    <row r="1382" spans="1:8" ht="15.75" thickBot="1" x14ac:dyDescent="0.3">
      <c r="A1382" s="3">
        <v>1380</v>
      </c>
      <c r="B1382" s="5" t="s">
        <v>3793</v>
      </c>
      <c r="C1382" s="3" t="s">
        <v>2176</v>
      </c>
      <c r="D1382" s="7">
        <v>49</v>
      </c>
      <c r="E1382" s="160">
        <v>49.000000000000007</v>
      </c>
      <c r="F1382" s="157">
        <v>539000</v>
      </c>
      <c r="G1382" s="3" t="s">
        <v>3794</v>
      </c>
      <c r="H1382" s="1" t="s">
        <v>3795</v>
      </c>
    </row>
    <row r="1383" spans="1:8" ht="15.75" thickTop="1" x14ac:dyDescent="0.25">
      <c r="A1383" s="2">
        <v>1381</v>
      </c>
      <c r="B1383" s="5" t="s">
        <v>3796</v>
      </c>
      <c r="C1383" s="3" t="s">
        <v>2176</v>
      </c>
      <c r="D1383" s="7">
        <v>49</v>
      </c>
      <c r="E1383" s="161">
        <v>48.510533333333335</v>
      </c>
      <c r="F1383" s="6">
        <v>36382900</v>
      </c>
      <c r="G1383" s="3" t="s">
        <v>4671</v>
      </c>
      <c r="H1383" s="1" t="s">
        <v>3797</v>
      </c>
    </row>
    <row r="1384" spans="1:8" ht="15.75" thickBot="1" x14ac:dyDescent="0.3">
      <c r="A1384" s="3">
        <v>1382</v>
      </c>
      <c r="B1384" s="5" t="s">
        <v>3798</v>
      </c>
      <c r="C1384" s="3" t="s">
        <v>2176</v>
      </c>
      <c r="D1384" s="7">
        <v>49</v>
      </c>
      <c r="E1384" s="160">
        <v>48.902374670184706</v>
      </c>
      <c r="F1384" s="157">
        <v>12973800</v>
      </c>
      <c r="G1384" s="3" t="s">
        <v>3799</v>
      </c>
      <c r="H1384" s="1" t="s">
        <v>3800</v>
      </c>
    </row>
    <row r="1385" spans="1:8" ht="15.75" thickTop="1" x14ac:dyDescent="0.25">
      <c r="A1385" s="2">
        <v>1383</v>
      </c>
      <c r="B1385" s="5" t="s">
        <v>647</v>
      </c>
      <c r="C1385" s="3" t="s">
        <v>694</v>
      </c>
      <c r="D1385" s="7">
        <v>49</v>
      </c>
      <c r="E1385" s="160">
        <v>48.180287436507093</v>
      </c>
      <c r="F1385" s="157">
        <v>7061857</v>
      </c>
      <c r="G1385" s="3" t="s">
        <v>1319</v>
      </c>
      <c r="H1385" s="1" t="s">
        <v>1965</v>
      </c>
    </row>
    <row r="1386" spans="1:8" ht="15.75" thickBot="1" x14ac:dyDescent="0.3">
      <c r="A1386" s="3">
        <v>1384</v>
      </c>
      <c r="B1386" s="5" t="s">
        <v>4728</v>
      </c>
      <c r="C1386" s="3" t="s">
        <v>2176</v>
      </c>
      <c r="D1386" s="7">
        <v>100</v>
      </c>
      <c r="E1386" s="160">
        <v>37.419999999999995</v>
      </c>
      <c r="F1386" s="157">
        <v>1871000</v>
      </c>
      <c r="G1386" s="3" t="s">
        <v>4729</v>
      </c>
      <c r="H1386" s="1" t="s">
        <v>4730</v>
      </c>
    </row>
    <row r="1387" spans="1:8" ht="15.75" thickTop="1" x14ac:dyDescent="0.25">
      <c r="A1387" s="2">
        <v>1385</v>
      </c>
      <c r="B1387" s="5" t="s">
        <v>3801</v>
      </c>
      <c r="C1387" s="3" t="s">
        <v>2176</v>
      </c>
      <c r="D1387" s="7">
        <v>49</v>
      </c>
      <c r="E1387" s="160">
        <v>49.200128784296368</v>
      </c>
      <c r="F1387" s="157">
        <v>1467015</v>
      </c>
      <c r="G1387" s="3" t="s">
        <v>3802</v>
      </c>
      <c r="H1387" s="1" t="s">
        <v>3803</v>
      </c>
    </row>
    <row r="1388" spans="1:8" ht="15.75" thickBot="1" x14ac:dyDescent="0.3">
      <c r="A1388" s="3">
        <v>1386</v>
      </c>
      <c r="B1388" s="5" t="s">
        <v>2047</v>
      </c>
      <c r="C1388" s="3" t="s">
        <v>1</v>
      </c>
      <c r="D1388" s="7">
        <v>49</v>
      </c>
      <c r="E1388" s="160">
        <v>48.23301860920666</v>
      </c>
      <c r="F1388" s="157">
        <v>6155739</v>
      </c>
      <c r="G1388" s="3" t="s">
        <v>2122</v>
      </c>
      <c r="H1388" s="1" t="s">
        <v>2123</v>
      </c>
    </row>
    <row r="1389" spans="1:8" ht="15.75" thickTop="1" x14ac:dyDescent="0.25">
      <c r="A1389" s="2">
        <v>1387</v>
      </c>
      <c r="B1389" s="5" t="s">
        <v>648</v>
      </c>
      <c r="C1389" s="3" t="s">
        <v>1</v>
      </c>
      <c r="D1389" s="154">
        <v>49</v>
      </c>
      <c r="E1389" s="161">
        <v>48.651539112426697</v>
      </c>
      <c r="F1389" s="6">
        <v>48700142</v>
      </c>
      <c r="G1389" s="3" t="s">
        <v>1320</v>
      </c>
      <c r="H1389" s="1" t="s">
        <v>1966</v>
      </c>
    </row>
    <row r="1390" spans="1:8" ht="15.75" thickBot="1" x14ac:dyDescent="0.3">
      <c r="A1390" s="3">
        <v>1388</v>
      </c>
      <c r="B1390" s="5" t="s">
        <v>3804</v>
      </c>
      <c r="C1390" s="3" t="s">
        <v>2176</v>
      </c>
      <c r="D1390" s="7">
        <v>49</v>
      </c>
      <c r="E1390" s="160">
        <v>48.999969472484537</v>
      </c>
      <c r="F1390" s="157">
        <v>963065</v>
      </c>
      <c r="G1390" s="3" t="s">
        <v>3805</v>
      </c>
      <c r="H1390" s="1" t="s">
        <v>3806</v>
      </c>
    </row>
    <row r="1391" spans="1:8" ht="15.75" thickTop="1" x14ac:dyDescent="0.25">
      <c r="A1391" s="2">
        <v>1389</v>
      </c>
      <c r="B1391" s="5" t="s">
        <v>649</v>
      </c>
      <c r="C1391" s="3" t="s">
        <v>694</v>
      </c>
      <c r="D1391" s="7">
        <v>49</v>
      </c>
      <c r="E1391" s="160">
        <v>18.610839481528437</v>
      </c>
      <c r="F1391" s="157">
        <v>1103861</v>
      </c>
      <c r="G1391" s="3" t="s">
        <v>1321</v>
      </c>
      <c r="H1391" s="1" t="s">
        <v>1967</v>
      </c>
    </row>
    <row r="1392" spans="1:8" ht="15.75" thickBot="1" x14ac:dyDescent="0.3">
      <c r="A1392" s="3">
        <v>1390</v>
      </c>
      <c r="B1392" s="5" t="s">
        <v>650</v>
      </c>
      <c r="C1392" s="3" t="s">
        <v>694</v>
      </c>
      <c r="D1392" s="7">
        <v>49</v>
      </c>
      <c r="E1392" s="160">
        <v>49.618270037367495</v>
      </c>
      <c r="F1392" s="157">
        <v>1041031</v>
      </c>
      <c r="G1392" s="3" t="s">
        <v>1322</v>
      </c>
      <c r="H1392" s="1" t="s">
        <v>1968</v>
      </c>
    </row>
    <row r="1393" spans="1:8" ht="15.75" thickTop="1" x14ac:dyDescent="0.25">
      <c r="A1393" s="2">
        <v>1391</v>
      </c>
      <c r="B1393" s="5" t="s">
        <v>651</v>
      </c>
      <c r="C1393" s="3" t="s">
        <v>694</v>
      </c>
      <c r="D1393" s="7">
        <v>48.999899999999997</v>
      </c>
      <c r="E1393" s="160">
        <v>42.274211758643943</v>
      </c>
      <c r="F1393" s="157">
        <v>557897</v>
      </c>
      <c r="G1393" s="3" t="s">
        <v>1323</v>
      </c>
      <c r="H1393" s="1" t="s">
        <v>1969</v>
      </c>
    </row>
    <row r="1394" spans="1:8" ht="15.75" thickBot="1" x14ac:dyDescent="0.3">
      <c r="A1394" s="3">
        <v>1392</v>
      </c>
      <c r="B1394" s="5" t="s">
        <v>652</v>
      </c>
      <c r="C1394" s="3" t="s">
        <v>694</v>
      </c>
      <c r="D1394" s="7">
        <v>49</v>
      </c>
      <c r="E1394" s="161">
        <v>46.28599221789883</v>
      </c>
      <c r="F1394" s="6">
        <v>475820</v>
      </c>
      <c r="G1394" s="3" t="s">
        <v>1324</v>
      </c>
      <c r="H1394" s="1" t="s">
        <v>1970</v>
      </c>
    </row>
    <row r="1395" spans="1:8" ht="15.75" thickTop="1" x14ac:dyDescent="0.25">
      <c r="A1395" s="2">
        <v>1393</v>
      </c>
      <c r="B1395" s="5" t="s">
        <v>653</v>
      </c>
      <c r="C1395" s="3" t="s">
        <v>694</v>
      </c>
      <c r="D1395" s="7">
        <v>49</v>
      </c>
      <c r="E1395" s="160">
        <v>48.711111111111116</v>
      </c>
      <c r="F1395" s="157">
        <v>876800</v>
      </c>
      <c r="G1395" s="3" t="s">
        <v>1325</v>
      </c>
      <c r="H1395" s="1" t="s">
        <v>1971</v>
      </c>
    </row>
    <row r="1396" spans="1:8" ht="15.75" thickBot="1" x14ac:dyDescent="0.3">
      <c r="A1396" s="3">
        <v>1394</v>
      </c>
      <c r="B1396" s="5" t="s">
        <v>654</v>
      </c>
      <c r="C1396" s="3" t="s">
        <v>694</v>
      </c>
      <c r="D1396" s="7">
        <v>49</v>
      </c>
      <c r="E1396" s="160">
        <v>45.616056392685493</v>
      </c>
      <c r="F1396" s="157">
        <v>5712777</v>
      </c>
      <c r="G1396" s="3" t="s">
        <v>1326</v>
      </c>
      <c r="H1396" s="1" t="s">
        <v>1972</v>
      </c>
    </row>
    <row r="1397" spans="1:8" ht="15.75" thickTop="1" x14ac:dyDescent="0.25">
      <c r="A1397" s="2">
        <v>1395</v>
      </c>
      <c r="B1397" s="5" t="s">
        <v>4852</v>
      </c>
      <c r="C1397" s="3" t="s">
        <v>2176</v>
      </c>
      <c r="D1397" s="7">
        <v>49</v>
      </c>
      <c r="E1397" s="160">
        <v>43.53212214027694</v>
      </c>
      <c r="F1397" s="157">
        <v>578454839</v>
      </c>
      <c r="G1397" s="3" t="s">
        <v>4853</v>
      </c>
      <c r="H1397" s="1" t="s">
        <v>4854</v>
      </c>
    </row>
    <row r="1398" spans="1:8" ht="15.75" thickBot="1" x14ac:dyDescent="0.3">
      <c r="A1398" s="3">
        <v>1396</v>
      </c>
      <c r="B1398" s="5" t="s">
        <v>3807</v>
      </c>
      <c r="C1398" s="3" t="s">
        <v>2176</v>
      </c>
      <c r="D1398" s="7">
        <v>49</v>
      </c>
      <c r="E1398" s="160">
        <v>48.969178082191782</v>
      </c>
      <c r="F1398" s="157">
        <v>21448500</v>
      </c>
      <c r="G1398" s="3" t="s">
        <v>3808</v>
      </c>
      <c r="H1398" s="1" t="s">
        <v>3809</v>
      </c>
    </row>
    <row r="1399" spans="1:8" ht="15.75" thickTop="1" x14ac:dyDescent="0.25">
      <c r="A1399" s="2">
        <v>1397</v>
      </c>
      <c r="B1399" s="5" t="s">
        <v>3810</v>
      </c>
      <c r="C1399" s="3" t="s">
        <v>2176</v>
      </c>
      <c r="D1399" s="7">
        <v>49</v>
      </c>
      <c r="E1399" s="160">
        <v>48.999992145944063</v>
      </c>
      <c r="F1399" s="157">
        <v>4991051</v>
      </c>
      <c r="G1399" s="3" t="s">
        <v>3811</v>
      </c>
      <c r="H1399" s="1" t="s">
        <v>3812</v>
      </c>
    </row>
    <row r="1400" spans="1:8" ht="15.75" thickBot="1" x14ac:dyDescent="0.3">
      <c r="A1400" s="3">
        <v>1398</v>
      </c>
      <c r="B1400" s="5" t="s">
        <v>3813</v>
      </c>
      <c r="C1400" s="3" t="s">
        <v>2176</v>
      </c>
      <c r="D1400" s="7">
        <v>49</v>
      </c>
      <c r="E1400" s="160">
        <v>48.999258721724139</v>
      </c>
      <c r="F1400" s="157">
        <v>81634774</v>
      </c>
      <c r="G1400" s="3" t="s">
        <v>3814</v>
      </c>
      <c r="H1400" s="1" t="s">
        <v>3815</v>
      </c>
    </row>
    <row r="1401" spans="1:8" ht="15.75" thickTop="1" x14ac:dyDescent="0.25">
      <c r="A1401" s="2">
        <v>1399</v>
      </c>
      <c r="B1401" s="5" t="s">
        <v>3816</v>
      </c>
      <c r="C1401" s="3" t="s">
        <v>2176</v>
      </c>
      <c r="D1401" s="7">
        <v>49</v>
      </c>
      <c r="E1401" s="160">
        <v>48.944490702192617</v>
      </c>
      <c r="F1401" s="157">
        <v>4408675</v>
      </c>
      <c r="G1401" s="3" t="s">
        <v>3817</v>
      </c>
      <c r="H1401" s="1" t="s">
        <v>3818</v>
      </c>
    </row>
    <row r="1402" spans="1:8" ht="15.75" thickBot="1" x14ac:dyDescent="0.3">
      <c r="A1402" s="3">
        <v>1400</v>
      </c>
      <c r="B1402" s="5" t="s">
        <v>4118</v>
      </c>
      <c r="C1402" s="3" t="s">
        <v>2176</v>
      </c>
      <c r="D1402" s="7">
        <v>49</v>
      </c>
      <c r="E1402" s="161">
        <v>49.130502898323677</v>
      </c>
      <c r="F1402" s="6">
        <v>7840000</v>
      </c>
      <c r="G1402" s="3" t="s">
        <v>4119</v>
      </c>
      <c r="H1402" s="1" t="s">
        <v>4120</v>
      </c>
    </row>
    <row r="1403" spans="1:8" ht="15.75" thickTop="1" x14ac:dyDescent="0.25">
      <c r="A1403" s="2">
        <v>1401</v>
      </c>
      <c r="B1403" s="5" t="s">
        <v>3819</v>
      </c>
      <c r="C1403" s="3" t="s">
        <v>2176</v>
      </c>
      <c r="D1403" s="7">
        <v>49</v>
      </c>
      <c r="E1403" s="160">
        <v>4.2783155321164488</v>
      </c>
      <c r="F1403" s="157">
        <v>1446116</v>
      </c>
      <c r="G1403" s="3" t="s">
        <v>3820</v>
      </c>
      <c r="H1403" s="1" t="s">
        <v>3821</v>
      </c>
    </row>
    <row r="1404" spans="1:8" ht="15.75" thickBot="1" x14ac:dyDescent="0.3">
      <c r="A1404" s="3">
        <v>1402</v>
      </c>
      <c r="B1404" s="5" t="s">
        <v>292</v>
      </c>
      <c r="C1404" s="3" t="s">
        <v>1</v>
      </c>
      <c r="D1404" s="7">
        <v>49</v>
      </c>
      <c r="E1404" s="160">
        <v>46.080807403391056</v>
      </c>
      <c r="F1404" s="157">
        <v>14566816</v>
      </c>
      <c r="G1404" s="3" t="s">
        <v>991</v>
      </c>
      <c r="H1404" s="1" t="s">
        <v>1621</v>
      </c>
    </row>
    <row r="1405" spans="1:8" ht="15.75" thickTop="1" x14ac:dyDescent="0.25">
      <c r="A1405" s="2">
        <v>1403</v>
      </c>
      <c r="B1405" s="5" t="s">
        <v>655</v>
      </c>
      <c r="C1405" s="3" t="s">
        <v>2176</v>
      </c>
      <c r="D1405" s="7">
        <v>49</v>
      </c>
      <c r="E1405" s="160">
        <v>48.989333333333335</v>
      </c>
      <c r="F1405" s="157">
        <v>7348400</v>
      </c>
      <c r="G1405" s="3" t="s">
        <v>1327</v>
      </c>
      <c r="H1405" s="1" t="s">
        <v>1973</v>
      </c>
    </row>
    <row r="1406" spans="1:8" ht="15.75" thickBot="1" x14ac:dyDescent="0.3">
      <c r="A1406" s="3">
        <v>1404</v>
      </c>
      <c r="B1406" s="5" t="s">
        <v>2064</v>
      </c>
      <c r="C1406" s="3" t="s">
        <v>694</v>
      </c>
      <c r="D1406" s="7">
        <v>49</v>
      </c>
      <c r="E1406" s="160">
        <v>33.606122002899525</v>
      </c>
      <c r="F1406" s="157">
        <v>150673048</v>
      </c>
      <c r="G1406" s="3" t="s">
        <v>2169</v>
      </c>
      <c r="H1406" s="1" t="s">
        <v>2170</v>
      </c>
    </row>
    <row r="1407" spans="1:8" ht="15.75" thickTop="1" x14ac:dyDescent="0.25">
      <c r="A1407" s="2">
        <v>1405</v>
      </c>
      <c r="B1407" s="5" t="s">
        <v>3822</v>
      </c>
      <c r="C1407" s="3" t="s">
        <v>2176</v>
      </c>
      <c r="D1407" s="7">
        <v>49</v>
      </c>
      <c r="E1407" s="160">
        <v>29.196063492063491</v>
      </c>
      <c r="F1407" s="157">
        <v>12875464</v>
      </c>
      <c r="G1407" s="3" t="s">
        <v>3823</v>
      </c>
      <c r="H1407" s="1" t="s">
        <v>3824</v>
      </c>
    </row>
    <row r="1408" spans="1:8" ht="15.75" thickBot="1" x14ac:dyDescent="0.3">
      <c r="A1408" s="3">
        <v>1406</v>
      </c>
      <c r="B1408" s="5" t="s">
        <v>4969</v>
      </c>
      <c r="C1408" s="3" t="s">
        <v>2176</v>
      </c>
      <c r="D1408" s="7">
        <v>69.183300000000003</v>
      </c>
      <c r="E1408" s="160">
        <v>69.053831004483015</v>
      </c>
      <c r="F1408" s="157">
        <v>1549437456</v>
      </c>
      <c r="G1408" s="3" t="s">
        <v>4970</v>
      </c>
      <c r="H1408" s="1" t="s">
        <v>4971</v>
      </c>
    </row>
    <row r="1409" spans="1:8" ht="15.75" thickTop="1" x14ac:dyDescent="0.25">
      <c r="A1409" s="2">
        <v>1407</v>
      </c>
      <c r="B1409" s="5" t="s">
        <v>3825</v>
      </c>
      <c r="C1409" s="3" t="s">
        <v>2176</v>
      </c>
      <c r="D1409" s="7">
        <v>49</v>
      </c>
      <c r="E1409" s="160">
        <v>49.000016085532145</v>
      </c>
      <c r="F1409" s="157">
        <v>4569325</v>
      </c>
      <c r="G1409" s="3" t="s">
        <v>3826</v>
      </c>
      <c r="H1409" s="1" t="s">
        <v>3827</v>
      </c>
    </row>
    <row r="1410" spans="1:8" ht="15.75" thickBot="1" x14ac:dyDescent="0.3">
      <c r="A1410" s="3">
        <v>1408</v>
      </c>
      <c r="B1410" s="5" t="s">
        <v>656</v>
      </c>
      <c r="C1410" s="3" t="s">
        <v>694</v>
      </c>
      <c r="D1410" s="7">
        <v>49</v>
      </c>
      <c r="E1410" s="160">
        <v>49.305231844946022</v>
      </c>
      <c r="F1410" s="157">
        <v>3858588</v>
      </c>
      <c r="G1410" s="3" t="s">
        <v>1328</v>
      </c>
      <c r="H1410" s="1" t="s">
        <v>1974</v>
      </c>
    </row>
    <row r="1411" spans="1:8" ht="15.75" thickTop="1" x14ac:dyDescent="0.25">
      <c r="A1411" s="2">
        <v>1409</v>
      </c>
      <c r="B1411" s="5" t="s">
        <v>4731</v>
      </c>
      <c r="C1411" s="3" t="s">
        <v>2176</v>
      </c>
      <c r="D1411" s="7">
        <v>49</v>
      </c>
      <c r="E1411" s="160">
        <v>27.25086166007905</v>
      </c>
      <c r="F1411" s="157">
        <v>17236170</v>
      </c>
      <c r="G1411" s="3" t="s">
        <v>4732</v>
      </c>
      <c r="H1411" s="1" t="s">
        <v>4733</v>
      </c>
    </row>
    <row r="1412" spans="1:8" ht="15.75" thickBot="1" x14ac:dyDescent="0.3">
      <c r="A1412" s="3">
        <v>1410</v>
      </c>
      <c r="B1412" s="5" t="s">
        <v>657</v>
      </c>
      <c r="C1412" s="3" t="s">
        <v>694</v>
      </c>
      <c r="D1412" s="7">
        <v>49</v>
      </c>
      <c r="E1412" s="160">
        <v>44.410101827074214</v>
      </c>
      <c r="F1412" s="157">
        <v>18701800</v>
      </c>
      <c r="G1412" s="3" t="s">
        <v>1329</v>
      </c>
      <c r="H1412" s="1" t="s">
        <v>1975</v>
      </c>
    </row>
    <row r="1413" spans="1:8" ht="15.75" thickTop="1" x14ac:dyDescent="0.25">
      <c r="A1413" s="2">
        <v>1411</v>
      </c>
      <c r="B1413" s="5" t="s">
        <v>3828</v>
      </c>
      <c r="C1413" s="3" t="s">
        <v>2176</v>
      </c>
      <c r="D1413" s="7">
        <v>49</v>
      </c>
      <c r="E1413" s="160">
        <v>35.873255999999998</v>
      </c>
      <c r="F1413" s="157">
        <v>179366280</v>
      </c>
      <c r="G1413" s="3" t="s">
        <v>3829</v>
      </c>
      <c r="H1413" s="1" t="s">
        <v>3830</v>
      </c>
    </row>
    <row r="1414" spans="1:8" ht="15.75" thickBot="1" x14ac:dyDescent="0.3">
      <c r="A1414" s="3">
        <v>1412</v>
      </c>
      <c r="B1414" s="5" t="s">
        <v>3831</v>
      </c>
      <c r="C1414" s="3" t="s">
        <v>2176</v>
      </c>
      <c r="D1414" s="7">
        <v>49</v>
      </c>
      <c r="E1414" s="160">
        <v>48.999995807063421</v>
      </c>
      <c r="F1414" s="157">
        <v>17529479</v>
      </c>
      <c r="G1414" s="3" t="s">
        <v>5032</v>
      </c>
      <c r="H1414" s="1" t="s">
        <v>3832</v>
      </c>
    </row>
    <row r="1415" spans="1:8" ht="15.75" thickTop="1" x14ac:dyDescent="0.25">
      <c r="A1415" s="2">
        <v>1413</v>
      </c>
      <c r="B1415" s="5" t="s">
        <v>293</v>
      </c>
      <c r="C1415" s="3" t="s">
        <v>1</v>
      </c>
      <c r="D1415" s="7">
        <v>100</v>
      </c>
      <c r="E1415" s="160">
        <v>64.621288875777381</v>
      </c>
      <c r="F1415" s="157">
        <v>59712617</v>
      </c>
      <c r="G1415" s="3" t="s">
        <v>992</v>
      </c>
      <c r="H1415" s="1" t="s">
        <v>1622</v>
      </c>
    </row>
    <row r="1416" spans="1:8" ht="15.75" thickBot="1" x14ac:dyDescent="0.3">
      <c r="A1416" s="3">
        <v>1414</v>
      </c>
      <c r="B1416" s="5" t="s">
        <v>3833</v>
      </c>
      <c r="C1416" s="3" t="s">
        <v>2176</v>
      </c>
      <c r="D1416" s="7">
        <v>49</v>
      </c>
      <c r="E1416" s="160">
        <v>49</v>
      </c>
      <c r="F1416" s="157">
        <v>3430000</v>
      </c>
      <c r="G1416" s="3" t="s">
        <v>3834</v>
      </c>
      <c r="H1416" s="1" t="s">
        <v>3835</v>
      </c>
    </row>
    <row r="1417" spans="1:8" ht="15.75" thickTop="1" x14ac:dyDescent="0.25">
      <c r="A1417" s="2">
        <v>1415</v>
      </c>
      <c r="B1417" s="5" t="s">
        <v>3836</v>
      </c>
      <c r="C1417" s="3" t="s">
        <v>2176</v>
      </c>
      <c r="D1417" s="7">
        <v>49</v>
      </c>
      <c r="E1417" s="160">
        <v>49</v>
      </c>
      <c r="F1417" s="157">
        <v>10535000</v>
      </c>
      <c r="G1417" s="3" t="s">
        <v>3837</v>
      </c>
      <c r="H1417" s="1" t="s">
        <v>3838</v>
      </c>
    </row>
    <row r="1418" spans="1:8" ht="15.75" thickBot="1" x14ac:dyDescent="0.3">
      <c r="A1418" s="3">
        <v>1416</v>
      </c>
      <c r="B1418" s="5" t="s">
        <v>294</v>
      </c>
      <c r="C1418" s="3" t="s">
        <v>1</v>
      </c>
      <c r="D1418" s="7">
        <v>49</v>
      </c>
      <c r="E1418" s="160">
        <v>48.699396666666665</v>
      </c>
      <c r="F1418" s="157">
        <v>73049095</v>
      </c>
      <c r="G1418" s="3" t="s">
        <v>993</v>
      </c>
      <c r="H1418" s="1" t="s">
        <v>1623</v>
      </c>
    </row>
    <row r="1419" spans="1:8" ht="15.75" thickTop="1" x14ac:dyDescent="0.25">
      <c r="A1419" s="2">
        <v>1417</v>
      </c>
      <c r="B1419" s="5" t="s">
        <v>3839</v>
      </c>
      <c r="C1419" s="3" t="s">
        <v>2176</v>
      </c>
      <c r="D1419" s="7">
        <v>49</v>
      </c>
      <c r="E1419" s="160">
        <v>49</v>
      </c>
      <c r="F1419" s="157">
        <v>3675000</v>
      </c>
      <c r="G1419" s="3" t="s">
        <v>3840</v>
      </c>
      <c r="H1419" s="1" t="s">
        <v>3841</v>
      </c>
    </row>
    <row r="1420" spans="1:8" ht="15.75" thickBot="1" x14ac:dyDescent="0.3">
      <c r="A1420" s="3">
        <v>1418</v>
      </c>
      <c r="B1420" s="5" t="s">
        <v>658</v>
      </c>
      <c r="C1420" s="3" t="s">
        <v>694</v>
      </c>
      <c r="D1420" s="7">
        <v>49</v>
      </c>
      <c r="E1420" s="160">
        <v>31.651575999999999</v>
      </c>
      <c r="F1420" s="157">
        <v>7912894</v>
      </c>
      <c r="G1420" s="3" t="s">
        <v>1330</v>
      </c>
      <c r="H1420" s="1" t="s">
        <v>1976</v>
      </c>
    </row>
    <row r="1421" spans="1:8" ht="15.75" thickTop="1" x14ac:dyDescent="0.25">
      <c r="A1421" s="2">
        <v>1419</v>
      </c>
      <c r="B1421" s="5" t="s">
        <v>4749</v>
      </c>
      <c r="C1421" s="3" t="s">
        <v>1</v>
      </c>
      <c r="D1421" s="7">
        <v>49</v>
      </c>
      <c r="E1421" s="160">
        <v>33.580553954991679</v>
      </c>
      <c r="F1421" s="157">
        <v>1124785356</v>
      </c>
      <c r="G1421" s="3" t="s">
        <v>4750</v>
      </c>
      <c r="H1421" s="1" t="s">
        <v>4751</v>
      </c>
    </row>
    <row r="1422" spans="1:8" ht="15.75" thickBot="1" x14ac:dyDescent="0.3">
      <c r="A1422" s="3">
        <v>1420</v>
      </c>
      <c r="B1422" s="5" t="s">
        <v>3842</v>
      </c>
      <c r="C1422" s="3" t="s">
        <v>2176</v>
      </c>
      <c r="D1422" s="7">
        <v>20.5</v>
      </c>
      <c r="E1422" s="160" t="e">
        <v>#VALUE!</v>
      </c>
      <c r="F1422" s="157" t="s">
        <v>4942</v>
      </c>
      <c r="G1422" s="3" t="s">
        <v>3843</v>
      </c>
      <c r="H1422" s="1" t="s">
        <v>3844</v>
      </c>
    </row>
    <row r="1423" spans="1:8" ht="15.75" thickTop="1" x14ac:dyDescent="0.25">
      <c r="A1423" s="2">
        <v>1421</v>
      </c>
      <c r="B1423" s="5" t="s">
        <v>295</v>
      </c>
      <c r="C1423" s="3" t="s">
        <v>1</v>
      </c>
      <c r="D1423" s="7">
        <v>36.957700000000003</v>
      </c>
      <c r="E1423" s="160">
        <v>27.703528833780705</v>
      </c>
      <c r="F1423" s="157">
        <v>884191644</v>
      </c>
      <c r="G1423" s="3" t="s">
        <v>994</v>
      </c>
      <c r="H1423" s="1" t="s">
        <v>1624</v>
      </c>
    </row>
    <row r="1424" spans="1:8" ht="15.75" thickBot="1" x14ac:dyDescent="0.3">
      <c r="A1424" s="3">
        <v>1422</v>
      </c>
      <c r="B1424" s="5" t="s">
        <v>296</v>
      </c>
      <c r="C1424" s="3" t="s">
        <v>1</v>
      </c>
      <c r="D1424" s="7">
        <v>49</v>
      </c>
      <c r="E1424" s="160">
        <v>48.537618873588819</v>
      </c>
      <c r="F1424" s="157">
        <v>13626422</v>
      </c>
      <c r="G1424" s="3" t="s">
        <v>995</v>
      </c>
      <c r="H1424" s="1" t="s">
        <v>1625</v>
      </c>
    </row>
    <row r="1425" spans="1:8" ht="15.75" thickTop="1" x14ac:dyDescent="0.25">
      <c r="A1425" s="2">
        <v>1423</v>
      </c>
      <c r="B1425" s="5" t="s">
        <v>659</v>
      </c>
      <c r="C1425" s="3" t="s">
        <v>694</v>
      </c>
      <c r="D1425" s="7">
        <v>49</v>
      </c>
      <c r="E1425" s="160">
        <v>48.410173964284795</v>
      </c>
      <c r="F1425" s="157">
        <v>755799</v>
      </c>
      <c r="G1425" s="3" t="s">
        <v>1331</v>
      </c>
      <c r="H1425" s="1" t="s">
        <v>1977</v>
      </c>
    </row>
    <row r="1426" spans="1:8" ht="15.75" thickBot="1" x14ac:dyDescent="0.3">
      <c r="A1426" s="3">
        <v>1424</v>
      </c>
      <c r="B1426" s="5" t="s">
        <v>3845</v>
      </c>
      <c r="C1426" s="3" t="s">
        <v>2176</v>
      </c>
      <c r="D1426" s="7">
        <v>0</v>
      </c>
      <c r="E1426" s="160" t="e">
        <v>#VALUE!</v>
      </c>
      <c r="F1426" s="157" t="s">
        <v>4942</v>
      </c>
      <c r="G1426" s="3" t="s">
        <v>3846</v>
      </c>
      <c r="H1426" s="1" t="s">
        <v>3847</v>
      </c>
    </row>
    <row r="1427" spans="1:8" ht="15.75" thickTop="1" x14ac:dyDescent="0.25">
      <c r="A1427" s="2">
        <v>1425</v>
      </c>
      <c r="B1427" s="5" t="s">
        <v>660</v>
      </c>
      <c r="C1427" s="3" t="s">
        <v>694</v>
      </c>
      <c r="D1427" s="7">
        <v>49</v>
      </c>
      <c r="E1427" s="160">
        <v>47.855955914019447</v>
      </c>
      <c r="F1427" s="157">
        <v>16334817</v>
      </c>
      <c r="G1427" s="3" t="s">
        <v>1332</v>
      </c>
      <c r="H1427" s="1" t="s">
        <v>1978</v>
      </c>
    </row>
    <row r="1428" spans="1:8" ht="15.75" thickBot="1" x14ac:dyDescent="0.3">
      <c r="A1428" s="3">
        <v>1426</v>
      </c>
      <c r="B1428" s="5" t="s">
        <v>3848</v>
      </c>
      <c r="C1428" s="3" t="s">
        <v>2176</v>
      </c>
      <c r="D1428" s="7">
        <v>49</v>
      </c>
      <c r="E1428" s="160">
        <v>47.028571428571432</v>
      </c>
      <c r="F1428" s="157">
        <v>2633600</v>
      </c>
      <c r="G1428" s="3" t="s">
        <v>3849</v>
      </c>
      <c r="H1428" s="1" t="s">
        <v>3850</v>
      </c>
    </row>
    <row r="1429" spans="1:8" ht="15.75" thickTop="1" x14ac:dyDescent="0.25">
      <c r="A1429" s="2">
        <v>1427</v>
      </c>
      <c r="B1429" s="5" t="s">
        <v>3851</v>
      </c>
      <c r="C1429" s="3" t="s">
        <v>2176</v>
      </c>
      <c r="D1429" s="7">
        <v>49</v>
      </c>
      <c r="E1429" s="160">
        <v>49</v>
      </c>
      <c r="F1429" s="157">
        <v>612500</v>
      </c>
      <c r="G1429" s="3" t="s">
        <v>3852</v>
      </c>
      <c r="H1429" s="1" t="s">
        <v>3853</v>
      </c>
    </row>
    <row r="1430" spans="1:8" ht="15.75" thickBot="1" x14ac:dyDescent="0.3">
      <c r="A1430" s="3">
        <v>1428</v>
      </c>
      <c r="B1430" s="5" t="s">
        <v>3854</v>
      </c>
      <c r="C1430" s="3" t="s">
        <v>2176</v>
      </c>
      <c r="D1430" s="7">
        <v>49</v>
      </c>
      <c r="E1430" s="160">
        <v>48.487843137254906</v>
      </c>
      <c r="F1430" s="157">
        <v>12364400</v>
      </c>
      <c r="G1430" s="3" t="s">
        <v>3855</v>
      </c>
      <c r="H1430" s="1" t="s">
        <v>3856</v>
      </c>
    </row>
    <row r="1431" spans="1:8" ht="15.75" thickTop="1" x14ac:dyDescent="0.25">
      <c r="A1431" s="2">
        <v>1429</v>
      </c>
      <c r="B1431" s="5" t="s">
        <v>297</v>
      </c>
      <c r="C1431" s="3" t="s">
        <v>1</v>
      </c>
      <c r="D1431" s="7">
        <v>49</v>
      </c>
      <c r="E1431" s="161">
        <v>44.412996055960093</v>
      </c>
      <c r="F1431" s="6">
        <v>29077606</v>
      </c>
      <c r="G1431" s="3" t="s">
        <v>996</v>
      </c>
      <c r="H1431" s="1" t="s">
        <v>1626</v>
      </c>
    </row>
    <row r="1432" spans="1:8" ht="15.75" thickBot="1" x14ac:dyDescent="0.3">
      <c r="A1432" s="3">
        <v>1430</v>
      </c>
      <c r="B1432" s="5" t="s">
        <v>3857</v>
      </c>
      <c r="C1432" s="3" t="s">
        <v>2176</v>
      </c>
      <c r="D1432" s="7">
        <v>49</v>
      </c>
      <c r="E1432" s="160">
        <v>48.987864077669904</v>
      </c>
      <c r="F1432" s="157">
        <v>4036600</v>
      </c>
      <c r="G1432" s="3" t="s">
        <v>3858</v>
      </c>
      <c r="H1432" s="1" t="s">
        <v>3859</v>
      </c>
    </row>
    <row r="1433" spans="1:8" ht="15.75" thickTop="1" x14ac:dyDescent="0.25">
      <c r="A1433" s="2">
        <v>1431</v>
      </c>
      <c r="B1433" s="5" t="s">
        <v>298</v>
      </c>
      <c r="C1433" s="3" t="s">
        <v>1</v>
      </c>
      <c r="D1433" s="7">
        <v>100</v>
      </c>
      <c r="E1433" s="160">
        <v>25.085000905453704</v>
      </c>
      <c r="F1433" s="157">
        <v>18520354</v>
      </c>
      <c r="G1433" s="3" t="s">
        <v>997</v>
      </c>
      <c r="H1433" s="1" t="s">
        <v>1627</v>
      </c>
    </row>
    <row r="1434" spans="1:8" ht="15.75" thickBot="1" x14ac:dyDescent="0.3">
      <c r="A1434" s="3">
        <v>1432</v>
      </c>
      <c r="B1434" s="5" t="s">
        <v>661</v>
      </c>
      <c r="C1434" s="3" t="s">
        <v>694</v>
      </c>
      <c r="D1434" s="7">
        <v>49</v>
      </c>
      <c r="E1434" s="160">
        <v>47.999842048528023</v>
      </c>
      <c r="F1434" s="157">
        <v>9359806</v>
      </c>
      <c r="G1434" s="3" t="s">
        <v>1333</v>
      </c>
      <c r="H1434" s="1" t="s">
        <v>1979</v>
      </c>
    </row>
    <row r="1435" spans="1:8" ht="15.75" thickTop="1" x14ac:dyDescent="0.25">
      <c r="A1435" s="2">
        <v>1433</v>
      </c>
      <c r="B1435" s="5" t="s">
        <v>4224</v>
      </c>
      <c r="C1435" s="3" t="s">
        <v>2176</v>
      </c>
      <c r="D1435" s="7">
        <v>49</v>
      </c>
      <c r="E1435" s="160">
        <v>48.999482924441473</v>
      </c>
      <c r="F1435" s="157">
        <v>28428814</v>
      </c>
      <c r="G1435" s="3" t="s">
        <v>4225</v>
      </c>
      <c r="H1435" s="1" t="s">
        <v>4226</v>
      </c>
    </row>
    <row r="1436" spans="1:8" ht="15.75" thickBot="1" x14ac:dyDescent="0.3">
      <c r="A1436" s="3">
        <v>1434</v>
      </c>
      <c r="B1436" s="5" t="s">
        <v>662</v>
      </c>
      <c r="C1436" s="3" t="s">
        <v>694</v>
      </c>
      <c r="D1436" s="7">
        <v>49</v>
      </c>
      <c r="E1436" s="160">
        <v>47.65021304496824</v>
      </c>
      <c r="F1436" s="157">
        <v>48109847</v>
      </c>
      <c r="G1436" s="3" t="s">
        <v>1334</v>
      </c>
      <c r="H1436" s="1" t="s">
        <v>1980</v>
      </c>
    </row>
    <row r="1437" spans="1:8" ht="15.75" thickTop="1" x14ac:dyDescent="0.25">
      <c r="A1437" s="2">
        <v>1435</v>
      </c>
      <c r="B1437" s="5" t="s">
        <v>2048</v>
      </c>
      <c r="C1437" s="3" t="s">
        <v>1</v>
      </c>
      <c r="D1437" s="7">
        <v>30</v>
      </c>
      <c r="E1437" s="160">
        <v>9.390881800287401</v>
      </c>
      <c r="F1437" s="157">
        <v>50862077</v>
      </c>
      <c r="G1437" s="3" t="s">
        <v>2124</v>
      </c>
      <c r="H1437" s="1" t="s">
        <v>2125</v>
      </c>
    </row>
    <row r="1438" spans="1:8" ht="15.75" thickBot="1" x14ac:dyDescent="0.3">
      <c r="A1438" s="3">
        <v>1436</v>
      </c>
      <c r="B1438" s="5" t="s">
        <v>663</v>
      </c>
      <c r="C1438" s="3" t="s">
        <v>694</v>
      </c>
      <c r="D1438" s="7">
        <v>49</v>
      </c>
      <c r="E1438" s="160">
        <v>33.860827843767829</v>
      </c>
      <c r="F1438" s="157">
        <v>6528029</v>
      </c>
      <c r="G1438" s="3" t="s">
        <v>1335</v>
      </c>
      <c r="H1438" s="1" t="s">
        <v>1981</v>
      </c>
    </row>
    <row r="1439" spans="1:8" ht="15.75" thickTop="1" x14ac:dyDescent="0.25">
      <c r="A1439" s="2">
        <v>1437</v>
      </c>
      <c r="B1439" s="5" t="s">
        <v>3860</v>
      </c>
      <c r="C1439" s="3" t="s">
        <v>2176</v>
      </c>
      <c r="D1439" s="7">
        <v>49</v>
      </c>
      <c r="E1439" s="160">
        <v>48.959099132582615</v>
      </c>
      <c r="F1439" s="157">
        <v>5875087</v>
      </c>
      <c r="G1439" s="3" t="s">
        <v>3861</v>
      </c>
      <c r="H1439" s="1" t="s">
        <v>3862</v>
      </c>
    </row>
    <row r="1440" spans="1:8" ht="15.75" thickBot="1" x14ac:dyDescent="0.3">
      <c r="A1440" s="3">
        <v>1438</v>
      </c>
      <c r="B1440" s="5" t="s">
        <v>3863</v>
      </c>
      <c r="C1440" s="3" t="s">
        <v>2176</v>
      </c>
      <c r="D1440" s="7">
        <v>49</v>
      </c>
      <c r="E1440" s="160">
        <v>48.910874999999997</v>
      </c>
      <c r="F1440" s="157">
        <v>3912870</v>
      </c>
      <c r="G1440" s="3" t="s">
        <v>3864</v>
      </c>
      <c r="H1440" s="1" t="s">
        <v>3865</v>
      </c>
    </row>
    <row r="1441" spans="1:8" ht="15.75" thickTop="1" x14ac:dyDescent="0.25">
      <c r="A1441" s="2">
        <v>1439</v>
      </c>
      <c r="B1441" s="5" t="s">
        <v>664</v>
      </c>
      <c r="C1441" s="3" t="s">
        <v>694</v>
      </c>
      <c r="D1441" s="7">
        <v>49</v>
      </c>
      <c r="E1441" s="160">
        <v>6.5740740740740753</v>
      </c>
      <c r="F1441" s="157">
        <v>71000</v>
      </c>
      <c r="G1441" s="3" t="s">
        <v>1336</v>
      </c>
      <c r="H1441" s="1" t="s">
        <v>1982</v>
      </c>
    </row>
    <row r="1442" spans="1:8" ht="15.75" thickBot="1" x14ac:dyDescent="0.3">
      <c r="A1442" s="3">
        <v>1440</v>
      </c>
      <c r="B1442" s="5" t="s">
        <v>3866</v>
      </c>
      <c r="C1442" s="3" t="s">
        <v>2176</v>
      </c>
      <c r="D1442" s="7">
        <v>49</v>
      </c>
      <c r="E1442" s="160">
        <v>49.130771478979156</v>
      </c>
      <c r="F1442" s="157">
        <v>23030000</v>
      </c>
      <c r="G1442" s="3" t="s">
        <v>3867</v>
      </c>
      <c r="H1442" s="1" t="s">
        <v>3868</v>
      </c>
    </row>
    <row r="1443" spans="1:8" ht="15.75" thickTop="1" x14ac:dyDescent="0.25">
      <c r="A1443" s="2">
        <v>1441</v>
      </c>
      <c r="B1443" s="5" t="s">
        <v>3869</v>
      </c>
      <c r="C1443" s="3" t="s">
        <v>2176</v>
      </c>
      <c r="D1443" s="7">
        <v>49</v>
      </c>
      <c r="E1443" s="160">
        <v>44.721779369582102</v>
      </c>
      <c r="F1443" s="157">
        <v>28219890</v>
      </c>
      <c r="G1443" s="3" t="s">
        <v>3870</v>
      </c>
      <c r="H1443" s="1" t="s">
        <v>3871</v>
      </c>
    </row>
    <row r="1444" spans="1:8" ht="15.75" thickBot="1" x14ac:dyDescent="0.3">
      <c r="A1444" s="3">
        <v>1442</v>
      </c>
      <c r="B1444" s="5" t="s">
        <v>3872</v>
      </c>
      <c r="C1444" s="3" t="s">
        <v>2176</v>
      </c>
      <c r="D1444" s="7">
        <v>49</v>
      </c>
      <c r="E1444" s="160">
        <v>48.526811917745682</v>
      </c>
      <c r="F1444" s="157">
        <v>5803797</v>
      </c>
      <c r="G1444" s="3" t="s">
        <v>3873</v>
      </c>
      <c r="H1444" s="1" t="s">
        <v>3874</v>
      </c>
    </row>
    <row r="1445" spans="1:8" ht="15.75" thickTop="1" x14ac:dyDescent="0.25">
      <c r="A1445" s="2">
        <v>1443</v>
      </c>
      <c r="B1445" s="5" t="s">
        <v>3875</v>
      </c>
      <c r="C1445" s="3" t="s">
        <v>2176</v>
      </c>
      <c r="D1445" s="7">
        <v>49</v>
      </c>
      <c r="E1445" s="160">
        <v>48.899021545487855</v>
      </c>
      <c r="F1445" s="157">
        <v>6925143</v>
      </c>
      <c r="G1445" s="3" t="s">
        <v>3876</v>
      </c>
      <c r="H1445" s="1" t="s">
        <v>3877</v>
      </c>
    </row>
    <row r="1446" spans="1:8" ht="15.75" thickBot="1" x14ac:dyDescent="0.3">
      <c r="A1446" s="3">
        <v>1444</v>
      </c>
      <c r="B1446" s="5" t="s">
        <v>3878</v>
      </c>
      <c r="C1446" s="3" t="s">
        <v>2176</v>
      </c>
      <c r="D1446" s="7">
        <v>49</v>
      </c>
      <c r="E1446" s="160">
        <v>49.000005655756716</v>
      </c>
      <c r="F1446" s="157">
        <v>1732748</v>
      </c>
      <c r="G1446" s="3" t="s">
        <v>3879</v>
      </c>
      <c r="H1446" s="1" t="s">
        <v>3880</v>
      </c>
    </row>
    <row r="1447" spans="1:8" ht="15.75" thickTop="1" x14ac:dyDescent="0.25">
      <c r="A1447" s="2">
        <v>1445</v>
      </c>
      <c r="B1447" s="5" t="s">
        <v>3881</v>
      </c>
      <c r="C1447" s="3" t="s">
        <v>2176</v>
      </c>
      <c r="D1447" s="7">
        <v>49</v>
      </c>
      <c r="E1447" s="160">
        <v>48.999653979238758</v>
      </c>
      <c r="F1447" s="157">
        <v>14160900</v>
      </c>
      <c r="G1447" s="3" t="s">
        <v>3882</v>
      </c>
      <c r="H1447" s="1" t="s">
        <v>3883</v>
      </c>
    </row>
    <row r="1448" spans="1:8" ht="15.75" thickBot="1" x14ac:dyDescent="0.3">
      <c r="A1448" s="3">
        <v>1446</v>
      </c>
      <c r="B1448" s="5" t="s">
        <v>3884</v>
      </c>
      <c r="C1448" s="3" t="s">
        <v>2176</v>
      </c>
      <c r="D1448" s="7">
        <v>49</v>
      </c>
      <c r="E1448" s="160">
        <v>11.359259259259261</v>
      </c>
      <c r="F1448" s="157">
        <v>306700</v>
      </c>
      <c r="G1448" s="3" t="s">
        <v>3885</v>
      </c>
      <c r="H1448" s="1" t="s">
        <v>3886</v>
      </c>
    </row>
    <row r="1449" spans="1:8" ht="15.75" thickTop="1" x14ac:dyDescent="0.25">
      <c r="A1449" s="2">
        <v>1447</v>
      </c>
      <c r="B1449" s="5" t="s">
        <v>665</v>
      </c>
      <c r="C1449" s="3" t="s">
        <v>694</v>
      </c>
      <c r="D1449" s="7">
        <v>49</v>
      </c>
      <c r="E1449" s="160">
        <v>48.322959999999995</v>
      </c>
      <c r="F1449" s="157">
        <v>9664592</v>
      </c>
      <c r="G1449" s="3" t="s">
        <v>1337</v>
      </c>
      <c r="H1449" s="1" t="s">
        <v>1983</v>
      </c>
    </row>
    <row r="1450" spans="1:8" ht="15.75" thickBot="1" x14ac:dyDescent="0.3">
      <c r="A1450" s="3">
        <v>1448</v>
      </c>
      <c r="B1450" s="5" t="s">
        <v>299</v>
      </c>
      <c r="C1450" s="3" t="s">
        <v>1</v>
      </c>
      <c r="D1450" s="7">
        <v>49</v>
      </c>
      <c r="E1450" s="160">
        <v>47.299755768519589</v>
      </c>
      <c r="F1450" s="157">
        <v>7303210</v>
      </c>
      <c r="G1450" s="3" t="s">
        <v>998</v>
      </c>
      <c r="H1450" s="1" t="s">
        <v>1628</v>
      </c>
    </row>
    <row r="1451" spans="1:8" ht="15.75" thickTop="1" x14ac:dyDescent="0.25">
      <c r="A1451" s="2">
        <v>1449</v>
      </c>
      <c r="B1451" s="5" t="s">
        <v>3959</v>
      </c>
      <c r="C1451" s="3" t="s">
        <v>2176</v>
      </c>
      <c r="D1451" s="7">
        <v>49</v>
      </c>
      <c r="E1451" s="160">
        <v>48.311458333333334</v>
      </c>
      <c r="F1451" s="157">
        <v>4637900</v>
      </c>
      <c r="G1451" s="3" t="s">
        <v>3960</v>
      </c>
      <c r="H1451" s="1" t="s">
        <v>3961</v>
      </c>
    </row>
    <row r="1452" spans="1:8" ht="15.75" thickBot="1" x14ac:dyDescent="0.3">
      <c r="A1452" s="3">
        <v>1450</v>
      </c>
      <c r="B1452" s="5" t="s">
        <v>666</v>
      </c>
      <c r="C1452" s="3" t="s">
        <v>694</v>
      </c>
      <c r="D1452" s="7">
        <v>49</v>
      </c>
      <c r="E1452" s="160">
        <v>41.047479452054795</v>
      </c>
      <c r="F1452" s="157">
        <v>4494699</v>
      </c>
      <c r="G1452" s="3" t="s">
        <v>1338</v>
      </c>
      <c r="H1452" s="1" t="s">
        <v>1984</v>
      </c>
    </row>
    <row r="1453" spans="1:8" ht="15.75" thickTop="1" x14ac:dyDescent="0.25">
      <c r="A1453" s="2">
        <v>1451</v>
      </c>
      <c r="B1453" s="5" t="s">
        <v>667</v>
      </c>
      <c r="C1453" s="3" t="s">
        <v>694</v>
      </c>
      <c r="D1453" s="7">
        <v>49</v>
      </c>
      <c r="E1453" s="160">
        <v>47.786666666666669</v>
      </c>
      <c r="F1453" s="157">
        <v>4300800</v>
      </c>
      <c r="G1453" s="3" t="s">
        <v>1339</v>
      </c>
      <c r="H1453" s="1" t="s">
        <v>1985</v>
      </c>
    </row>
    <row r="1454" spans="1:8" ht="15.75" thickBot="1" x14ac:dyDescent="0.3">
      <c r="A1454" s="3">
        <v>1452</v>
      </c>
      <c r="B1454" s="5" t="s">
        <v>300</v>
      </c>
      <c r="C1454" s="3" t="s">
        <v>2176</v>
      </c>
      <c r="D1454" s="7">
        <v>49</v>
      </c>
      <c r="E1454" s="160">
        <v>46.304549999999999</v>
      </c>
      <c r="F1454" s="157">
        <v>9260910</v>
      </c>
      <c r="G1454" s="3" t="s">
        <v>999</v>
      </c>
      <c r="H1454" s="1" t="s">
        <v>1629</v>
      </c>
    </row>
    <row r="1455" spans="1:8" ht="15.75" thickTop="1" x14ac:dyDescent="0.25">
      <c r="A1455" s="2">
        <v>1453</v>
      </c>
      <c r="B1455" s="5" t="s">
        <v>3887</v>
      </c>
      <c r="C1455" s="3" t="s">
        <v>2176</v>
      </c>
      <c r="D1455" s="7">
        <v>49</v>
      </c>
      <c r="E1455" s="160">
        <v>49.00793031292379</v>
      </c>
      <c r="F1455" s="157">
        <v>33275875</v>
      </c>
      <c r="G1455" s="3" t="s">
        <v>3888</v>
      </c>
      <c r="H1455" s="1" t="s">
        <v>3889</v>
      </c>
    </row>
    <row r="1456" spans="1:8" ht="15.75" thickBot="1" x14ac:dyDescent="0.3">
      <c r="A1456" s="3">
        <v>1454</v>
      </c>
      <c r="B1456" s="5" t="s">
        <v>668</v>
      </c>
      <c r="C1456" s="3" t="s">
        <v>694</v>
      </c>
      <c r="D1456" s="7">
        <v>49</v>
      </c>
      <c r="E1456" s="160">
        <v>34.898967194815789</v>
      </c>
      <c r="F1456" s="157">
        <v>3664238</v>
      </c>
      <c r="G1456" s="3" t="s">
        <v>1340</v>
      </c>
      <c r="H1456" s="1" t="s">
        <v>4666</v>
      </c>
    </row>
    <row r="1457" spans="1:8" ht="15.75" thickTop="1" x14ac:dyDescent="0.25">
      <c r="A1457" s="2">
        <v>1455</v>
      </c>
      <c r="B1457" s="5" t="s">
        <v>669</v>
      </c>
      <c r="C1457" s="3" t="s">
        <v>1</v>
      </c>
      <c r="D1457" s="7">
        <v>49</v>
      </c>
      <c r="E1457" s="160">
        <v>5.4553559698780338</v>
      </c>
      <c r="F1457" s="157">
        <v>11377985</v>
      </c>
      <c r="G1457" s="3" t="s">
        <v>1341</v>
      </c>
      <c r="H1457" s="1" t="s">
        <v>1986</v>
      </c>
    </row>
    <row r="1458" spans="1:8" ht="15.75" thickBot="1" x14ac:dyDescent="0.3">
      <c r="A1458" s="3">
        <v>1456</v>
      </c>
      <c r="B1458" s="5" t="s">
        <v>301</v>
      </c>
      <c r="C1458" s="3" t="s">
        <v>1</v>
      </c>
      <c r="D1458" s="7">
        <v>49</v>
      </c>
      <c r="E1458" s="160">
        <v>39.106605643589113</v>
      </c>
      <c r="F1458" s="157">
        <v>32041618</v>
      </c>
      <c r="G1458" s="3" t="s">
        <v>1000</v>
      </c>
      <c r="H1458" s="1" t="s">
        <v>1630</v>
      </c>
    </row>
    <row r="1459" spans="1:8" ht="15.75" thickTop="1" x14ac:dyDescent="0.25">
      <c r="A1459" s="2">
        <v>1457</v>
      </c>
      <c r="B1459" s="5" t="s">
        <v>670</v>
      </c>
      <c r="C1459" s="3" t="s">
        <v>694</v>
      </c>
      <c r="D1459" s="7">
        <v>49</v>
      </c>
      <c r="E1459" s="160">
        <v>45.059862118363334</v>
      </c>
      <c r="F1459" s="157">
        <v>3774552</v>
      </c>
      <c r="G1459" s="3" t="s">
        <v>1342</v>
      </c>
      <c r="H1459" s="1" t="s">
        <v>4667</v>
      </c>
    </row>
    <row r="1460" spans="1:8" ht="15.75" thickBot="1" x14ac:dyDescent="0.3">
      <c r="A1460" s="3">
        <v>1458</v>
      </c>
      <c r="B1460" s="5" t="s">
        <v>302</v>
      </c>
      <c r="C1460" s="3" t="s">
        <v>1</v>
      </c>
      <c r="D1460" s="7">
        <v>51.7928</v>
      </c>
      <c r="E1460" s="160">
        <v>48.896300552898055</v>
      </c>
      <c r="F1460" s="157">
        <v>40928355</v>
      </c>
      <c r="G1460" s="3" t="s">
        <v>1001</v>
      </c>
      <c r="H1460" s="1" t="s">
        <v>4654</v>
      </c>
    </row>
    <row r="1461" spans="1:8" ht="15.75" thickTop="1" x14ac:dyDescent="0.25">
      <c r="A1461" s="2">
        <v>1459</v>
      </c>
      <c r="B1461" s="5" t="s">
        <v>303</v>
      </c>
      <c r="C1461" s="3" t="s">
        <v>1</v>
      </c>
      <c r="D1461" s="7">
        <v>49</v>
      </c>
      <c r="E1461" s="160">
        <v>48.432769500951636</v>
      </c>
      <c r="F1461" s="157">
        <v>3885795</v>
      </c>
      <c r="G1461" s="3" t="s">
        <v>1002</v>
      </c>
      <c r="H1461" s="1" t="s">
        <v>1631</v>
      </c>
    </row>
    <row r="1462" spans="1:8" ht="15.75" thickBot="1" x14ac:dyDescent="0.3">
      <c r="A1462" s="3">
        <v>1460</v>
      </c>
      <c r="B1462" s="5" t="s">
        <v>3890</v>
      </c>
      <c r="C1462" s="3" t="s">
        <v>1</v>
      </c>
      <c r="D1462" s="154">
        <v>49</v>
      </c>
      <c r="E1462" s="161">
        <v>49.914475615219438</v>
      </c>
      <c r="F1462" s="6">
        <v>5169782</v>
      </c>
      <c r="G1462" s="3" t="s">
        <v>3891</v>
      </c>
      <c r="H1462" s="1" t="s">
        <v>3892</v>
      </c>
    </row>
    <row r="1463" spans="1:8" ht="15.75" thickTop="1" x14ac:dyDescent="0.25">
      <c r="A1463" s="2">
        <v>1461</v>
      </c>
      <c r="B1463" s="5" t="s">
        <v>304</v>
      </c>
      <c r="C1463" s="3" t="s">
        <v>1</v>
      </c>
      <c r="D1463" s="7">
        <v>49</v>
      </c>
      <c r="E1463" s="160">
        <v>39.670777777777779</v>
      </c>
      <c r="F1463" s="157">
        <v>3570370</v>
      </c>
      <c r="G1463" s="3" t="s">
        <v>1003</v>
      </c>
      <c r="H1463" s="1" t="s">
        <v>4655</v>
      </c>
    </row>
    <row r="1464" spans="1:8" ht="15.75" thickBot="1" x14ac:dyDescent="0.3">
      <c r="A1464" s="3">
        <v>1462</v>
      </c>
      <c r="B1464" s="5" t="s">
        <v>305</v>
      </c>
      <c r="C1464" s="3" t="s">
        <v>1</v>
      </c>
      <c r="D1464" s="7">
        <v>100</v>
      </c>
      <c r="E1464" s="160">
        <v>40.689825187434536</v>
      </c>
      <c r="F1464" s="157">
        <v>708575871</v>
      </c>
      <c r="G1464" s="3" t="s">
        <v>1004</v>
      </c>
      <c r="H1464" s="1" t="s">
        <v>4656</v>
      </c>
    </row>
    <row r="1465" spans="1:8" ht="15.75" thickTop="1" x14ac:dyDescent="0.25">
      <c r="A1465" s="2">
        <v>1463</v>
      </c>
      <c r="B1465" s="5" t="s">
        <v>3893</v>
      </c>
      <c r="C1465" s="3" t="s">
        <v>1</v>
      </c>
      <c r="D1465" s="7">
        <v>49</v>
      </c>
      <c r="E1465" s="160">
        <v>48.129138484866104</v>
      </c>
      <c r="F1465" s="157">
        <v>9350967</v>
      </c>
      <c r="G1465" s="3" t="s">
        <v>3894</v>
      </c>
      <c r="H1465" s="1" t="s">
        <v>3895</v>
      </c>
    </row>
    <row r="1466" spans="1:8" ht="15.75" thickBot="1" x14ac:dyDescent="0.3">
      <c r="A1466" s="3">
        <v>1464</v>
      </c>
      <c r="B1466" s="5" t="s">
        <v>671</v>
      </c>
      <c r="C1466" s="3" t="s">
        <v>694</v>
      </c>
      <c r="D1466" s="7">
        <v>49</v>
      </c>
      <c r="E1466" s="160">
        <v>20.488973945629976</v>
      </c>
      <c r="F1466" s="157">
        <v>26856107</v>
      </c>
      <c r="G1466" s="3" t="s">
        <v>1343</v>
      </c>
      <c r="H1466" s="1" t="s">
        <v>4668</v>
      </c>
    </row>
    <row r="1467" spans="1:8" ht="15.75" thickTop="1" x14ac:dyDescent="0.25">
      <c r="A1467" s="2">
        <v>1465</v>
      </c>
      <c r="B1467" s="5" t="s">
        <v>306</v>
      </c>
      <c r="C1467" s="3" t="s">
        <v>1</v>
      </c>
      <c r="D1467" s="7">
        <v>49</v>
      </c>
      <c r="E1467" s="160">
        <v>24.348134718377864</v>
      </c>
      <c r="F1467" s="157">
        <v>16522447</v>
      </c>
      <c r="G1467" s="3" t="s">
        <v>1005</v>
      </c>
      <c r="H1467" s="1" t="s">
        <v>1632</v>
      </c>
    </row>
    <row r="1468" spans="1:8" ht="15.75" thickBot="1" x14ac:dyDescent="0.3">
      <c r="A1468" s="3">
        <v>1466</v>
      </c>
      <c r="B1468" s="5" t="s">
        <v>672</v>
      </c>
      <c r="C1468" s="3" t="s">
        <v>694</v>
      </c>
      <c r="D1468" s="7">
        <v>49</v>
      </c>
      <c r="E1468" s="160">
        <v>34.531542567815833</v>
      </c>
      <c r="F1468" s="157">
        <v>4107047</v>
      </c>
      <c r="G1468" s="3" t="s">
        <v>1344</v>
      </c>
      <c r="H1468" s="1" t="s">
        <v>1987</v>
      </c>
    </row>
    <row r="1469" spans="1:8" ht="15.75" thickTop="1" x14ac:dyDescent="0.25">
      <c r="A1469" s="2">
        <v>1467</v>
      </c>
      <c r="B1469" s="5" t="s">
        <v>3896</v>
      </c>
      <c r="C1469" s="3" t="s">
        <v>1</v>
      </c>
      <c r="D1469" s="7">
        <v>49</v>
      </c>
      <c r="E1469" s="160">
        <v>48.805737423873822</v>
      </c>
      <c r="F1469" s="157">
        <v>597841</v>
      </c>
      <c r="G1469" s="3" t="s">
        <v>3897</v>
      </c>
      <c r="H1469" s="1" t="s">
        <v>3898</v>
      </c>
    </row>
    <row r="1470" spans="1:8" ht="15.75" thickBot="1" x14ac:dyDescent="0.3">
      <c r="A1470" s="3">
        <v>1468</v>
      </c>
      <c r="B1470" s="5" t="s">
        <v>4889</v>
      </c>
      <c r="C1470" s="3" t="s">
        <v>1</v>
      </c>
      <c r="D1470" s="7">
        <v>49</v>
      </c>
      <c r="E1470" s="160">
        <v>49</v>
      </c>
      <c r="F1470" s="157">
        <v>4042500</v>
      </c>
      <c r="G1470" s="3" t="s">
        <v>4890</v>
      </c>
      <c r="H1470" s="1" t="s">
        <v>4891</v>
      </c>
    </row>
    <row r="1471" spans="1:8" ht="15.75" thickTop="1" x14ac:dyDescent="0.25">
      <c r="A1471" s="2">
        <v>1469</v>
      </c>
      <c r="B1471" s="5" t="s">
        <v>3899</v>
      </c>
      <c r="C1471" s="3" t="s">
        <v>1</v>
      </c>
      <c r="D1471" s="7">
        <v>49</v>
      </c>
      <c r="E1471" s="160">
        <v>48.815599343185553</v>
      </c>
      <c r="F1471" s="157">
        <v>59457400</v>
      </c>
      <c r="G1471" s="3" t="s">
        <v>3900</v>
      </c>
      <c r="H1471" s="1" t="s">
        <v>4140</v>
      </c>
    </row>
    <row r="1472" spans="1:8" ht="15.75" thickBot="1" x14ac:dyDescent="0.3">
      <c r="A1472" s="3">
        <v>1470</v>
      </c>
      <c r="B1472" s="5" t="s">
        <v>307</v>
      </c>
      <c r="C1472" s="3" t="s">
        <v>1</v>
      </c>
      <c r="D1472" s="7">
        <v>49</v>
      </c>
      <c r="E1472" s="160">
        <v>46.802378571428569</v>
      </c>
      <c r="F1472" s="157">
        <v>65523330</v>
      </c>
      <c r="G1472" s="3" t="s">
        <v>1006</v>
      </c>
      <c r="H1472" s="1" t="s">
        <v>1633</v>
      </c>
    </row>
    <row r="1473" spans="1:8" ht="15.75" thickTop="1" x14ac:dyDescent="0.25">
      <c r="A1473" s="2">
        <v>1471</v>
      </c>
      <c r="B1473" s="5" t="s">
        <v>3901</v>
      </c>
      <c r="C1473" s="3" t="s">
        <v>1</v>
      </c>
      <c r="D1473" s="7">
        <v>49</v>
      </c>
      <c r="E1473" s="160">
        <v>48.999985407444072</v>
      </c>
      <c r="F1473" s="157">
        <v>7387326</v>
      </c>
      <c r="G1473" s="3" t="s">
        <v>3902</v>
      </c>
      <c r="H1473" s="1" t="s">
        <v>4141</v>
      </c>
    </row>
    <row r="1474" spans="1:8" ht="15.75" thickBot="1" x14ac:dyDescent="0.3">
      <c r="A1474" s="3">
        <v>1472</v>
      </c>
      <c r="B1474" s="5" t="s">
        <v>2049</v>
      </c>
      <c r="C1474" s="3" t="s">
        <v>1</v>
      </c>
      <c r="D1474" s="7">
        <v>23.203499999999998</v>
      </c>
      <c r="E1474" s="160">
        <v>0</v>
      </c>
      <c r="F1474" s="157">
        <v>0</v>
      </c>
      <c r="G1474" s="3" t="s">
        <v>2126</v>
      </c>
      <c r="H1474" s="1" t="s">
        <v>2127</v>
      </c>
    </row>
    <row r="1475" spans="1:8" ht="15.75" thickTop="1" x14ac:dyDescent="0.25">
      <c r="A1475" s="2">
        <v>1473</v>
      </c>
      <c r="B1475" s="5" t="s">
        <v>3903</v>
      </c>
      <c r="C1475" s="3" t="s">
        <v>1</v>
      </c>
      <c r="D1475" s="7">
        <v>49</v>
      </c>
      <c r="E1475" s="160">
        <v>48.644444444444446</v>
      </c>
      <c r="F1475" s="157">
        <v>2736250</v>
      </c>
      <c r="G1475" s="3" t="s">
        <v>3904</v>
      </c>
      <c r="H1475" s="1" t="s">
        <v>4142</v>
      </c>
    </row>
    <row r="1476" spans="1:8" ht="15.75" thickBot="1" x14ac:dyDescent="0.3">
      <c r="A1476" s="3">
        <v>1474</v>
      </c>
      <c r="B1476" s="5" t="s">
        <v>3905</v>
      </c>
      <c r="C1476" s="3" t="s">
        <v>1</v>
      </c>
      <c r="D1476" s="7">
        <v>49</v>
      </c>
      <c r="E1476" s="160">
        <v>48.937566141537268</v>
      </c>
      <c r="F1476" s="157">
        <v>52162356</v>
      </c>
      <c r="G1476" s="3" t="s">
        <v>3906</v>
      </c>
      <c r="H1476" s="1" t="s">
        <v>4143</v>
      </c>
    </row>
    <row r="1477" spans="1:8" ht="15.75" thickTop="1" x14ac:dyDescent="0.25">
      <c r="A1477" s="2">
        <v>1475</v>
      </c>
      <c r="B1477" s="5" t="s">
        <v>4400</v>
      </c>
      <c r="C1477" s="3" t="s">
        <v>1</v>
      </c>
      <c r="D1477" s="7">
        <v>49</v>
      </c>
      <c r="E1477" s="160">
        <v>46.783798601651569</v>
      </c>
      <c r="F1477" s="157">
        <v>10760269</v>
      </c>
      <c r="G1477" s="3" t="s">
        <v>4401</v>
      </c>
      <c r="H1477" s="1" t="s">
        <v>4402</v>
      </c>
    </row>
    <row r="1478" spans="1:8" ht="15.75" thickBot="1" x14ac:dyDescent="0.3">
      <c r="A1478" s="3">
        <v>1476</v>
      </c>
      <c r="B1478" s="5" t="s">
        <v>308</v>
      </c>
      <c r="C1478" s="3" t="s">
        <v>1</v>
      </c>
      <c r="D1478" s="7">
        <v>49</v>
      </c>
      <c r="E1478" s="161">
        <v>35.598904573510119</v>
      </c>
      <c r="F1478" s="6">
        <v>30651885</v>
      </c>
      <c r="G1478" s="3" t="s">
        <v>1007</v>
      </c>
      <c r="H1478" s="1" t="s">
        <v>1634</v>
      </c>
    </row>
    <row r="1479" spans="1:8" ht="15.75" thickTop="1" x14ac:dyDescent="0.25">
      <c r="A1479" s="2">
        <v>1477</v>
      </c>
      <c r="B1479" s="5" t="s">
        <v>4036</v>
      </c>
      <c r="C1479" s="3" t="s">
        <v>1</v>
      </c>
      <c r="D1479" s="7">
        <v>49</v>
      </c>
      <c r="E1479" s="160">
        <v>39.716481250000001</v>
      </c>
      <c r="F1479" s="157">
        <v>63546370</v>
      </c>
      <c r="G1479" s="3" t="s">
        <v>4037</v>
      </c>
      <c r="H1479" s="1" t="s">
        <v>4038</v>
      </c>
    </row>
    <row r="1480" spans="1:8" x14ac:dyDescent="0.25">
      <c r="A1480" s="3">
        <v>1478</v>
      </c>
      <c r="B1480" s="5" t="s">
        <v>309</v>
      </c>
      <c r="C1480" s="3" t="s">
        <v>1</v>
      </c>
      <c r="D1480" s="7">
        <v>49</v>
      </c>
      <c r="E1480" s="160">
        <v>30.247289839640651</v>
      </c>
      <c r="F1480" s="157">
        <v>4536546</v>
      </c>
      <c r="G1480" s="3" t="s">
        <v>1008</v>
      </c>
      <c r="H1480" s="1" t="s">
        <v>1635</v>
      </c>
    </row>
    <row r="1481" spans="1:8" x14ac:dyDescent="0.25">
      <c r="A1481" s="3">
        <v>1479</v>
      </c>
      <c r="B1481" s="5" t="s">
        <v>3907</v>
      </c>
      <c r="C1481" s="3" t="s">
        <v>1</v>
      </c>
      <c r="D1481" s="7">
        <v>49</v>
      </c>
      <c r="E1481" s="160">
        <v>44.44591346153846</v>
      </c>
      <c r="F1481" s="157">
        <v>1848950</v>
      </c>
      <c r="G1481" s="3" t="s">
        <v>3908</v>
      </c>
      <c r="H1481" s="1" t="s">
        <v>4144</v>
      </c>
    </row>
    <row r="1482" spans="1:8" x14ac:dyDescent="0.25">
      <c r="A1482" s="3">
        <v>1480</v>
      </c>
      <c r="B1482" s="5" t="s">
        <v>310</v>
      </c>
      <c r="C1482" s="3" t="s">
        <v>1</v>
      </c>
      <c r="D1482" s="7">
        <v>49</v>
      </c>
      <c r="E1482" s="160">
        <v>48.30514468257158</v>
      </c>
      <c r="F1482" s="157">
        <v>11815820</v>
      </c>
      <c r="G1482" s="3" t="s">
        <v>1009</v>
      </c>
      <c r="H1482" s="1" t="s">
        <v>1636</v>
      </c>
    </row>
    <row r="1483" spans="1:8" x14ac:dyDescent="0.25">
      <c r="A1483" s="3">
        <v>1481</v>
      </c>
      <c r="B1483" s="5" t="s">
        <v>4022</v>
      </c>
      <c r="C1483" s="3" t="s">
        <v>1</v>
      </c>
      <c r="D1483" s="7">
        <v>49</v>
      </c>
      <c r="E1483" s="160">
        <v>48.999980302058972</v>
      </c>
      <c r="F1483" s="157">
        <v>5472651</v>
      </c>
      <c r="G1483" s="3" t="s">
        <v>4023</v>
      </c>
      <c r="H1483" s="1" t="s">
        <v>4145</v>
      </c>
    </row>
    <row r="1484" spans="1:8" x14ac:dyDescent="0.25">
      <c r="A1484" s="3">
        <v>1482</v>
      </c>
      <c r="B1484" s="5" t="s">
        <v>3909</v>
      </c>
      <c r="C1484" s="3" t="s">
        <v>1</v>
      </c>
      <c r="D1484" s="7">
        <v>49</v>
      </c>
      <c r="E1484" s="160">
        <v>45.186216169664242</v>
      </c>
      <c r="F1484" s="157">
        <v>1626514</v>
      </c>
      <c r="G1484" s="3" t="s">
        <v>3910</v>
      </c>
      <c r="H1484" s="1" t="s">
        <v>4146</v>
      </c>
    </row>
    <row r="1485" spans="1:8" x14ac:dyDescent="0.25">
      <c r="A1485" s="3">
        <v>1483</v>
      </c>
      <c r="B1485" s="5" t="s">
        <v>311</v>
      </c>
      <c r="C1485" s="3" t="s">
        <v>1</v>
      </c>
      <c r="D1485" s="7">
        <v>49</v>
      </c>
      <c r="E1485" s="160">
        <v>45.782927999999998</v>
      </c>
      <c r="F1485" s="157">
        <v>22891464</v>
      </c>
      <c r="G1485" s="3" t="s">
        <v>2128</v>
      </c>
      <c r="H1485" s="1" t="s">
        <v>1637</v>
      </c>
    </row>
    <row r="1486" spans="1:8" x14ac:dyDescent="0.25">
      <c r="A1486" s="3">
        <v>1484</v>
      </c>
      <c r="B1486" s="5" t="s">
        <v>3980</v>
      </c>
      <c r="C1486" s="3" t="s">
        <v>1</v>
      </c>
      <c r="D1486" s="7">
        <v>49</v>
      </c>
      <c r="E1486" s="160">
        <v>16.739396681063102</v>
      </c>
      <c r="F1486" s="157">
        <v>389830083</v>
      </c>
      <c r="G1486" s="3" t="s">
        <v>3981</v>
      </c>
      <c r="H1486" s="1" t="s">
        <v>3982</v>
      </c>
    </row>
    <row r="1487" spans="1:8" x14ac:dyDescent="0.25">
      <c r="A1487" s="3">
        <v>1485</v>
      </c>
      <c r="B1487" s="5" t="s">
        <v>3911</v>
      </c>
      <c r="C1487" s="3" t="s">
        <v>1</v>
      </c>
      <c r="D1487" s="7">
        <v>49</v>
      </c>
      <c r="E1487" s="160">
        <v>48.922759604508542</v>
      </c>
      <c r="F1487" s="157">
        <v>12668485</v>
      </c>
      <c r="G1487" s="3" t="s">
        <v>3912</v>
      </c>
      <c r="H1487" s="1" t="s">
        <v>4147</v>
      </c>
    </row>
    <row r="1488" spans="1:8" x14ac:dyDescent="0.25">
      <c r="A1488" s="3">
        <v>1486</v>
      </c>
      <c r="B1488" s="5" t="s">
        <v>673</v>
      </c>
      <c r="C1488" s="3" t="s">
        <v>694</v>
      </c>
      <c r="D1488" s="154">
        <v>49</v>
      </c>
      <c r="E1488" s="161">
        <v>45.016759491192488</v>
      </c>
      <c r="F1488" s="6">
        <v>6345783</v>
      </c>
      <c r="G1488" s="3" t="s">
        <v>1345</v>
      </c>
      <c r="H1488" s="1" t="s">
        <v>1988</v>
      </c>
    </row>
    <row r="1489" spans="1:8" x14ac:dyDescent="0.25">
      <c r="A1489" s="3">
        <v>1487</v>
      </c>
      <c r="B1489" s="5" t="s">
        <v>312</v>
      </c>
      <c r="C1489" s="3" t="s">
        <v>1</v>
      </c>
      <c r="D1489" s="7">
        <v>49</v>
      </c>
      <c r="E1489" s="160">
        <v>5.9655094657399479</v>
      </c>
      <c r="F1489" s="157">
        <v>2989454</v>
      </c>
      <c r="G1489" s="3" t="s">
        <v>1010</v>
      </c>
      <c r="H1489" s="1" t="s">
        <v>1638</v>
      </c>
    </row>
    <row r="1490" spans="1:8" x14ac:dyDescent="0.25">
      <c r="A1490" s="3">
        <v>1488</v>
      </c>
      <c r="B1490" s="5" t="s">
        <v>5033</v>
      </c>
      <c r="C1490" s="3" t="s">
        <v>1</v>
      </c>
      <c r="D1490" s="7">
        <v>49</v>
      </c>
      <c r="E1490" s="160">
        <v>48.942929872164264</v>
      </c>
      <c r="F1490" s="157">
        <v>4374152</v>
      </c>
      <c r="G1490" s="3" t="s">
        <v>5034</v>
      </c>
      <c r="H1490" s="1" t="s">
        <v>5035</v>
      </c>
    </row>
    <row r="1491" spans="1:8" x14ac:dyDescent="0.25">
      <c r="A1491" s="3">
        <v>1489</v>
      </c>
      <c r="B1491" s="5" t="s">
        <v>4734</v>
      </c>
      <c r="C1491" s="3" t="s">
        <v>1</v>
      </c>
      <c r="D1491" s="7">
        <v>100</v>
      </c>
      <c r="E1491" s="160">
        <v>22.9649854</v>
      </c>
      <c r="F1491" s="157">
        <v>114824927</v>
      </c>
      <c r="G1491" s="3" t="s">
        <v>4735</v>
      </c>
      <c r="H1491" s="1" t="s">
        <v>4736</v>
      </c>
    </row>
    <row r="1492" spans="1:8" x14ac:dyDescent="0.25">
      <c r="A1492" s="3">
        <v>1490</v>
      </c>
      <c r="B1492" s="5" t="s">
        <v>3913</v>
      </c>
      <c r="C1492" s="3" t="s">
        <v>1</v>
      </c>
      <c r="D1492" s="7">
        <v>49</v>
      </c>
      <c r="E1492" s="160">
        <v>47.486780152118804</v>
      </c>
      <c r="F1492" s="157">
        <v>5244440</v>
      </c>
      <c r="G1492" s="3" t="s">
        <v>3914</v>
      </c>
      <c r="H1492" s="1" t="s">
        <v>4148</v>
      </c>
    </row>
    <row r="1493" spans="1:8" x14ac:dyDescent="0.25">
      <c r="A1493" s="3">
        <v>1491</v>
      </c>
      <c r="B1493" s="5" t="s">
        <v>313</v>
      </c>
      <c r="C1493" s="3" t="s">
        <v>1</v>
      </c>
      <c r="D1493" s="7">
        <v>49</v>
      </c>
      <c r="E1493" s="160">
        <v>35.825686138366144</v>
      </c>
      <c r="F1493" s="157">
        <v>73887325</v>
      </c>
      <c r="G1493" s="3" t="s">
        <v>1011</v>
      </c>
      <c r="H1493" s="1" t="s">
        <v>1639</v>
      </c>
    </row>
    <row r="1494" spans="1:8" x14ac:dyDescent="0.25">
      <c r="A1494" s="3">
        <v>1492</v>
      </c>
      <c r="B1494" s="5" t="s">
        <v>314</v>
      </c>
      <c r="C1494" s="3" t="s">
        <v>1</v>
      </c>
      <c r="D1494" s="7">
        <v>49</v>
      </c>
      <c r="E1494" s="160">
        <v>48.488106060606064</v>
      </c>
      <c r="F1494" s="157">
        <v>6400430</v>
      </c>
      <c r="G1494" s="3" t="s">
        <v>1012</v>
      </c>
      <c r="H1494" s="1" t="s">
        <v>1640</v>
      </c>
    </row>
    <row r="1495" spans="1:8" x14ac:dyDescent="0.25">
      <c r="A1495" s="3">
        <v>1493</v>
      </c>
      <c r="B1495" s="5" t="s">
        <v>2065</v>
      </c>
      <c r="C1495" s="3" t="s">
        <v>694</v>
      </c>
      <c r="D1495" s="7">
        <v>49</v>
      </c>
      <c r="E1495" s="160">
        <v>45.079016393442622</v>
      </c>
      <c r="F1495" s="157">
        <v>1374910</v>
      </c>
      <c r="G1495" s="3" t="s">
        <v>2171</v>
      </c>
      <c r="H1495" s="1" t="s">
        <v>2172</v>
      </c>
    </row>
    <row r="1496" spans="1:8" x14ac:dyDescent="0.25">
      <c r="A1496" s="3">
        <v>1494</v>
      </c>
      <c r="B1496" s="5" t="s">
        <v>3915</v>
      </c>
      <c r="C1496" s="3" t="s">
        <v>1</v>
      </c>
      <c r="D1496" s="7">
        <v>49</v>
      </c>
      <c r="E1496" s="160">
        <v>44.897486600020017</v>
      </c>
      <c r="F1496" s="157">
        <v>36328487</v>
      </c>
      <c r="G1496" s="3" t="s">
        <v>3916</v>
      </c>
      <c r="H1496" s="1" t="s">
        <v>4149</v>
      </c>
    </row>
    <row r="1497" spans="1:8" x14ac:dyDescent="0.25">
      <c r="A1497" s="3">
        <v>1495</v>
      </c>
      <c r="B1497" s="5" t="s">
        <v>3917</v>
      </c>
      <c r="C1497" s="3" t="s">
        <v>1</v>
      </c>
      <c r="D1497" s="7">
        <v>49</v>
      </c>
      <c r="E1497" s="160">
        <v>55.824552342643962</v>
      </c>
      <c r="F1497" s="157">
        <v>18375098</v>
      </c>
      <c r="G1497" s="3" t="s">
        <v>3918</v>
      </c>
      <c r="H1497" s="1" t="s">
        <v>4150</v>
      </c>
    </row>
    <row r="1498" spans="1:8" x14ac:dyDescent="0.25">
      <c r="A1498" s="3">
        <v>1496</v>
      </c>
      <c r="B1498" s="5" t="s">
        <v>3919</v>
      </c>
      <c r="C1498" s="3" t="s">
        <v>1</v>
      </c>
      <c r="D1498" s="7">
        <v>49</v>
      </c>
      <c r="E1498" s="160">
        <v>48.887650259822486</v>
      </c>
      <c r="F1498" s="157">
        <v>29821144</v>
      </c>
      <c r="G1498" s="3" t="s">
        <v>3920</v>
      </c>
      <c r="H1498" s="1" t="s">
        <v>4151</v>
      </c>
    </row>
    <row r="1499" spans="1:8" x14ac:dyDescent="0.25">
      <c r="A1499" s="3">
        <v>1497</v>
      </c>
      <c r="B1499" s="5" t="s">
        <v>3921</v>
      </c>
      <c r="C1499" s="3" t="s">
        <v>1</v>
      </c>
      <c r="D1499" s="7">
        <v>49</v>
      </c>
      <c r="E1499" s="160">
        <v>48.996699999999997</v>
      </c>
      <c r="F1499" s="157">
        <v>979934</v>
      </c>
      <c r="G1499" s="3" t="s">
        <v>3922</v>
      </c>
      <c r="H1499" s="1" t="s">
        <v>4152</v>
      </c>
    </row>
    <row r="1500" spans="1:8" x14ac:dyDescent="0.25">
      <c r="A1500" s="3">
        <v>1498</v>
      </c>
      <c r="B1500" s="5" t="s">
        <v>3923</v>
      </c>
      <c r="C1500" s="3" t="s">
        <v>1</v>
      </c>
      <c r="D1500" s="7">
        <v>49</v>
      </c>
      <c r="E1500" s="160">
        <v>48.999998675407213</v>
      </c>
      <c r="F1500" s="157">
        <v>3699250</v>
      </c>
      <c r="G1500" s="3" t="s">
        <v>3924</v>
      </c>
      <c r="H1500" s="1" t="s">
        <v>4153</v>
      </c>
    </row>
    <row r="1501" spans="1:8" x14ac:dyDescent="0.25">
      <c r="A1501" s="3">
        <v>1499</v>
      </c>
      <c r="B1501" s="5" t="s">
        <v>3925</v>
      </c>
      <c r="C1501" s="3" t="s">
        <v>1</v>
      </c>
      <c r="D1501" s="7">
        <v>49</v>
      </c>
      <c r="E1501" s="160">
        <v>48.823</v>
      </c>
      <c r="F1501" s="157">
        <v>3905840</v>
      </c>
      <c r="G1501" s="3" t="s">
        <v>3926</v>
      </c>
      <c r="H1501" s="1" t="s">
        <v>4154</v>
      </c>
    </row>
    <row r="1502" spans="1:8" x14ac:dyDescent="0.25">
      <c r="A1502" s="3">
        <v>1500</v>
      </c>
      <c r="B1502" s="5" t="s">
        <v>315</v>
      </c>
      <c r="C1502" s="3" t="s">
        <v>1</v>
      </c>
      <c r="D1502" s="7">
        <v>49</v>
      </c>
      <c r="E1502" s="160">
        <v>45.173705078985464</v>
      </c>
      <c r="F1502" s="157">
        <v>4880802</v>
      </c>
      <c r="G1502" s="3" t="s">
        <v>1013</v>
      </c>
      <c r="H1502" s="1" t="s">
        <v>1641</v>
      </c>
    </row>
    <row r="1503" spans="1:8" x14ac:dyDescent="0.25">
      <c r="A1503" s="3">
        <v>1501</v>
      </c>
      <c r="B1503" s="5" t="s">
        <v>674</v>
      </c>
      <c r="C1503" s="3" t="s">
        <v>694</v>
      </c>
      <c r="D1503" s="7">
        <v>49</v>
      </c>
      <c r="E1503" s="160">
        <v>35.834043549106454</v>
      </c>
      <c r="F1503" s="157">
        <v>1622974</v>
      </c>
      <c r="G1503" s="3" t="s">
        <v>1346</v>
      </c>
      <c r="H1503" s="1" t="s">
        <v>1989</v>
      </c>
    </row>
    <row r="1504" spans="1:8" x14ac:dyDescent="0.25">
      <c r="A1504" s="3">
        <v>1502</v>
      </c>
      <c r="B1504" s="5" t="s">
        <v>4809</v>
      </c>
      <c r="C1504" s="3" t="s">
        <v>1</v>
      </c>
      <c r="D1504" s="7">
        <v>49</v>
      </c>
      <c r="E1504" s="160">
        <v>49</v>
      </c>
      <c r="F1504" s="157">
        <v>7644000</v>
      </c>
      <c r="G1504" s="3" t="s">
        <v>4810</v>
      </c>
      <c r="H1504" s="1" t="s">
        <v>4811</v>
      </c>
    </row>
    <row r="1505" spans="1:8" x14ac:dyDescent="0.25">
      <c r="A1505" s="3">
        <v>1503</v>
      </c>
      <c r="B1505" s="5" t="s">
        <v>3927</v>
      </c>
      <c r="C1505" s="3" t="s">
        <v>1</v>
      </c>
      <c r="D1505" s="7">
        <v>49</v>
      </c>
      <c r="E1505" s="160">
        <v>49</v>
      </c>
      <c r="F1505" s="157">
        <v>9135805</v>
      </c>
      <c r="G1505" s="3" t="s">
        <v>3928</v>
      </c>
      <c r="H1505" s="1" t="s">
        <v>4155</v>
      </c>
    </row>
    <row r="1506" spans="1:8" x14ac:dyDescent="0.25">
      <c r="A1506" s="3">
        <v>1504</v>
      </c>
      <c r="B1506" s="5" t="s">
        <v>675</v>
      </c>
      <c r="C1506" s="3" t="s">
        <v>694</v>
      </c>
      <c r="D1506" s="7">
        <v>49</v>
      </c>
      <c r="E1506" s="160">
        <v>48.798000000000002</v>
      </c>
      <c r="F1506" s="157">
        <v>2439900</v>
      </c>
      <c r="G1506" s="3" t="s">
        <v>1347</v>
      </c>
      <c r="H1506" s="1" t="s">
        <v>1990</v>
      </c>
    </row>
    <row r="1507" spans="1:8" x14ac:dyDescent="0.25">
      <c r="A1507" s="3">
        <v>1505</v>
      </c>
      <c r="B1507" s="5" t="s">
        <v>3929</v>
      </c>
      <c r="C1507" s="3" t="s">
        <v>1</v>
      </c>
      <c r="D1507" s="7">
        <v>49</v>
      </c>
      <c r="E1507" s="160">
        <v>33.393630092041803</v>
      </c>
      <c r="F1507" s="157">
        <v>1715000</v>
      </c>
      <c r="G1507" s="3" t="s">
        <v>3930</v>
      </c>
      <c r="H1507" s="1" t="s">
        <v>4156</v>
      </c>
    </row>
    <row r="1508" spans="1:8" x14ac:dyDescent="0.25">
      <c r="A1508" s="3">
        <v>1506</v>
      </c>
      <c r="B1508" s="5" t="s">
        <v>2066</v>
      </c>
      <c r="C1508" s="3" t="s">
        <v>694</v>
      </c>
      <c r="D1508" s="7">
        <v>49</v>
      </c>
      <c r="E1508" s="160">
        <v>48.976228070175438</v>
      </c>
      <c r="F1508" s="157">
        <v>5583290</v>
      </c>
      <c r="G1508" s="3" t="s">
        <v>2173</v>
      </c>
      <c r="H1508" s="1" t="s">
        <v>2174</v>
      </c>
    </row>
    <row r="1509" spans="1:8" x14ac:dyDescent="0.25">
      <c r="A1509" s="3">
        <v>1507</v>
      </c>
      <c r="B1509" s="5" t="s">
        <v>676</v>
      </c>
      <c r="C1509" s="3" t="s">
        <v>694</v>
      </c>
      <c r="D1509" s="154">
        <v>49</v>
      </c>
      <c r="E1509" s="161">
        <v>48.101201781031186</v>
      </c>
      <c r="F1509" s="6">
        <v>2433916</v>
      </c>
      <c r="G1509" s="3" t="s">
        <v>1348</v>
      </c>
      <c r="H1509" s="1" t="s">
        <v>1991</v>
      </c>
    </row>
    <row r="1510" spans="1:8" x14ac:dyDescent="0.25">
      <c r="A1510" s="3">
        <v>1508</v>
      </c>
      <c r="B1510" s="5" t="s">
        <v>3931</v>
      </c>
      <c r="C1510" s="3" t="s">
        <v>1</v>
      </c>
      <c r="D1510" s="7">
        <v>49</v>
      </c>
      <c r="E1510" s="160">
        <v>49.000088420295207</v>
      </c>
      <c r="F1510" s="157">
        <v>1607100</v>
      </c>
      <c r="G1510" s="3" t="s">
        <v>3932</v>
      </c>
      <c r="H1510" s="1" t="s">
        <v>4157</v>
      </c>
    </row>
    <row r="1511" spans="1:8" x14ac:dyDescent="0.25">
      <c r="A1511" s="3">
        <v>1509</v>
      </c>
      <c r="B1511" s="5" t="s">
        <v>316</v>
      </c>
      <c r="C1511" s="3" t="s">
        <v>694</v>
      </c>
      <c r="D1511" s="7">
        <v>49</v>
      </c>
      <c r="E1511" s="160">
        <v>47.146749063958197</v>
      </c>
      <c r="F1511" s="157">
        <v>37183071</v>
      </c>
      <c r="G1511" s="3" t="s">
        <v>1014</v>
      </c>
      <c r="H1511" s="1" t="s">
        <v>1642</v>
      </c>
    </row>
    <row r="1512" spans="1:8" x14ac:dyDescent="0.25">
      <c r="A1512" s="3">
        <v>1510</v>
      </c>
      <c r="B1512" s="5" t="s">
        <v>677</v>
      </c>
      <c r="C1512" s="3" t="s">
        <v>694</v>
      </c>
      <c r="D1512" s="7">
        <v>49</v>
      </c>
      <c r="E1512" s="160">
        <v>26.39565</v>
      </c>
      <c r="F1512" s="157">
        <v>527913</v>
      </c>
      <c r="G1512" s="3" t="s">
        <v>1349</v>
      </c>
      <c r="H1512" s="1" t="s">
        <v>1992</v>
      </c>
    </row>
    <row r="1513" spans="1:8" x14ac:dyDescent="0.25">
      <c r="A1513" s="3">
        <v>1511</v>
      </c>
      <c r="B1513" s="5" t="s">
        <v>678</v>
      </c>
      <c r="C1513" s="3" t="s">
        <v>694</v>
      </c>
      <c r="D1513" s="7">
        <v>49</v>
      </c>
      <c r="E1513" s="160">
        <v>48.806314008762222</v>
      </c>
      <c r="F1513" s="157">
        <v>15227487</v>
      </c>
      <c r="G1513" s="3" t="s">
        <v>1350</v>
      </c>
      <c r="H1513" s="1" t="s">
        <v>1993</v>
      </c>
    </row>
    <row r="1514" spans="1:8" x14ac:dyDescent="0.25">
      <c r="A1514" s="3">
        <v>1512</v>
      </c>
      <c r="B1514" s="5" t="s">
        <v>3933</v>
      </c>
      <c r="C1514" s="3" t="s">
        <v>1</v>
      </c>
      <c r="D1514" s="7">
        <v>49</v>
      </c>
      <c r="E1514" s="160">
        <v>48.999953271741035</v>
      </c>
      <c r="F1514" s="157">
        <v>10276427</v>
      </c>
      <c r="G1514" s="3" t="s">
        <v>3934</v>
      </c>
      <c r="H1514" s="1" t="s">
        <v>4158</v>
      </c>
    </row>
    <row r="1515" spans="1:8" x14ac:dyDescent="0.25">
      <c r="A1515" s="3">
        <v>1513</v>
      </c>
      <c r="B1515" s="5" t="s">
        <v>3977</v>
      </c>
      <c r="C1515" s="3" t="s">
        <v>1</v>
      </c>
      <c r="D1515" s="7">
        <v>49</v>
      </c>
      <c r="E1515" s="160">
        <v>49</v>
      </c>
      <c r="F1515" s="157">
        <v>26950000</v>
      </c>
      <c r="G1515" s="3" t="s">
        <v>3978</v>
      </c>
      <c r="H1515" s="1" t="s">
        <v>4159</v>
      </c>
    </row>
    <row r="1516" spans="1:8" x14ac:dyDescent="0.25">
      <c r="A1516" s="3">
        <v>1514</v>
      </c>
      <c r="B1516" s="5" t="s">
        <v>3935</v>
      </c>
      <c r="C1516" s="3" t="s">
        <v>1</v>
      </c>
      <c r="D1516" s="7">
        <v>49</v>
      </c>
      <c r="E1516" s="160">
        <v>48.830555555555563</v>
      </c>
      <c r="F1516" s="157">
        <v>1757900</v>
      </c>
      <c r="G1516" s="3" t="s">
        <v>3936</v>
      </c>
      <c r="H1516" s="1" t="s">
        <v>4160</v>
      </c>
    </row>
    <row r="1517" spans="1:8" x14ac:dyDescent="0.25">
      <c r="A1517" s="3">
        <v>1515</v>
      </c>
      <c r="B1517" s="5" t="s">
        <v>679</v>
      </c>
      <c r="C1517" s="3" t="s">
        <v>694</v>
      </c>
      <c r="D1517" s="7">
        <v>49</v>
      </c>
      <c r="E1517" s="160">
        <v>48.997579649296128</v>
      </c>
      <c r="F1517" s="157">
        <v>1983912</v>
      </c>
      <c r="G1517" s="3" t="s">
        <v>1351</v>
      </c>
      <c r="H1517" s="1" t="s">
        <v>1994</v>
      </c>
    </row>
    <row r="1518" spans="1:8" x14ac:dyDescent="0.25">
      <c r="A1518" s="3">
        <v>1516</v>
      </c>
      <c r="B1518" s="5" t="s">
        <v>680</v>
      </c>
      <c r="C1518" s="3" t="s">
        <v>694</v>
      </c>
      <c r="D1518" s="7">
        <v>49</v>
      </c>
      <c r="E1518" s="160">
        <v>21.923999999999999</v>
      </c>
      <c r="F1518" s="157">
        <v>548100</v>
      </c>
      <c r="G1518" s="3" t="s">
        <v>1352</v>
      </c>
      <c r="H1518" s="1" t="s">
        <v>1995</v>
      </c>
    </row>
    <row r="1519" spans="1:8" x14ac:dyDescent="0.25">
      <c r="A1519" s="3">
        <v>1517</v>
      </c>
      <c r="B1519" s="5" t="s">
        <v>3937</v>
      </c>
      <c r="C1519" s="3" t="s">
        <v>1</v>
      </c>
      <c r="D1519" s="7">
        <v>49</v>
      </c>
      <c r="E1519" s="160">
        <v>28.217917241379308</v>
      </c>
      <c r="F1519" s="157">
        <v>4091598</v>
      </c>
      <c r="G1519" s="3" t="s">
        <v>3938</v>
      </c>
      <c r="H1519" s="1" t="s">
        <v>4161</v>
      </c>
    </row>
    <row r="1520" spans="1:8" x14ac:dyDescent="0.25">
      <c r="A1520" s="3">
        <v>1518</v>
      </c>
      <c r="B1520" s="5" t="s">
        <v>681</v>
      </c>
      <c r="C1520" s="3" t="s">
        <v>694</v>
      </c>
      <c r="D1520" s="154">
        <v>49</v>
      </c>
      <c r="E1520" s="161">
        <v>46.618290258449299</v>
      </c>
      <c r="F1520" s="6">
        <v>23449000</v>
      </c>
      <c r="G1520" s="3" t="s">
        <v>1353</v>
      </c>
      <c r="H1520" s="1" t="s">
        <v>1996</v>
      </c>
    </row>
    <row r="1521" spans="1:8" x14ac:dyDescent="0.25">
      <c r="A1521" s="3">
        <v>1519</v>
      </c>
      <c r="B1521" s="5" t="s">
        <v>3939</v>
      </c>
      <c r="C1521" s="3" t="s">
        <v>1</v>
      </c>
      <c r="D1521" s="7">
        <v>49</v>
      </c>
      <c r="E1521" s="160">
        <v>49</v>
      </c>
      <c r="F1521" s="157">
        <v>4900000</v>
      </c>
      <c r="G1521" s="3" t="s">
        <v>3940</v>
      </c>
      <c r="H1521" s="1" t="s">
        <v>4162</v>
      </c>
    </row>
    <row r="1522" spans="1:8" x14ac:dyDescent="0.25">
      <c r="A1522" s="3">
        <v>1520</v>
      </c>
      <c r="B1522" s="5" t="s">
        <v>4236</v>
      </c>
      <c r="C1522" s="3" t="s">
        <v>1</v>
      </c>
      <c r="D1522" s="7">
        <v>49</v>
      </c>
      <c r="E1522" s="160">
        <v>48.999983927131282</v>
      </c>
      <c r="F1522" s="157">
        <v>5182645</v>
      </c>
      <c r="G1522" s="3" t="s">
        <v>4237</v>
      </c>
      <c r="H1522" s="1" t="s">
        <v>4238</v>
      </c>
    </row>
    <row r="1523" spans="1:8" x14ac:dyDescent="0.25">
      <c r="A1523" s="3">
        <v>1521</v>
      </c>
      <c r="B1523" s="5" t="s">
        <v>4239</v>
      </c>
      <c r="C1523" s="3" t="s">
        <v>1</v>
      </c>
      <c r="D1523" s="7">
        <v>49</v>
      </c>
      <c r="E1523" s="160">
        <v>49.00006496990931</v>
      </c>
      <c r="F1523" s="157">
        <v>2036330</v>
      </c>
      <c r="G1523" s="3" t="s">
        <v>4240</v>
      </c>
      <c r="H1523" s="1" t="s">
        <v>4241</v>
      </c>
    </row>
    <row r="1524" spans="1:8" x14ac:dyDescent="0.25">
      <c r="A1524" s="3">
        <v>1522</v>
      </c>
      <c r="B1524" s="5" t="s">
        <v>4933</v>
      </c>
      <c r="C1524" s="3" t="s">
        <v>694</v>
      </c>
      <c r="D1524" s="7">
        <v>49</v>
      </c>
      <c r="E1524" s="160">
        <v>48.98840579710145</v>
      </c>
      <c r="F1524" s="157">
        <v>8450500</v>
      </c>
      <c r="G1524" s="3" t="s">
        <v>4934</v>
      </c>
      <c r="H1524" s="1" t="s">
        <v>4935</v>
      </c>
    </row>
    <row r="1525" spans="1:8" x14ac:dyDescent="0.25">
      <c r="A1525" s="3">
        <v>1523</v>
      </c>
      <c r="B1525" s="5" t="s">
        <v>4867</v>
      </c>
      <c r="C1525" s="3" t="s">
        <v>1</v>
      </c>
      <c r="D1525" s="7">
        <v>49</v>
      </c>
      <c r="E1525" s="160">
        <v>47.449999999999996</v>
      </c>
      <c r="F1525" s="157">
        <v>2372500</v>
      </c>
      <c r="G1525" s="3" t="s">
        <v>4868</v>
      </c>
      <c r="H1525" s="1" t="s">
        <v>4869</v>
      </c>
    </row>
    <row r="1526" spans="1:8" x14ac:dyDescent="0.25">
      <c r="A1526" s="3">
        <v>1524</v>
      </c>
      <c r="B1526" s="5" t="s">
        <v>4242</v>
      </c>
      <c r="C1526" s="3" t="s">
        <v>1</v>
      </c>
      <c r="D1526" s="7">
        <v>48.999899999999997</v>
      </c>
      <c r="E1526" s="160">
        <v>49.000201361802418</v>
      </c>
      <c r="F1526" s="157">
        <v>657029</v>
      </c>
      <c r="G1526" s="3" t="s">
        <v>4243</v>
      </c>
      <c r="H1526" s="1" t="s">
        <v>4244</v>
      </c>
    </row>
    <row r="1527" spans="1:8" x14ac:dyDescent="0.25">
      <c r="A1527" s="3">
        <v>1525</v>
      </c>
      <c r="B1527" s="5" t="s">
        <v>5036</v>
      </c>
      <c r="C1527" s="3" t="s">
        <v>1</v>
      </c>
      <c r="D1527" s="7">
        <v>100</v>
      </c>
      <c r="E1527" s="160">
        <v>100</v>
      </c>
      <c r="F1527" s="157">
        <v>7800000</v>
      </c>
      <c r="G1527" s="3" t="s">
        <v>5037</v>
      </c>
      <c r="H1527" s="1" t="s">
        <v>5038</v>
      </c>
    </row>
    <row r="1528" spans="1:8" x14ac:dyDescent="0.25">
      <c r="A1528" s="3">
        <v>1526</v>
      </c>
      <c r="B1528" s="5" t="s">
        <v>4245</v>
      </c>
      <c r="C1528" s="3" t="s">
        <v>1</v>
      </c>
      <c r="D1528" s="7">
        <v>49</v>
      </c>
      <c r="E1528" s="160">
        <v>49.022763379413377</v>
      </c>
      <c r="F1528" s="157">
        <v>10337185</v>
      </c>
      <c r="G1528" s="3" t="s">
        <v>4246</v>
      </c>
      <c r="H1528" s="1" t="s">
        <v>4247</v>
      </c>
    </row>
    <row r="1529" spans="1:8" x14ac:dyDescent="0.25">
      <c r="A1529" s="3">
        <v>1527</v>
      </c>
      <c r="B1529" s="5" t="s">
        <v>4784</v>
      </c>
      <c r="C1529" s="3" t="s">
        <v>1</v>
      </c>
      <c r="D1529" s="7">
        <v>0</v>
      </c>
      <c r="E1529" s="160" t="e">
        <v>#VALUE!</v>
      </c>
      <c r="F1529" s="157" t="s">
        <v>4942</v>
      </c>
      <c r="G1529" s="3" t="s">
        <v>4785</v>
      </c>
      <c r="H1529" s="1" t="s">
        <v>4786</v>
      </c>
    </row>
    <row r="1530" spans="1:8" x14ac:dyDescent="0.25">
      <c r="A1530" s="3">
        <v>1528</v>
      </c>
      <c r="B1530" s="5" t="s">
        <v>4248</v>
      </c>
      <c r="C1530" s="3" t="s">
        <v>1</v>
      </c>
      <c r="D1530" s="7">
        <v>49</v>
      </c>
      <c r="E1530" s="160">
        <v>49</v>
      </c>
      <c r="F1530" s="157">
        <v>1960000</v>
      </c>
      <c r="G1530" s="3" t="s">
        <v>4249</v>
      </c>
      <c r="H1530" s="1" t="s">
        <v>4250</v>
      </c>
    </row>
    <row r="1531" spans="1:8" x14ac:dyDescent="0.25">
      <c r="A1531" s="3">
        <v>1529</v>
      </c>
      <c r="B1531" s="5" t="s">
        <v>4251</v>
      </c>
      <c r="C1531" s="3" t="s">
        <v>1</v>
      </c>
      <c r="D1531" s="7">
        <v>49</v>
      </c>
      <c r="E1531" s="160">
        <v>48.999975332395962</v>
      </c>
      <c r="F1531" s="157">
        <v>6356512</v>
      </c>
      <c r="G1531" s="3" t="s">
        <v>4252</v>
      </c>
      <c r="H1531" s="1" t="s">
        <v>4253</v>
      </c>
    </row>
    <row r="1532" spans="1:8" x14ac:dyDescent="0.25">
      <c r="A1532" s="3">
        <v>1530</v>
      </c>
      <c r="B1532" s="5" t="s">
        <v>4254</v>
      </c>
      <c r="C1532" s="3" t="s">
        <v>1</v>
      </c>
      <c r="D1532" s="7">
        <v>49</v>
      </c>
      <c r="E1532" s="160">
        <v>49.09863630994699</v>
      </c>
      <c r="F1532" s="157">
        <v>4406200</v>
      </c>
      <c r="G1532" s="3" t="s">
        <v>4255</v>
      </c>
      <c r="H1532" s="1" t="s">
        <v>4256</v>
      </c>
    </row>
    <row r="1533" spans="1:8" x14ac:dyDescent="0.25">
      <c r="A1533" s="3">
        <v>1531</v>
      </c>
      <c r="B1533" s="5" t="s">
        <v>4918</v>
      </c>
      <c r="C1533" s="3" t="s">
        <v>694</v>
      </c>
      <c r="D1533" s="7">
        <v>49</v>
      </c>
      <c r="E1533" s="160">
        <v>48.439985107623578</v>
      </c>
      <c r="F1533" s="157">
        <v>6297169</v>
      </c>
      <c r="G1533" s="3" t="s">
        <v>4919</v>
      </c>
      <c r="H1533" s="1" t="s">
        <v>4920</v>
      </c>
    </row>
    <row r="1534" spans="1:8" x14ac:dyDescent="0.25">
      <c r="A1534" s="3">
        <v>1532</v>
      </c>
      <c r="B1534" s="5" t="s">
        <v>4831</v>
      </c>
      <c r="C1534" s="3" t="s">
        <v>694</v>
      </c>
      <c r="D1534" s="7">
        <v>100</v>
      </c>
      <c r="E1534" s="160">
        <v>59.777327152167977</v>
      </c>
      <c r="F1534" s="157">
        <v>18698330</v>
      </c>
      <c r="G1534" s="3" t="s">
        <v>4832</v>
      </c>
      <c r="H1534" s="1" t="s">
        <v>4833</v>
      </c>
    </row>
    <row r="1535" spans="1:8" x14ac:dyDescent="0.25">
      <c r="A1535" s="3">
        <v>1533</v>
      </c>
      <c r="B1535" s="5" t="s">
        <v>4696</v>
      </c>
      <c r="C1535" s="3" t="s">
        <v>1</v>
      </c>
      <c r="D1535" s="7">
        <v>49</v>
      </c>
      <c r="E1535" s="160">
        <v>48.915789473684214</v>
      </c>
      <c r="F1535" s="157">
        <v>929400</v>
      </c>
      <c r="G1535" s="3" t="s">
        <v>4697</v>
      </c>
      <c r="H1535" s="1" t="s">
        <v>4698</v>
      </c>
    </row>
    <row r="1536" spans="1:8" x14ac:dyDescent="0.25">
      <c r="A1536" s="3">
        <v>1534</v>
      </c>
      <c r="B1536" s="5" t="s">
        <v>4699</v>
      </c>
      <c r="C1536" s="3" t="s">
        <v>1</v>
      </c>
      <c r="D1536" s="7">
        <v>49</v>
      </c>
      <c r="E1536" s="160">
        <v>47.899350649350644</v>
      </c>
      <c r="F1536" s="157">
        <v>1475300</v>
      </c>
      <c r="G1536" s="3" t="s">
        <v>4700</v>
      </c>
      <c r="H1536" s="1" t="s">
        <v>4701</v>
      </c>
    </row>
  </sheetData>
  <autoFilter ref="B2:H2">
    <sortState ref="B3:H1535">
      <sortCondition ref="B2"/>
    </sortState>
  </autoFilter>
  <sortState ref="B3:H1560">
    <sortCondition ref="B3"/>
  </sortState>
  <mergeCells count="1">
    <mergeCell ref="E1:F1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516"/>
  <sheetViews>
    <sheetView workbookViewId="0">
      <pane xSplit="2" ySplit="3" topLeftCell="Z22" activePane="bottomRight" state="frozen"/>
      <selection pane="topRight" activeCell="C1" sqref="C1"/>
      <selection pane="bottomLeft" activeCell="A3" sqref="A3"/>
      <selection pane="bottomRight" activeCell="AA28" sqref="AA28"/>
    </sheetView>
  </sheetViews>
  <sheetFormatPr defaultColWidth="9" defaultRowHeight="15" x14ac:dyDescent="0.25"/>
  <cols>
    <col min="1" max="1" width="5" style="3" bestFit="1" customWidth="1"/>
    <col min="2" max="2" width="7.85546875" style="3" customWidth="1"/>
    <col min="3" max="3" width="9" style="3"/>
    <col min="4" max="4" width="11.5703125" style="28" bestFit="1" customWidth="1"/>
    <col min="5" max="7" width="7.42578125" style="25" customWidth="1"/>
    <col min="8" max="8" width="20.5703125" style="28" customWidth="1"/>
    <col min="9" max="9" width="10.5703125" style="51" customWidth="1"/>
    <col min="10" max="10" width="8.7109375" style="51" customWidth="1"/>
    <col min="11" max="11" width="11.42578125" style="28" customWidth="1"/>
    <col min="12" max="12" width="17.140625" style="28" customWidth="1"/>
    <col min="13" max="13" width="9.5703125" style="51" bestFit="1" customWidth="1"/>
    <col min="14" max="15" width="9" style="51"/>
    <col min="16" max="16" width="14.28515625" style="30" customWidth="1"/>
    <col min="17" max="17" width="8.140625" style="27" customWidth="1"/>
    <col min="18" max="18" width="14.28515625" style="30" customWidth="1"/>
    <col min="19" max="19" width="8.140625" style="27" customWidth="1"/>
    <col min="20" max="20" width="14.28515625" style="30" customWidth="1"/>
    <col min="21" max="21" width="8.140625" style="27" customWidth="1"/>
    <col min="22" max="22" width="10.85546875" style="30" customWidth="1"/>
    <col min="23" max="23" width="7.85546875" style="32" customWidth="1"/>
    <col min="24" max="24" width="10.85546875" style="30" customWidth="1"/>
    <col min="25" max="25" width="7.85546875" style="32" customWidth="1"/>
    <col min="26" max="26" width="10.85546875" style="30" customWidth="1"/>
    <col min="27" max="27" width="8.7109375" style="32" customWidth="1"/>
    <col min="28" max="28" width="9" style="30"/>
    <col min="29" max="29" width="9.5703125" style="27" customWidth="1"/>
    <col min="30" max="30" width="9" style="30"/>
    <col min="31" max="31" width="8" style="27" customWidth="1"/>
    <col min="32" max="32" width="9" style="30"/>
    <col min="33" max="33" width="8" style="27" customWidth="1"/>
    <col min="34" max="39" width="9" style="25"/>
    <col min="40" max="45" width="9" style="49"/>
    <col min="46" max="46" width="9.5703125" style="28" bestFit="1" customWidth="1"/>
    <col min="47" max="48" width="10.5703125" style="28" bestFit="1" customWidth="1"/>
    <col min="49" max="16384" width="9" style="1"/>
  </cols>
  <sheetData>
    <row r="1" spans="1:48" s="4" customFormat="1" x14ac:dyDescent="0.25">
      <c r="B1" s="3">
        <v>1</v>
      </c>
      <c r="C1" s="3">
        <v>2</v>
      </c>
      <c r="D1" s="6">
        <v>3</v>
      </c>
      <c r="E1" s="155">
        <v>4</v>
      </c>
      <c r="F1" s="155">
        <v>5</v>
      </c>
      <c r="G1" s="155">
        <v>6</v>
      </c>
      <c r="H1" s="155">
        <v>7</v>
      </c>
      <c r="I1" s="155">
        <v>8</v>
      </c>
      <c r="J1" s="155">
        <v>9</v>
      </c>
      <c r="K1" s="155">
        <v>10</v>
      </c>
      <c r="L1" s="155">
        <v>11</v>
      </c>
      <c r="M1" s="155">
        <v>12</v>
      </c>
      <c r="N1" s="155">
        <v>13</v>
      </c>
      <c r="O1" s="155">
        <v>14</v>
      </c>
      <c r="P1" s="155">
        <v>15</v>
      </c>
      <c r="Q1" s="155">
        <v>16</v>
      </c>
      <c r="R1" s="155">
        <v>17</v>
      </c>
      <c r="S1" s="155">
        <v>18</v>
      </c>
      <c r="T1" s="155">
        <v>19</v>
      </c>
      <c r="U1" s="155">
        <v>20</v>
      </c>
      <c r="V1" s="155">
        <v>21</v>
      </c>
      <c r="W1" s="155">
        <v>22</v>
      </c>
      <c r="X1" s="155">
        <v>23</v>
      </c>
      <c r="Y1" s="155">
        <v>24</v>
      </c>
      <c r="Z1" s="155">
        <v>25</v>
      </c>
      <c r="AA1" s="155">
        <v>26</v>
      </c>
      <c r="AB1" s="155">
        <v>27</v>
      </c>
      <c r="AC1" s="155">
        <v>28</v>
      </c>
      <c r="AD1" s="155">
        <v>29</v>
      </c>
      <c r="AE1" s="155">
        <v>30</v>
      </c>
      <c r="AF1" s="155">
        <v>31</v>
      </c>
      <c r="AG1" s="155">
        <v>32</v>
      </c>
      <c r="AH1" s="155">
        <v>33</v>
      </c>
      <c r="AI1" s="155">
        <v>34</v>
      </c>
      <c r="AJ1" s="155">
        <v>35</v>
      </c>
      <c r="AK1" s="155">
        <v>36</v>
      </c>
      <c r="AL1" s="155">
        <v>37</v>
      </c>
      <c r="AM1" s="155">
        <v>38</v>
      </c>
      <c r="AN1" s="155">
        <v>39</v>
      </c>
      <c r="AO1" s="155">
        <v>40</v>
      </c>
      <c r="AP1" s="155">
        <v>41</v>
      </c>
      <c r="AQ1" s="155">
        <v>42</v>
      </c>
      <c r="AR1" s="155">
        <v>43</v>
      </c>
      <c r="AS1" s="155">
        <v>44</v>
      </c>
      <c r="AT1" s="6">
        <v>45</v>
      </c>
      <c r="AU1" s="6">
        <v>46</v>
      </c>
      <c r="AV1" s="6">
        <v>47</v>
      </c>
    </row>
    <row r="2" spans="1:48" s="14" customFormat="1" ht="15.75" thickBot="1" x14ac:dyDescent="0.3">
      <c r="A2" s="17" t="s">
        <v>18</v>
      </c>
      <c r="B2" s="34" t="s">
        <v>15</v>
      </c>
      <c r="C2" s="34" t="s">
        <v>16</v>
      </c>
      <c r="D2" s="12" t="s">
        <v>682</v>
      </c>
      <c r="E2" s="207" t="s">
        <v>683</v>
      </c>
      <c r="F2" s="207"/>
      <c r="G2" s="207"/>
      <c r="H2" s="12" t="s">
        <v>684</v>
      </c>
      <c r="I2" s="13" t="s">
        <v>13</v>
      </c>
      <c r="J2" s="13" t="s">
        <v>685</v>
      </c>
      <c r="K2" s="12" t="s">
        <v>686</v>
      </c>
      <c r="L2" s="12" t="s">
        <v>687</v>
      </c>
      <c r="M2" s="13" t="s">
        <v>8</v>
      </c>
      <c r="N2" s="13" t="s">
        <v>9</v>
      </c>
      <c r="O2" s="44" t="s">
        <v>10</v>
      </c>
      <c r="P2" s="209" t="s">
        <v>731</v>
      </c>
      <c r="Q2" s="209"/>
      <c r="R2" s="209"/>
      <c r="S2" s="209"/>
      <c r="T2" s="209"/>
      <c r="U2" s="210"/>
      <c r="V2" s="209" t="s">
        <v>732</v>
      </c>
      <c r="W2" s="209"/>
      <c r="X2" s="209"/>
      <c r="Y2" s="209"/>
      <c r="Z2" s="209"/>
      <c r="AA2" s="210"/>
      <c r="AB2" s="209" t="s">
        <v>697</v>
      </c>
      <c r="AC2" s="209"/>
      <c r="AD2" s="209"/>
      <c r="AE2" s="209"/>
      <c r="AF2" s="209"/>
      <c r="AG2" s="210"/>
      <c r="AH2" s="207" t="s">
        <v>11</v>
      </c>
      <c r="AI2" s="207"/>
      <c r="AJ2" s="211"/>
      <c r="AK2" s="207" t="s">
        <v>12</v>
      </c>
      <c r="AL2" s="207"/>
      <c r="AM2" s="208"/>
      <c r="AN2" s="204" t="s">
        <v>723</v>
      </c>
      <c r="AO2" s="204"/>
      <c r="AP2" s="205"/>
      <c r="AQ2" s="204" t="s">
        <v>724</v>
      </c>
      <c r="AR2" s="204"/>
      <c r="AS2" s="204"/>
      <c r="AT2" s="206" t="s">
        <v>2017</v>
      </c>
      <c r="AU2" s="206"/>
      <c r="AV2" s="206"/>
    </row>
    <row r="3" spans="1:48" s="14" customFormat="1" x14ac:dyDescent="0.25">
      <c r="A3" s="18"/>
      <c r="B3" s="35"/>
      <c r="C3" s="35"/>
      <c r="D3" s="15" t="s">
        <v>669</v>
      </c>
      <c r="E3" s="24" t="s">
        <v>688</v>
      </c>
      <c r="F3" s="24" t="s">
        <v>689</v>
      </c>
      <c r="G3" s="24" t="s">
        <v>695</v>
      </c>
      <c r="H3" s="15" t="s">
        <v>669</v>
      </c>
      <c r="I3" s="16" t="s">
        <v>690</v>
      </c>
      <c r="J3" s="16" t="s">
        <v>691</v>
      </c>
      <c r="K3" s="15" t="s">
        <v>692</v>
      </c>
      <c r="L3" s="15" t="s">
        <v>729</v>
      </c>
      <c r="M3" s="16" t="s">
        <v>693</v>
      </c>
      <c r="N3" s="16" t="s">
        <v>693</v>
      </c>
      <c r="O3" s="156" t="s">
        <v>695</v>
      </c>
      <c r="P3" s="29" t="s">
        <v>6</v>
      </c>
      <c r="Q3" s="31" t="s">
        <v>696</v>
      </c>
      <c r="R3" s="29" t="s">
        <v>2018</v>
      </c>
      <c r="S3" s="31" t="s">
        <v>696</v>
      </c>
      <c r="T3" s="29" t="s">
        <v>4914</v>
      </c>
      <c r="U3" s="43" t="s">
        <v>696</v>
      </c>
      <c r="V3" s="29" t="s">
        <v>6</v>
      </c>
      <c r="W3" s="31" t="s">
        <v>696</v>
      </c>
      <c r="X3" s="29" t="s">
        <v>2018</v>
      </c>
      <c r="Y3" s="31" t="s">
        <v>696</v>
      </c>
      <c r="Z3" s="29" t="s">
        <v>4914</v>
      </c>
      <c r="AA3" s="43" t="s">
        <v>696</v>
      </c>
      <c r="AB3" s="29" t="s">
        <v>6</v>
      </c>
      <c r="AC3" s="31" t="s">
        <v>696</v>
      </c>
      <c r="AD3" s="29" t="s">
        <v>2018</v>
      </c>
      <c r="AE3" s="31" t="s">
        <v>696</v>
      </c>
      <c r="AF3" s="29" t="s">
        <v>4914</v>
      </c>
      <c r="AG3" s="43" t="s">
        <v>696</v>
      </c>
      <c r="AH3" s="24" t="s">
        <v>6</v>
      </c>
      <c r="AI3" s="24" t="s">
        <v>2018</v>
      </c>
      <c r="AJ3" s="24" t="s">
        <v>4914</v>
      </c>
      <c r="AK3" s="24" t="s">
        <v>6</v>
      </c>
      <c r="AL3" s="24" t="s">
        <v>2018</v>
      </c>
      <c r="AM3" s="24" t="s">
        <v>4914</v>
      </c>
      <c r="AN3" s="24" t="s">
        <v>6</v>
      </c>
      <c r="AO3" s="24" t="s">
        <v>2018</v>
      </c>
      <c r="AP3" s="24" t="s">
        <v>4914</v>
      </c>
      <c r="AQ3" s="24" t="s">
        <v>6</v>
      </c>
      <c r="AR3" s="24" t="s">
        <v>2018</v>
      </c>
      <c r="AS3" s="24" t="s">
        <v>4914</v>
      </c>
      <c r="AT3" s="15" t="s">
        <v>6</v>
      </c>
      <c r="AU3" s="15" t="s">
        <v>2018</v>
      </c>
      <c r="AV3" s="15" t="s">
        <v>4914</v>
      </c>
    </row>
    <row r="4" spans="1:48" x14ac:dyDescent="0.25">
      <c r="A4" s="162">
        <v>1</v>
      </c>
      <c r="B4" s="3" t="s">
        <v>4982</v>
      </c>
      <c r="C4" s="3" t="s">
        <v>2176</v>
      </c>
      <c r="D4" s="28">
        <v>25500</v>
      </c>
      <c r="E4" s="25">
        <v>0</v>
      </c>
      <c r="F4" s="25">
        <v>-20.3125</v>
      </c>
      <c r="G4" s="25" t="s">
        <v>4942</v>
      </c>
      <c r="H4" s="28">
        <v>173400000000</v>
      </c>
      <c r="I4" s="51">
        <v>6.8</v>
      </c>
      <c r="J4" s="51">
        <v>100</v>
      </c>
      <c r="K4" s="28">
        <v>5</v>
      </c>
      <c r="L4" s="28">
        <v>127500</v>
      </c>
      <c r="M4" s="51">
        <v>4.023351214894288</v>
      </c>
      <c r="N4" s="51">
        <v>0.86349517739811088</v>
      </c>
      <c r="O4" s="51" t="s">
        <v>4942</v>
      </c>
      <c r="P4" s="30" t="s">
        <v>2001</v>
      </c>
      <c r="Q4" s="27" t="s">
        <v>2001</v>
      </c>
      <c r="R4" s="30" t="s">
        <v>2001</v>
      </c>
      <c r="S4" s="27" t="s">
        <v>2001</v>
      </c>
      <c r="T4" s="30" t="s">
        <v>2001</v>
      </c>
      <c r="U4" s="27" t="s">
        <v>2001</v>
      </c>
      <c r="V4" s="30" t="s">
        <v>2001</v>
      </c>
      <c r="W4" s="32" t="s">
        <v>2001</v>
      </c>
      <c r="X4" s="30" t="s">
        <v>2001</v>
      </c>
      <c r="Y4" s="32" t="s">
        <v>2001</v>
      </c>
      <c r="Z4" s="30" t="s">
        <v>2001</v>
      </c>
      <c r="AA4" s="32" t="s">
        <v>2001</v>
      </c>
      <c r="AB4" s="30" t="s">
        <v>2001</v>
      </c>
      <c r="AC4" s="27" t="s">
        <v>2001</v>
      </c>
      <c r="AD4" s="30" t="s">
        <v>2001</v>
      </c>
      <c r="AE4" s="27" t="s">
        <v>2001</v>
      </c>
      <c r="AF4" s="30" t="s">
        <v>2001</v>
      </c>
      <c r="AG4" s="27" t="s">
        <v>2001</v>
      </c>
      <c r="AH4" s="25" t="s">
        <v>2001</v>
      </c>
      <c r="AI4" s="25" t="s">
        <v>2001</v>
      </c>
      <c r="AJ4" s="25" t="s">
        <v>2001</v>
      </c>
      <c r="AK4" s="25" t="s">
        <v>2001</v>
      </c>
      <c r="AL4" s="25" t="s">
        <v>2001</v>
      </c>
      <c r="AM4" s="25" t="s">
        <v>2001</v>
      </c>
      <c r="AN4" s="49" t="s">
        <v>2001</v>
      </c>
      <c r="AO4" s="49" t="s">
        <v>2001</v>
      </c>
      <c r="AP4" s="49" t="s">
        <v>2001</v>
      </c>
      <c r="AQ4" s="49" t="s">
        <v>2001</v>
      </c>
      <c r="AR4" s="49" t="s">
        <v>2001</v>
      </c>
      <c r="AS4" s="49" t="s">
        <v>2001</v>
      </c>
      <c r="AT4" s="28" t="s">
        <v>2001</v>
      </c>
      <c r="AU4" s="28" t="s">
        <v>2001</v>
      </c>
      <c r="AV4" s="28" t="s">
        <v>2001</v>
      </c>
    </row>
    <row r="5" spans="1:48" x14ac:dyDescent="0.25">
      <c r="A5" s="162">
        <v>2</v>
      </c>
      <c r="B5" s="3" t="s">
        <v>317</v>
      </c>
      <c r="C5" s="3" t="s">
        <v>1</v>
      </c>
      <c r="D5" s="28">
        <v>17100</v>
      </c>
      <c r="E5" s="25">
        <v>-3.389831</v>
      </c>
      <c r="F5" s="25">
        <v>16.326530000000002</v>
      </c>
      <c r="G5" s="25">
        <v>-9.7625329999999995</v>
      </c>
      <c r="H5" s="28">
        <v>2927519589600</v>
      </c>
      <c r="I5" s="51">
        <v>171.2</v>
      </c>
      <c r="J5" s="51">
        <v>46.190770000000001</v>
      </c>
      <c r="K5" s="28">
        <v>5264304</v>
      </c>
      <c r="L5" s="28">
        <v>96188900000</v>
      </c>
      <c r="M5" s="51">
        <v>8.4052958182691366</v>
      </c>
      <c r="N5" s="51">
        <v>1.0469362993165592</v>
      </c>
      <c r="O5" s="51">
        <v>0.72636619999999996</v>
      </c>
      <c r="P5" s="30">
        <v>1614548.947901</v>
      </c>
      <c r="Q5" s="27">
        <v>3.4540454012686128E-2</v>
      </c>
      <c r="R5" s="30">
        <v>2143769.8088500001</v>
      </c>
      <c r="S5" s="27">
        <v>0.32778248168754232</v>
      </c>
      <c r="T5" s="30">
        <v>4069608.3031410002</v>
      </c>
      <c r="U5" s="27">
        <v>0.89834201710494899</v>
      </c>
      <c r="V5" s="30">
        <v>40015.870985000001</v>
      </c>
      <c r="W5" s="32">
        <v>-0.14793788938912988</v>
      </c>
      <c r="X5" s="30">
        <v>141985.47596499999</v>
      </c>
      <c r="Y5" s="32">
        <v>2.5482290518735282</v>
      </c>
      <c r="Z5" s="30">
        <v>223342.661746</v>
      </c>
      <c r="AA5" s="32">
        <v>0.57299653523051108</v>
      </c>
      <c r="AB5" s="30">
        <v>494.51334000000003</v>
      </c>
      <c r="AC5" s="27">
        <v>-0.57651715039577833</v>
      </c>
      <c r="AD5" s="30">
        <v>2011.17497</v>
      </c>
      <c r="AE5" s="27">
        <v>3.0669781931464168</v>
      </c>
      <c r="AF5" s="30">
        <v>2638.9450200000001</v>
      </c>
      <c r="AG5" s="27">
        <v>0.31214094216775184</v>
      </c>
      <c r="AH5" s="25">
        <v>2.3703168058934003</v>
      </c>
      <c r="AI5" s="25">
        <v>5.6428750386277384</v>
      </c>
      <c r="AJ5" s="25">
        <v>5.8361453523124185</v>
      </c>
      <c r="AK5" s="25">
        <v>4.0090866830044947</v>
      </c>
      <c r="AL5" s="25">
        <v>15.285926459498686</v>
      </c>
      <c r="AM5" s="25">
        <v>17.707705783548246</v>
      </c>
      <c r="AN5" s="49">
        <v>11.756087755206202</v>
      </c>
      <c r="AO5" s="49">
        <v>14.322219224866572</v>
      </c>
      <c r="AP5" s="49">
        <v>13.524277133580709</v>
      </c>
      <c r="AQ5" s="49">
        <v>74.440942821149008</v>
      </c>
      <c r="AR5" s="49">
        <v>186.78921797553713</v>
      </c>
      <c r="AS5" s="49">
        <v>146.31731959864032</v>
      </c>
      <c r="AT5" s="28">
        <v>539.18899999999996</v>
      </c>
      <c r="AU5" s="28">
        <v>1540.54</v>
      </c>
      <c r="AV5" s="28">
        <v>1540.54</v>
      </c>
    </row>
    <row r="6" spans="1:48" x14ac:dyDescent="0.25">
      <c r="A6" s="162">
        <v>3</v>
      </c>
      <c r="B6" s="3" t="s">
        <v>22</v>
      </c>
      <c r="C6" s="3" t="s">
        <v>1</v>
      </c>
      <c r="D6" s="28">
        <v>13500</v>
      </c>
      <c r="E6" s="25">
        <v>7.012194</v>
      </c>
      <c r="F6" s="25">
        <v>30.97015</v>
      </c>
      <c r="G6" s="25">
        <v>67.142859999999999</v>
      </c>
      <c r="H6" s="28">
        <v>141023457000</v>
      </c>
      <c r="I6" s="51">
        <v>10.44618</v>
      </c>
      <c r="J6" s="51">
        <v>42.134950000000003</v>
      </c>
      <c r="K6" s="28">
        <v>11973.4</v>
      </c>
      <c r="L6" s="28">
        <v>159500000</v>
      </c>
      <c r="M6" s="51">
        <v>17.841879499575235</v>
      </c>
      <c r="N6" s="51">
        <v>0.66403809635453026</v>
      </c>
      <c r="O6" s="51">
        <v>0.37788070000000001</v>
      </c>
      <c r="P6" s="30">
        <v>349631.00874100003</v>
      </c>
      <c r="Q6" s="27">
        <v>-0.20360438126198266</v>
      </c>
      <c r="R6" s="30">
        <v>274778.20587399998</v>
      </c>
      <c r="S6" s="27">
        <v>-0.21409085863562394</v>
      </c>
      <c r="T6" s="30">
        <v>224189.18684400001</v>
      </c>
      <c r="U6" s="27">
        <v>-0.18410855718738353</v>
      </c>
      <c r="V6" s="30">
        <v>2563.684319</v>
      </c>
      <c r="W6" s="32">
        <v>-0.71133848707948988</v>
      </c>
      <c r="X6" s="30">
        <v>1569.522682</v>
      </c>
      <c r="Y6" s="32">
        <v>-0.38778629241988194</v>
      </c>
      <c r="Z6" s="30">
        <v>1131.598086</v>
      </c>
      <c r="AA6" s="32">
        <v>-0.27901769182587705</v>
      </c>
      <c r="AB6" s="30">
        <v>226</v>
      </c>
      <c r="AC6" s="27">
        <v>-0.74720357941834448</v>
      </c>
      <c r="AD6" s="30">
        <v>129</v>
      </c>
      <c r="AE6" s="27">
        <v>-0.42920353982300885</v>
      </c>
      <c r="AF6" s="30">
        <v>95</v>
      </c>
      <c r="AG6" s="27">
        <v>-0.26356589147286824</v>
      </c>
      <c r="AH6" s="25">
        <v>0.82816401011577623</v>
      </c>
      <c r="AI6" s="25">
        <v>0.54136636147103212</v>
      </c>
      <c r="AJ6" s="25">
        <v>0.44423051758032561</v>
      </c>
      <c r="AK6" s="25">
        <v>0.8853353514780582</v>
      </c>
      <c r="AL6" s="25">
        <v>0.52021351095464352</v>
      </c>
      <c r="AM6" s="25">
        <v>0.38953253582529551</v>
      </c>
      <c r="AN6" s="49">
        <v>8.514088112834262</v>
      </c>
      <c r="AO6" s="49">
        <v>7.661222231960096</v>
      </c>
      <c r="AP6" s="49">
        <v>8.2904811202750608</v>
      </c>
      <c r="AQ6" s="49">
        <v>20.014236645452247</v>
      </c>
      <c r="AR6" s="49">
        <v>0</v>
      </c>
      <c r="AS6" s="49">
        <v>0</v>
      </c>
      <c r="AT6" s="28">
        <v>600</v>
      </c>
      <c r="AU6" s="28">
        <v>500</v>
      </c>
      <c r="AV6" s="28">
        <v>500</v>
      </c>
    </row>
    <row r="7" spans="1:48" x14ac:dyDescent="0.25">
      <c r="A7" s="162">
        <v>4</v>
      </c>
      <c r="B7" s="3" t="s">
        <v>2175</v>
      </c>
      <c r="C7" s="3" t="s">
        <v>2176</v>
      </c>
      <c r="D7" s="28">
        <v>9400</v>
      </c>
      <c r="E7" s="25">
        <v>-4.0816330000000001</v>
      </c>
      <c r="F7" s="25">
        <v>2.1739130000000002</v>
      </c>
      <c r="G7" s="25">
        <v>-18.260870000000001</v>
      </c>
      <c r="H7" s="28">
        <v>191694200000</v>
      </c>
      <c r="I7" s="51">
        <v>20.393000000000001</v>
      </c>
      <c r="J7" s="51">
        <v>99.80865</v>
      </c>
      <c r="K7" s="28">
        <v>12935.7</v>
      </c>
      <c r="L7" s="28">
        <v>123409000</v>
      </c>
      <c r="M7" s="51">
        <v>0.60524113064194196</v>
      </c>
      <c r="N7" s="51">
        <v>0.38845278103881303</v>
      </c>
      <c r="O7" s="51">
        <v>0.62893239999999995</v>
      </c>
      <c r="P7" s="30">
        <v>4103584.6410659999</v>
      </c>
      <c r="Q7" s="27" t="s">
        <v>2001</v>
      </c>
      <c r="R7" s="30">
        <v>7306196.9840970002</v>
      </c>
      <c r="S7" s="27">
        <v>0.78044261862697883</v>
      </c>
      <c r="T7" s="30">
        <v>4236069.3607700001</v>
      </c>
      <c r="U7" s="27">
        <v>-0.4202087118660473</v>
      </c>
      <c r="V7" s="30">
        <v>78318.187942000004</v>
      </c>
      <c r="W7" s="32" t="s">
        <v>2001</v>
      </c>
      <c r="X7" s="30">
        <v>82433.740623999998</v>
      </c>
      <c r="Y7" s="32">
        <v>5.2549130542292932E-2</v>
      </c>
      <c r="Z7" s="30">
        <v>316664.79515600001</v>
      </c>
      <c r="AA7" s="32">
        <v>2.841446387837522</v>
      </c>
      <c r="AB7" s="30">
        <v>3347</v>
      </c>
      <c r="AC7" s="27" t="s">
        <v>2001</v>
      </c>
      <c r="AD7" s="30">
        <v>4043</v>
      </c>
      <c r="AE7" s="27">
        <v>0.20794741559605612</v>
      </c>
      <c r="AF7" s="30">
        <v>15531</v>
      </c>
      <c r="AG7" s="27">
        <v>2.841454365570121</v>
      </c>
      <c r="AH7" s="25" t="s">
        <v>4748</v>
      </c>
      <c r="AI7" s="25">
        <v>7.9161566781888393</v>
      </c>
      <c r="AJ7" s="25">
        <v>33.526242885909838</v>
      </c>
      <c r="AK7" s="25" t="s">
        <v>4748</v>
      </c>
      <c r="AL7" s="25">
        <v>14.168011507449643</v>
      </c>
      <c r="AM7" s="25">
        <v>58.883157134352537</v>
      </c>
      <c r="AN7" s="49">
        <v>3.1599436197644715</v>
      </c>
      <c r="AO7" s="49">
        <v>1.9835704123971398</v>
      </c>
      <c r="AP7" s="49">
        <v>1.0423251251715615</v>
      </c>
      <c r="AQ7" s="49">
        <v>1.4879778118441223</v>
      </c>
      <c r="AR7" s="49">
        <v>8.8543495887961665</v>
      </c>
      <c r="AS7" s="49">
        <v>3.669846328746011</v>
      </c>
      <c r="AT7" s="28" t="s">
        <v>4748</v>
      </c>
      <c r="AU7" s="28" t="s">
        <v>4748</v>
      </c>
      <c r="AV7" s="28">
        <v>19500</v>
      </c>
    </row>
    <row r="8" spans="1:48" x14ac:dyDescent="0.25">
      <c r="A8" s="162">
        <v>5</v>
      </c>
      <c r="B8" s="3" t="s">
        <v>2179</v>
      </c>
      <c r="C8" s="3" t="s">
        <v>2176</v>
      </c>
      <c r="D8" s="28">
        <v>23300</v>
      </c>
      <c r="E8" s="25">
        <v>2.1929820000000002</v>
      </c>
      <c r="F8" s="25">
        <v>4.954955</v>
      </c>
      <c r="G8" s="25">
        <v>-15.272729999999999</v>
      </c>
      <c r="H8" s="28">
        <v>858413940000</v>
      </c>
      <c r="I8" s="51">
        <v>36.841799999999999</v>
      </c>
      <c r="J8" s="51">
        <v>44.941099999999999</v>
      </c>
      <c r="K8" s="28">
        <v>6740</v>
      </c>
      <c r="L8" s="28">
        <v>154725000</v>
      </c>
      <c r="M8" s="51">
        <v>14.112658994548758</v>
      </c>
      <c r="N8" s="51">
        <v>1.3050331512946223</v>
      </c>
      <c r="O8" s="51">
        <v>0.42165200000000003</v>
      </c>
      <c r="P8" s="30">
        <v>746868.88439699996</v>
      </c>
      <c r="Q8" s="27">
        <v>0.2433585843634174</v>
      </c>
      <c r="R8" s="30">
        <v>987705.44476400001</v>
      </c>
      <c r="S8" s="27">
        <v>0.32246163335810207</v>
      </c>
      <c r="T8" s="30" t="s">
        <v>4748</v>
      </c>
      <c r="U8" s="27" t="s">
        <v>4748</v>
      </c>
      <c r="V8" s="30">
        <v>81827.543613000002</v>
      </c>
      <c r="W8" s="32">
        <v>-0.28991250545760772</v>
      </c>
      <c r="X8" s="30">
        <v>111148.52604500001</v>
      </c>
      <c r="Y8" s="32">
        <v>0.3583265626385217</v>
      </c>
      <c r="Z8" s="30">
        <v>128358.178126</v>
      </c>
      <c r="AA8" s="32">
        <v>0.15483473054813546</v>
      </c>
      <c r="AB8" s="30">
        <v>1903</v>
      </c>
      <c r="AC8" s="27">
        <v>-0.39162404092071612</v>
      </c>
      <c r="AD8" s="30">
        <v>1819</v>
      </c>
      <c r="AE8" s="27">
        <v>-4.4140830267997866E-2</v>
      </c>
      <c r="AF8" s="30">
        <v>1651</v>
      </c>
      <c r="AG8" s="27">
        <v>-9.2358438702583839E-2</v>
      </c>
      <c r="AH8" s="25">
        <v>6.7108016662817862</v>
      </c>
      <c r="AI8" s="25">
        <v>7.8305228580314967</v>
      </c>
      <c r="AJ8" s="25" t="s">
        <v>4748</v>
      </c>
      <c r="AK8" s="25">
        <v>12.881659481479698</v>
      </c>
      <c r="AL8" s="25">
        <v>11.563461201651249</v>
      </c>
      <c r="AM8" s="25" t="s">
        <v>4748</v>
      </c>
      <c r="AN8" s="49" t="s">
        <v>4748</v>
      </c>
      <c r="AO8" s="49" t="s">
        <v>4748</v>
      </c>
      <c r="AP8" s="49" t="s">
        <v>4748</v>
      </c>
      <c r="AQ8" s="49">
        <v>0</v>
      </c>
      <c r="AR8" s="49">
        <v>0</v>
      </c>
      <c r="AS8" s="49" t="s">
        <v>4748</v>
      </c>
      <c r="AT8" s="28">
        <v>1200</v>
      </c>
      <c r="AU8" s="28">
        <v>1200</v>
      </c>
      <c r="AV8" s="28" t="s">
        <v>4748</v>
      </c>
    </row>
    <row r="9" spans="1:48" x14ac:dyDescent="0.25">
      <c r="A9" s="162">
        <v>6</v>
      </c>
      <c r="B9" s="3" t="s">
        <v>4812</v>
      </c>
      <c r="C9" s="3" t="s">
        <v>2176</v>
      </c>
      <c r="D9" s="28">
        <v>4500</v>
      </c>
      <c r="E9" s="25">
        <v>-8.1632650000000009</v>
      </c>
      <c r="F9" s="25">
        <v>-11.764709999999999</v>
      </c>
      <c r="G9" s="25" t="s">
        <v>4942</v>
      </c>
      <c r="H9" s="28">
        <v>13500000000</v>
      </c>
      <c r="I9" s="51">
        <v>3</v>
      </c>
      <c r="J9" s="51">
        <v>55.06</v>
      </c>
      <c r="K9" s="28">
        <v>4220</v>
      </c>
      <c r="L9" s="28">
        <v>18484000</v>
      </c>
      <c r="M9" s="51">
        <v>17.857142857142858</v>
      </c>
      <c r="N9" s="51">
        <v>0.40098552875947124</v>
      </c>
      <c r="O9" s="51" t="s">
        <v>4942</v>
      </c>
      <c r="P9" s="30" t="s">
        <v>2001</v>
      </c>
      <c r="Q9" s="27" t="s">
        <v>2001</v>
      </c>
      <c r="R9" s="30" t="s">
        <v>2001</v>
      </c>
      <c r="S9" s="27" t="s">
        <v>2001</v>
      </c>
      <c r="T9" s="30" t="s">
        <v>2001</v>
      </c>
      <c r="U9" s="27" t="s">
        <v>2001</v>
      </c>
      <c r="V9" s="30" t="s">
        <v>2001</v>
      </c>
      <c r="W9" s="32" t="s">
        <v>2001</v>
      </c>
      <c r="X9" s="30" t="s">
        <v>2001</v>
      </c>
      <c r="Y9" s="32" t="s">
        <v>2001</v>
      </c>
      <c r="Z9" s="30" t="s">
        <v>2001</v>
      </c>
      <c r="AA9" s="32" t="s">
        <v>2001</v>
      </c>
      <c r="AB9" s="30" t="s">
        <v>2001</v>
      </c>
      <c r="AC9" s="27" t="s">
        <v>2001</v>
      </c>
      <c r="AD9" s="30" t="s">
        <v>2001</v>
      </c>
      <c r="AE9" s="27" t="s">
        <v>2001</v>
      </c>
      <c r="AF9" s="30" t="s">
        <v>2001</v>
      </c>
      <c r="AG9" s="27" t="s">
        <v>2001</v>
      </c>
      <c r="AH9" s="25" t="s">
        <v>2001</v>
      </c>
      <c r="AI9" s="25" t="s">
        <v>2001</v>
      </c>
      <c r="AJ9" s="25" t="s">
        <v>2001</v>
      </c>
      <c r="AK9" s="25" t="s">
        <v>2001</v>
      </c>
      <c r="AL9" s="25" t="s">
        <v>2001</v>
      </c>
      <c r="AM9" s="25" t="s">
        <v>2001</v>
      </c>
      <c r="AN9" s="49" t="s">
        <v>2001</v>
      </c>
      <c r="AO9" s="49" t="s">
        <v>2001</v>
      </c>
      <c r="AP9" s="49" t="s">
        <v>2001</v>
      </c>
      <c r="AQ9" s="49" t="s">
        <v>2001</v>
      </c>
      <c r="AR9" s="49" t="s">
        <v>2001</v>
      </c>
      <c r="AS9" s="49" t="s">
        <v>2001</v>
      </c>
      <c r="AT9" s="28" t="s">
        <v>2001</v>
      </c>
      <c r="AU9" s="28" t="s">
        <v>2001</v>
      </c>
      <c r="AV9" s="28" t="s">
        <v>2001</v>
      </c>
    </row>
    <row r="10" spans="1:48" x14ac:dyDescent="0.25">
      <c r="A10" s="162">
        <v>7</v>
      </c>
      <c r="B10" s="3" t="s">
        <v>23</v>
      </c>
      <c r="C10" s="3" t="s">
        <v>1</v>
      </c>
      <c r="D10" s="28">
        <v>39000</v>
      </c>
      <c r="E10" s="25">
        <v>-2.5</v>
      </c>
      <c r="F10" s="25">
        <v>-9.5127609999999994</v>
      </c>
      <c r="G10" s="25">
        <v>8.635097</v>
      </c>
      <c r="H10" s="28">
        <v>448393023000.00006</v>
      </c>
      <c r="I10" s="51">
        <v>11.497259999999999</v>
      </c>
      <c r="J10" s="51">
        <v>15.84441</v>
      </c>
      <c r="K10" s="28">
        <v>451</v>
      </c>
      <c r="L10" s="28">
        <v>17850000</v>
      </c>
      <c r="M10" s="51">
        <v>6.5057624129153213</v>
      </c>
      <c r="N10" s="51">
        <v>1.0992671827379885</v>
      </c>
      <c r="O10" s="51">
        <v>0.48728500000000002</v>
      </c>
      <c r="P10" s="30">
        <v>474006.78087199997</v>
      </c>
      <c r="Q10" s="27">
        <v>4.7456634094647843E-2</v>
      </c>
      <c r="R10" s="30">
        <v>422104.871889</v>
      </c>
      <c r="S10" s="27">
        <v>-0.10949613186444163</v>
      </c>
      <c r="T10" s="30">
        <v>383695.26766800001</v>
      </c>
      <c r="U10" s="27">
        <v>-9.0995406068424808E-2</v>
      </c>
      <c r="V10" s="30">
        <v>72701.038562000002</v>
      </c>
      <c r="W10" s="32">
        <v>-6.1987925055423165E-2</v>
      </c>
      <c r="X10" s="30">
        <v>47670.539891</v>
      </c>
      <c r="Y10" s="32">
        <v>-0.34429355021735764</v>
      </c>
      <c r="Z10" s="30">
        <v>28224.983257</v>
      </c>
      <c r="AA10" s="32">
        <v>-0.40791559479843947</v>
      </c>
      <c r="AB10" s="30">
        <v>6045.0125399999997</v>
      </c>
      <c r="AC10" s="27">
        <v>-4.3359306852350121E-2</v>
      </c>
      <c r="AD10" s="30">
        <v>4146</v>
      </c>
      <c r="AE10" s="27">
        <v>-0.31414534336102462</v>
      </c>
      <c r="AF10" s="30">
        <v>2453</v>
      </c>
      <c r="AG10" s="27">
        <v>-0.40834539315002411</v>
      </c>
      <c r="AH10" s="25">
        <v>11.712998734259262</v>
      </c>
      <c r="AI10" s="25">
        <v>7.7262323590069908</v>
      </c>
      <c r="AJ10" s="25">
        <v>4.3977071367090659</v>
      </c>
      <c r="AK10" s="25">
        <v>16.807647718307766</v>
      </c>
      <c r="AL10" s="25">
        <v>11.528342302056211</v>
      </c>
      <c r="AM10" s="25">
        <v>6.8809172497086273</v>
      </c>
      <c r="AN10" s="49">
        <v>24.807467288058394</v>
      </c>
      <c r="AO10" s="49">
        <v>17.655680946179132</v>
      </c>
      <c r="AP10" s="49">
        <v>12.539746294872733</v>
      </c>
      <c r="AQ10" s="49">
        <v>32.76644728526054</v>
      </c>
      <c r="AR10" s="49">
        <v>50.673093679829286</v>
      </c>
      <c r="AS10" s="49">
        <v>51.66922758819932</v>
      </c>
      <c r="AT10" s="28">
        <v>5200</v>
      </c>
      <c r="AU10" s="28">
        <v>4500</v>
      </c>
      <c r="AV10" s="28" t="s">
        <v>4748</v>
      </c>
    </row>
    <row r="11" spans="1:48" x14ac:dyDescent="0.25">
      <c r="A11" s="162">
        <v>8</v>
      </c>
      <c r="B11" s="3" t="s">
        <v>2182</v>
      </c>
      <c r="C11" s="3" t="s">
        <v>2176</v>
      </c>
      <c r="D11" s="28" t="s">
        <v>4942</v>
      </c>
      <c r="E11" s="25" t="s">
        <v>4942</v>
      </c>
      <c r="F11" s="25" t="s">
        <v>4942</v>
      </c>
      <c r="G11" s="25" t="s">
        <v>4942</v>
      </c>
      <c r="H11" s="28" t="s">
        <v>4942</v>
      </c>
      <c r="I11" s="51">
        <v>2.9408599999999998</v>
      </c>
      <c r="J11" s="51">
        <v>100</v>
      </c>
      <c r="K11" s="28" t="s">
        <v>4942</v>
      </c>
      <c r="L11" s="28" t="s">
        <v>4942</v>
      </c>
      <c r="M11" s="51" t="s">
        <v>4942</v>
      </c>
      <c r="N11" s="51" t="s">
        <v>4942</v>
      </c>
      <c r="O11" s="51" t="s">
        <v>4942</v>
      </c>
      <c r="P11" s="30">
        <v>405645.909277</v>
      </c>
      <c r="Q11" s="27" t="s">
        <v>2001</v>
      </c>
      <c r="R11" s="30">
        <v>500486.07893600001</v>
      </c>
      <c r="S11" s="27">
        <v>0.23380038474451204</v>
      </c>
      <c r="T11" s="30">
        <v>502608.38502599997</v>
      </c>
      <c r="U11" s="27">
        <v>4.240489754503962E-3</v>
      </c>
      <c r="V11" s="30">
        <v>8536.8203319999993</v>
      </c>
      <c r="W11" s="32" t="s">
        <v>2001</v>
      </c>
      <c r="X11" s="30">
        <v>9948.2415970000002</v>
      </c>
      <c r="Y11" s="32">
        <v>0.16533336887849592</v>
      </c>
      <c r="Z11" s="30">
        <v>9970.3840540000001</v>
      </c>
      <c r="AA11" s="32">
        <v>2.2257659088895892E-3</v>
      </c>
      <c r="AB11" s="30">
        <v>2322</v>
      </c>
      <c r="AC11" s="27" t="s">
        <v>2001</v>
      </c>
      <c r="AD11" s="30">
        <v>2537</v>
      </c>
      <c r="AE11" s="27">
        <v>9.259259259259256E-2</v>
      </c>
      <c r="AF11" s="30">
        <v>2542.7199999999998</v>
      </c>
      <c r="AG11" s="27">
        <v>2.2546314544737091E-3</v>
      </c>
      <c r="AH11" s="25" t="s">
        <v>4748</v>
      </c>
      <c r="AI11" s="25">
        <v>2.300049458232027</v>
      </c>
      <c r="AJ11" s="25">
        <v>2.5013329553363559</v>
      </c>
      <c r="AK11" s="25" t="s">
        <v>4748</v>
      </c>
      <c r="AL11" s="25">
        <v>18.886604235721386</v>
      </c>
      <c r="AM11" s="25">
        <v>17.932730369158904</v>
      </c>
      <c r="AN11" s="49">
        <v>5.1707881379562721</v>
      </c>
      <c r="AO11" s="49">
        <v>4.4149013842651907</v>
      </c>
      <c r="AP11" s="49">
        <v>4.5127603051880349</v>
      </c>
      <c r="AQ11" s="49">
        <v>0</v>
      </c>
      <c r="AR11" s="49">
        <v>0</v>
      </c>
      <c r="AS11" s="49">
        <v>0</v>
      </c>
      <c r="AT11" s="28" t="s">
        <v>4748</v>
      </c>
      <c r="AU11" s="28" t="s">
        <v>4748</v>
      </c>
      <c r="AV11" s="28">
        <v>1800</v>
      </c>
    </row>
    <row r="12" spans="1:48" x14ac:dyDescent="0.25">
      <c r="A12" s="162">
        <v>9</v>
      </c>
      <c r="B12" s="3" t="s">
        <v>24</v>
      </c>
      <c r="C12" s="3" t="s">
        <v>1</v>
      </c>
      <c r="D12" s="28">
        <v>19600</v>
      </c>
      <c r="E12" s="25">
        <v>0.2557545</v>
      </c>
      <c r="F12" s="25">
        <v>-8.6247089999999993</v>
      </c>
      <c r="G12" s="25">
        <v>-2</v>
      </c>
      <c r="H12" s="28">
        <v>196000000000</v>
      </c>
      <c r="I12" s="51">
        <v>10</v>
      </c>
      <c r="J12" s="51">
        <v>26.018889999999999</v>
      </c>
      <c r="K12" s="28">
        <v>3321.5</v>
      </c>
      <c r="L12" s="28">
        <v>64019350</v>
      </c>
      <c r="M12" s="51">
        <v>7.3536206304920331</v>
      </c>
      <c r="N12" s="51">
        <v>0.95867152223872065</v>
      </c>
      <c r="O12" s="51">
        <v>0.41421839999999999</v>
      </c>
      <c r="P12" s="30">
        <v>350064.92025800003</v>
      </c>
      <c r="Q12" s="27">
        <v>1.6819398393301821E-2</v>
      </c>
      <c r="R12" s="30">
        <v>401991.17664299998</v>
      </c>
      <c r="S12" s="27">
        <v>0.14833321872620076</v>
      </c>
      <c r="T12" s="30">
        <v>276202.67089800001</v>
      </c>
      <c r="U12" s="27">
        <v>-0.31291359873978064</v>
      </c>
      <c r="V12" s="30">
        <v>36462.525750000001</v>
      </c>
      <c r="W12" s="32">
        <v>-3.9417800544837234E-2</v>
      </c>
      <c r="X12" s="30">
        <v>41908.819774000003</v>
      </c>
      <c r="Y12" s="32">
        <v>0.14936688866102488</v>
      </c>
      <c r="Z12" s="30">
        <v>24159.094994999999</v>
      </c>
      <c r="AA12" s="32">
        <v>-0.42353196474437188</v>
      </c>
      <c r="AB12" s="30">
        <v>2998</v>
      </c>
      <c r="AC12" s="27">
        <v>-6.5169940754599365E-2</v>
      </c>
      <c r="AD12" s="30">
        <v>3451</v>
      </c>
      <c r="AE12" s="27">
        <v>0.15110073382254829</v>
      </c>
      <c r="AF12" s="30">
        <v>1980</v>
      </c>
      <c r="AG12" s="27">
        <v>-0.42625325992465951</v>
      </c>
      <c r="AH12" s="25">
        <v>10.757876761092014</v>
      </c>
      <c r="AI12" s="25">
        <v>12.611605598504422</v>
      </c>
      <c r="AJ12" s="25">
        <v>7.3777440226187929</v>
      </c>
      <c r="AK12" s="25">
        <v>15.512024182392345</v>
      </c>
      <c r="AL12" s="25">
        <v>18.051840223282138</v>
      </c>
      <c r="AM12" s="25">
        <v>10.062870544850449</v>
      </c>
      <c r="AN12" s="49">
        <v>25.242672379418629</v>
      </c>
      <c r="AO12" s="49">
        <v>25.068630117594605</v>
      </c>
      <c r="AP12" s="49">
        <v>22.138328453594536</v>
      </c>
      <c r="AQ12" s="49">
        <v>6.7153014535541011</v>
      </c>
      <c r="AR12" s="49">
        <v>7.7102650316372783</v>
      </c>
      <c r="AS12" s="49">
        <v>11.328039019168672</v>
      </c>
      <c r="AT12" s="28">
        <v>2500</v>
      </c>
      <c r="AU12" s="28">
        <v>1800</v>
      </c>
      <c r="AV12" s="28">
        <v>1800</v>
      </c>
    </row>
    <row r="13" spans="1:48" x14ac:dyDescent="0.25">
      <c r="A13" s="162">
        <v>10</v>
      </c>
      <c r="B13" s="3" t="s">
        <v>2185</v>
      </c>
      <c r="C13" s="3" t="s">
        <v>2176</v>
      </c>
      <c r="D13" s="28">
        <v>24000</v>
      </c>
      <c r="E13" s="25">
        <v>-2.4390239999999999</v>
      </c>
      <c r="F13" s="25">
        <v>9.0909089999999999</v>
      </c>
      <c r="G13" s="25">
        <v>-0.82644629999999997</v>
      </c>
      <c r="H13" s="28">
        <v>73218744000</v>
      </c>
      <c r="I13" s="51">
        <v>3.05078</v>
      </c>
      <c r="J13" s="51">
        <v>35.429130000000001</v>
      </c>
      <c r="K13" s="28">
        <v>769</v>
      </c>
      <c r="L13" s="28">
        <v>18049000</v>
      </c>
      <c r="M13" s="51">
        <v>7.9234070650379662</v>
      </c>
      <c r="N13" s="51">
        <v>1.0579234240430426</v>
      </c>
      <c r="O13" s="51">
        <v>0.71889899999999995</v>
      </c>
      <c r="P13" s="30">
        <v>253321.33306</v>
      </c>
      <c r="Q13" s="27">
        <v>6.5669050456214295E-2</v>
      </c>
      <c r="R13" s="30">
        <v>278391.75180099998</v>
      </c>
      <c r="S13" s="27">
        <v>9.8966867251807589E-2</v>
      </c>
      <c r="T13" s="30">
        <v>256824.10938899999</v>
      </c>
      <c r="U13" s="27">
        <v>-7.7472275211001834E-2</v>
      </c>
      <c r="V13" s="30">
        <v>18666.680364</v>
      </c>
      <c r="W13" s="32">
        <v>0.65124406832236903</v>
      </c>
      <c r="X13" s="30">
        <v>21288.632076000002</v>
      </c>
      <c r="Y13" s="32">
        <v>0.14046159578843054</v>
      </c>
      <c r="Z13" s="30">
        <v>15011.312190000001</v>
      </c>
      <c r="AA13" s="32">
        <v>-0.29486722601950616</v>
      </c>
      <c r="AB13" s="30">
        <v>4956</v>
      </c>
      <c r="AC13" s="27">
        <v>0.65104287369640779</v>
      </c>
      <c r="AD13" s="30">
        <v>5259</v>
      </c>
      <c r="AE13" s="27">
        <v>6.1138014527845064E-2</v>
      </c>
      <c r="AF13" s="30">
        <v>3690</v>
      </c>
      <c r="AG13" s="27">
        <v>-0.29834569309754705</v>
      </c>
      <c r="AH13" s="25">
        <v>14.448454456134415</v>
      </c>
      <c r="AI13" s="25">
        <v>16.013979967135366</v>
      </c>
      <c r="AJ13" s="25">
        <v>11.920230510764165</v>
      </c>
      <c r="AK13" s="25">
        <v>24.614242890947658</v>
      </c>
      <c r="AL13" s="25">
        <v>23.297982601193233</v>
      </c>
      <c r="AM13" s="25">
        <v>15.857443403396539</v>
      </c>
      <c r="AN13" s="49">
        <v>19.859232816402582</v>
      </c>
      <c r="AO13" s="49">
        <v>20.728675339939684</v>
      </c>
      <c r="AP13" s="49">
        <v>15.565615265290278</v>
      </c>
      <c r="AQ13" s="49">
        <v>25.608030988904208</v>
      </c>
      <c r="AR13" s="49">
        <v>14.755984717574336</v>
      </c>
      <c r="AS13" s="49">
        <v>0</v>
      </c>
      <c r="AT13" s="28">
        <v>4000</v>
      </c>
      <c r="AU13" s="28">
        <v>3000</v>
      </c>
      <c r="AV13" s="28" t="s">
        <v>4748</v>
      </c>
    </row>
    <row r="14" spans="1:48" x14ac:dyDescent="0.25">
      <c r="A14" s="162">
        <v>11</v>
      </c>
      <c r="B14" s="3" t="s">
        <v>25</v>
      </c>
      <c r="C14" s="3" t="s">
        <v>1</v>
      </c>
      <c r="D14" s="28">
        <v>41500</v>
      </c>
      <c r="E14" s="25">
        <v>8.6387429999999998</v>
      </c>
      <c r="F14" s="25">
        <v>0</v>
      </c>
      <c r="G14" s="25">
        <v>341.48939999999999</v>
      </c>
      <c r="H14" s="28">
        <v>946186512500.00012</v>
      </c>
      <c r="I14" s="51">
        <v>22.799679999999999</v>
      </c>
      <c r="J14" s="51">
        <v>22.68102</v>
      </c>
      <c r="K14" s="28">
        <v>72976</v>
      </c>
      <c r="L14" s="28">
        <v>3060550000</v>
      </c>
      <c r="M14" s="51">
        <v>3.3906089659825391</v>
      </c>
      <c r="N14" s="51">
        <v>1.542747657691204</v>
      </c>
      <c r="O14" s="51">
        <v>0.38881399999999999</v>
      </c>
      <c r="P14" s="30">
        <v>1139475.1463510001</v>
      </c>
      <c r="Q14" s="27">
        <v>0.33351531540082213</v>
      </c>
      <c r="R14" s="30">
        <v>1289474.020241</v>
      </c>
      <c r="S14" s="27">
        <v>0.13163856567679333</v>
      </c>
      <c r="T14" s="30">
        <v>1187698.9291930001</v>
      </c>
      <c r="U14" s="27">
        <v>-7.8927601060918132E-2</v>
      </c>
      <c r="V14" s="30">
        <v>29132.663972999999</v>
      </c>
      <c r="W14" s="32">
        <v>1.3661602293657964</v>
      </c>
      <c r="X14" s="30">
        <v>23502.703307</v>
      </c>
      <c r="Y14" s="32">
        <v>-0.19325251790285358</v>
      </c>
      <c r="Z14" s="30">
        <v>21578.362657000001</v>
      </c>
      <c r="AA14" s="32">
        <v>-8.1877417455499951E-2</v>
      </c>
      <c r="AB14" s="30">
        <v>1583</v>
      </c>
      <c r="AC14" s="27">
        <v>1.3662182361733932</v>
      </c>
      <c r="AD14" s="30">
        <v>1140</v>
      </c>
      <c r="AE14" s="27">
        <v>-0.27984838913455468</v>
      </c>
      <c r="AF14" s="30">
        <v>946</v>
      </c>
      <c r="AG14" s="27">
        <v>-0.17017543859649123</v>
      </c>
      <c r="AH14" s="25">
        <v>2.8467151653898348</v>
      </c>
      <c r="AI14" s="25">
        <v>1.9628217587113379</v>
      </c>
      <c r="AJ14" s="25">
        <v>1.8889475289074198</v>
      </c>
      <c r="AK14" s="25">
        <v>10.033467101929327</v>
      </c>
      <c r="AL14" s="25">
        <v>7.2016252298021124</v>
      </c>
      <c r="AM14" s="25">
        <v>5.9416143152651619</v>
      </c>
      <c r="AN14" s="49">
        <v>15.127525149188504</v>
      </c>
      <c r="AO14" s="49">
        <v>14.75907673257586</v>
      </c>
      <c r="AP14" s="49">
        <v>15.093613865157362</v>
      </c>
      <c r="AQ14" s="49">
        <v>276.45648922619796</v>
      </c>
      <c r="AR14" s="49">
        <v>221.38702062651444</v>
      </c>
      <c r="AS14" s="49">
        <v>178.38782568666019</v>
      </c>
      <c r="AT14" s="28">
        <v>600</v>
      </c>
      <c r="AU14" s="28">
        <v>0</v>
      </c>
      <c r="AV14" s="28">
        <v>0</v>
      </c>
    </row>
    <row r="15" spans="1:48" x14ac:dyDescent="0.25">
      <c r="A15" s="162">
        <v>12</v>
      </c>
      <c r="B15" s="3" t="s">
        <v>2188</v>
      </c>
      <c r="C15" s="3" t="s">
        <v>2176</v>
      </c>
      <c r="D15" s="28" t="s">
        <v>4942</v>
      </c>
      <c r="E15" s="25" t="s">
        <v>4942</v>
      </c>
      <c r="F15" s="25" t="s">
        <v>4942</v>
      </c>
      <c r="G15" s="25" t="s">
        <v>4942</v>
      </c>
      <c r="H15" s="28" t="s">
        <v>4942</v>
      </c>
      <c r="I15" s="51">
        <v>4</v>
      </c>
      <c r="J15" s="51">
        <v>100</v>
      </c>
      <c r="K15" s="28">
        <v>0</v>
      </c>
      <c r="L15" s="28" t="s">
        <v>4942</v>
      </c>
      <c r="M15" s="51" t="s">
        <v>4942</v>
      </c>
      <c r="N15" s="51" t="s">
        <v>4942</v>
      </c>
      <c r="O15" s="51" t="s">
        <v>4942</v>
      </c>
      <c r="P15" s="30" t="s">
        <v>4748</v>
      </c>
      <c r="Q15" s="27" t="s">
        <v>2001</v>
      </c>
      <c r="R15" s="30">
        <v>333366.96958600002</v>
      </c>
      <c r="S15" s="27" t="s">
        <v>2001</v>
      </c>
      <c r="T15" s="30">
        <v>301473.99775500002</v>
      </c>
      <c r="U15" s="27">
        <v>-9.5669261626630475E-2</v>
      </c>
      <c r="V15" s="30" t="s">
        <v>4748</v>
      </c>
      <c r="W15" s="32" t="s">
        <v>2001</v>
      </c>
      <c r="X15" s="30">
        <v>7183.8397610000002</v>
      </c>
      <c r="Y15" s="32" t="s">
        <v>2001</v>
      </c>
      <c r="Z15" s="30">
        <v>7000.823789</v>
      </c>
      <c r="AA15" s="32">
        <v>-2.5476065459250175E-2</v>
      </c>
      <c r="AB15" s="30" t="s">
        <v>4748</v>
      </c>
      <c r="AC15" s="27" t="s">
        <v>2001</v>
      </c>
      <c r="AD15" s="30">
        <v>1868</v>
      </c>
      <c r="AE15" s="27" t="s">
        <v>2001</v>
      </c>
      <c r="AF15" s="30">
        <v>1792.7487719999999</v>
      </c>
      <c r="AG15" s="27">
        <v>-4.0284383297644583E-2</v>
      </c>
      <c r="AH15" s="25" t="s">
        <v>4748</v>
      </c>
      <c r="AI15" s="25" t="s">
        <v>4748</v>
      </c>
      <c r="AJ15" s="25">
        <v>1.8480841174510647</v>
      </c>
      <c r="AK15" s="25" t="s">
        <v>4748</v>
      </c>
      <c r="AL15" s="25" t="s">
        <v>4748</v>
      </c>
      <c r="AM15" s="25">
        <v>12.467067437068671</v>
      </c>
      <c r="AN15" s="49" t="s">
        <v>4748</v>
      </c>
      <c r="AO15" s="49">
        <v>8.585281242032794</v>
      </c>
      <c r="AP15" s="49">
        <v>9.7617597574422792</v>
      </c>
      <c r="AQ15" s="49" t="s">
        <v>4748</v>
      </c>
      <c r="AR15" s="49">
        <v>163.67059666928432</v>
      </c>
      <c r="AS15" s="49">
        <v>161.39037548710184</v>
      </c>
      <c r="AT15" s="28" t="s">
        <v>4748</v>
      </c>
      <c r="AU15" s="28" t="s">
        <v>4748</v>
      </c>
      <c r="AV15" s="28">
        <v>1000</v>
      </c>
    </row>
    <row r="16" spans="1:48" x14ac:dyDescent="0.25">
      <c r="A16" s="162">
        <v>13</v>
      </c>
      <c r="B16" s="3" t="s">
        <v>2191</v>
      </c>
      <c r="C16" s="3" t="s">
        <v>2176</v>
      </c>
      <c r="D16" s="28">
        <v>81900</v>
      </c>
      <c r="E16" s="25">
        <v>-0.1219512</v>
      </c>
      <c r="F16" s="25">
        <v>-2.6159330000000001</v>
      </c>
      <c r="G16" s="25">
        <v>-10.68702</v>
      </c>
      <c r="H16" s="28">
        <v>178300995818400</v>
      </c>
      <c r="I16" s="51">
        <v>2177.0569999999998</v>
      </c>
      <c r="J16" s="51">
        <v>4.5958750000000004</v>
      </c>
      <c r="K16" s="28">
        <v>47124</v>
      </c>
      <c r="L16" s="28">
        <v>3896806000</v>
      </c>
      <c r="M16" s="51">
        <v>43.494423791821561</v>
      </c>
      <c r="N16" s="51">
        <v>6.5226485050157317</v>
      </c>
      <c r="O16" s="51">
        <v>0.76567229999999997</v>
      </c>
      <c r="P16" s="30">
        <v>13172759.34853</v>
      </c>
      <c r="Q16" s="27" t="s">
        <v>2001</v>
      </c>
      <c r="R16" s="30">
        <v>15949034.063916</v>
      </c>
      <c r="S16" s="27">
        <v>0.21075878196285536</v>
      </c>
      <c r="T16" s="30">
        <v>13830215.020055</v>
      </c>
      <c r="U16" s="27">
        <v>-0.13284936475587172</v>
      </c>
      <c r="V16" s="30">
        <v>1712230.4822829999</v>
      </c>
      <c r="W16" s="32" t="s">
        <v>2001</v>
      </c>
      <c r="X16" s="30">
        <v>5105429.1075830003</v>
      </c>
      <c r="Y16" s="32">
        <v>1.9817417458750555</v>
      </c>
      <c r="Z16" s="30">
        <v>4100501.0296379998</v>
      </c>
      <c r="AA16" s="32">
        <v>-0.19683518403034903</v>
      </c>
      <c r="AB16" s="30" t="s">
        <v>4748</v>
      </c>
      <c r="AC16" s="27" t="s">
        <v>2001</v>
      </c>
      <c r="AD16" s="30">
        <v>2207.9443700000002</v>
      </c>
      <c r="AE16" s="27" t="s">
        <v>2001</v>
      </c>
      <c r="AF16" s="30">
        <v>1883</v>
      </c>
      <c r="AG16" s="27">
        <v>-0.14717054216361444</v>
      </c>
      <c r="AH16" s="25" t="s">
        <v>4748</v>
      </c>
      <c r="AI16" s="25">
        <v>11.14249517315459</v>
      </c>
      <c r="AJ16" s="25">
        <v>8.5471529015816081</v>
      </c>
      <c r="AK16" s="25" t="s">
        <v>4748</v>
      </c>
      <c r="AL16" s="25">
        <v>21.788333088099179</v>
      </c>
      <c r="AM16" s="25">
        <v>15.878334948655207</v>
      </c>
      <c r="AN16" s="49">
        <v>26.697048008915804</v>
      </c>
      <c r="AO16" s="49">
        <v>36.862360024375484</v>
      </c>
      <c r="AP16" s="49">
        <v>40.837184711041033</v>
      </c>
      <c r="AQ16" s="49">
        <v>65.131527856728894</v>
      </c>
      <c r="AR16" s="49">
        <v>56.785545994121655</v>
      </c>
      <c r="AS16" s="49">
        <v>52.8612542876471</v>
      </c>
      <c r="AT16" s="28" t="s">
        <v>4748</v>
      </c>
      <c r="AU16" s="28">
        <v>600</v>
      </c>
      <c r="AV16" s="28">
        <v>900</v>
      </c>
    </row>
    <row r="17" spans="1:48" x14ac:dyDescent="0.25">
      <c r="A17" s="162">
        <v>14</v>
      </c>
      <c r="B17" s="3" t="s">
        <v>318</v>
      </c>
      <c r="C17" s="3" t="s">
        <v>694</v>
      </c>
      <c r="D17" s="28">
        <v>15700</v>
      </c>
      <c r="E17" s="25">
        <v>2.614379</v>
      </c>
      <c r="F17" s="25">
        <v>-11.299440000000001</v>
      </c>
      <c r="G17" s="25">
        <v>-11.797750000000001</v>
      </c>
      <c r="H17" s="28">
        <v>48042000000</v>
      </c>
      <c r="I17" s="51">
        <v>3.06</v>
      </c>
      <c r="J17" s="51">
        <v>79.069640000000007</v>
      </c>
      <c r="K17" s="28">
        <v>15</v>
      </c>
      <c r="L17" s="28">
        <v>230000</v>
      </c>
      <c r="M17" s="51">
        <v>5.4153419453980787</v>
      </c>
      <c r="N17" s="51">
        <v>0.90795331026593629</v>
      </c>
      <c r="O17" s="51" t="s">
        <v>4942</v>
      </c>
      <c r="P17" s="30">
        <v>201382.391129</v>
      </c>
      <c r="Q17" s="27">
        <v>0.29307099087293187</v>
      </c>
      <c r="R17" s="30">
        <v>239416.58177399999</v>
      </c>
      <c r="S17" s="27">
        <v>0.18886552310641869</v>
      </c>
      <c r="T17" s="30">
        <v>303921.06646300002</v>
      </c>
      <c r="U17" s="27">
        <v>0.26942363060671287</v>
      </c>
      <c r="V17" s="30">
        <v>6556.7192619999996</v>
      </c>
      <c r="W17" s="32">
        <v>9.3171758992810938E-2</v>
      </c>
      <c r="X17" s="30">
        <v>7257.1729180000002</v>
      </c>
      <c r="Y17" s="32">
        <v>0.10682989891904282</v>
      </c>
      <c r="Z17" s="30">
        <v>9415.2713989999993</v>
      </c>
      <c r="AA17" s="32">
        <v>0.29737454314299955</v>
      </c>
      <c r="AB17" s="30">
        <v>2116.0193491093187</v>
      </c>
      <c r="AC17" s="27">
        <v>-7.0759741596638448E-2</v>
      </c>
      <c r="AD17" s="30">
        <v>1905.6315999999999</v>
      </c>
      <c r="AE17" s="27">
        <v>-9.9426193431490062E-2</v>
      </c>
      <c r="AF17" s="30">
        <v>2462</v>
      </c>
      <c r="AG17" s="27">
        <v>0.29196010393614386</v>
      </c>
      <c r="AH17" s="25">
        <v>8.7628284656438549</v>
      </c>
      <c r="AI17" s="25">
        <v>8.3600944194854314</v>
      </c>
      <c r="AJ17" s="25">
        <v>9.346638985560622</v>
      </c>
      <c r="AK17" s="25">
        <v>18.312826187427397</v>
      </c>
      <c r="AL17" s="25">
        <v>14.761373955907931</v>
      </c>
      <c r="AM17" s="25">
        <v>15.944830493412271</v>
      </c>
      <c r="AN17" s="49">
        <v>32.52621405415789</v>
      </c>
      <c r="AO17" s="49">
        <v>33.015118060458384</v>
      </c>
      <c r="AP17" s="49">
        <v>33.143209662059746</v>
      </c>
      <c r="AQ17" s="49">
        <v>3.3070875970860607</v>
      </c>
      <c r="AR17" s="49">
        <v>3.8546917620088812</v>
      </c>
      <c r="AS17" s="49">
        <v>0.29715463294510225</v>
      </c>
      <c r="AT17" s="28">
        <v>1025.1275000000001</v>
      </c>
      <c r="AU17" s="28">
        <v>1400</v>
      </c>
      <c r="AV17" s="28">
        <v>1400</v>
      </c>
    </row>
    <row r="18" spans="1:48" x14ac:dyDescent="0.25">
      <c r="A18" s="162">
        <v>15</v>
      </c>
      <c r="B18" s="3" t="s">
        <v>2194</v>
      </c>
      <c r="C18" s="3" t="s">
        <v>2176</v>
      </c>
      <c r="D18" s="28">
        <v>20700</v>
      </c>
      <c r="E18" s="25">
        <v>-42.01681</v>
      </c>
      <c r="F18" s="25">
        <v>-1.8957349999999999</v>
      </c>
      <c r="G18" s="25">
        <v>11.89189</v>
      </c>
      <c r="H18" s="28">
        <v>317950219800</v>
      </c>
      <c r="I18" s="51">
        <v>15.359909999999999</v>
      </c>
      <c r="J18" s="51">
        <v>29.937989999999999</v>
      </c>
      <c r="K18" s="28">
        <v>353.35</v>
      </c>
      <c r="L18" s="28">
        <v>6803000</v>
      </c>
      <c r="M18" s="51">
        <v>6.7164179104477615</v>
      </c>
      <c r="N18" s="51">
        <v>1.461608119183007</v>
      </c>
      <c r="O18" s="51" t="s">
        <v>4942</v>
      </c>
      <c r="P18" s="30">
        <v>527594.35845000006</v>
      </c>
      <c r="Q18" s="27">
        <v>0.23693705644991736</v>
      </c>
      <c r="R18" s="30">
        <v>638539.68368400005</v>
      </c>
      <c r="S18" s="27">
        <v>0.21028527590769186</v>
      </c>
      <c r="T18" s="30">
        <v>521608.358595</v>
      </c>
      <c r="U18" s="27">
        <v>-0.18312303538344676</v>
      </c>
      <c r="V18" s="30">
        <v>52584.773426</v>
      </c>
      <c r="W18" s="32">
        <v>0.5270886693075949</v>
      </c>
      <c r="X18" s="30">
        <v>83802.528888999994</v>
      </c>
      <c r="Y18" s="32">
        <v>0.59366530326371425</v>
      </c>
      <c r="Z18" s="30">
        <v>47341.222546999998</v>
      </c>
      <c r="AA18" s="32">
        <v>-0.43508599114347185</v>
      </c>
      <c r="AB18" s="30">
        <v>4101.25</v>
      </c>
      <c r="AC18" s="27">
        <v>0.8295539033457251</v>
      </c>
      <c r="AD18" s="30">
        <v>5455.880024</v>
      </c>
      <c r="AE18" s="27">
        <v>0.33029686656507162</v>
      </c>
      <c r="AF18" s="30">
        <v>3082</v>
      </c>
      <c r="AG18" s="27">
        <v>-0.43510488015819315</v>
      </c>
      <c r="AH18" s="25">
        <v>26.615941583265734</v>
      </c>
      <c r="AI18" s="25">
        <v>32.305127773632265</v>
      </c>
      <c r="AJ18" s="25">
        <v>15.726744173767241</v>
      </c>
      <c r="AK18" s="25">
        <v>40.81588393122771</v>
      </c>
      <c r="AL18" s="25">
        <v>48.165748862742461</v>
      </c>
      <c r="AM18" s="25">
        <v>22.544317693166754</v>
      </c>
      <c r="AN18" s="49">
        <v>19.879545175792444</v>
      </c>
      <c r="AO18" s="49">
        <v>23.667350522851581</v>
      </c>
      <c r="AP18" s="49">
        <v>19.442878215788649</v>
      </c>
      <c r="AQ18" s="49">
        <v>14.557486854550907</v>
      </c>
      <c r="AR18" s="49">
        <v>9.9185416902633996</v>
      </c>
      <c r="AS18" s="49">
        <v>14.001915686738334</v>
      </c>
      <c r="AT18" s="28">
        <v>1562.5</v>
      </c>
      <c r="AU18" s="28">
        <v>1937.5</v>
      </c>
      <c r="AV18" s="28">
        <v>2100</v>
      </c>
    </row>
    <row r="19" spans="1:48" x14ac:dyDescent="0.25">
      <c r="A19" s="162">
        <v>16</v>
      </c>
      <c r="B19" s="3" t="s">
        <v>741</v>
      </c>
      <c r="C19" s="3" t="s">
        <v>1</v>
      </c>
      <c r="D19" s="28">
        <v>14350</v>
      </c>
      <c r="E19" s="25">
        <v>7.0895520000000003</v>
      </c>
      <c r="F19" s="25">
        <v>7.8947370000000001</v>
      </c>
      <c r="G19" s="25">
        <v>-11.14551</v>
      </c>
      <c r="H19" s="28">
        <v>366180444350</v>
      </c>
      <c r="I19" s="51">
        <v>25.517799999999998</v>
      </c>
      <c r="J19" s="51">
        <v>33.205390000000001</v>
      </c>
      <c r="K19" s="28">
        <v>17183.5</v>
      </c>
      <c r="L19" s="28">
        <v>234800000</v>
      </c>
      <c r="M19" s="51">
        <v>10.525833458066906</v>
      </c>
      <c r="N19" s="51">
        <v>0.8951082224004866</v>
      </c>
      <c r="O19" s="51">
        <v>0.41764129999999999</v>
      </c>
      <c r="P19" s="30">
        <v>1301142.62106</v>
      </c>
      <c r="Q19" s="27">
        <v>-5.0001753313426378E-2</v>
      </c>
      <c r="R19" s="30">
        <v>1100975.9527739999</v>
      </c>
      <c r="S19" s="27">
        <v>-0.15383914495317252</v>
      </c>
      <c r="T19" s="30">
        <v>1502645.448844</v>
      </c>
      <c r="U19" s="27">
        <v>0.36483039893647146</v>
      </c>
      <c r="V19" s="30">
        <v>11681.148873</v>
      </c>
      <c r="W19" s="32">
        <v>-0.40536413511332137</v>
      </c>
      <c r="X19" s="30">
        <v>35545.441687999999</v>
      </c>
      <c r="Y19" s="32">
        <v>2.0429748027747783</v>
      </c>
      <c r="Z19" s="30">
        <v>57917.983035999998</v>
      </c>
      <c r="AA19" s="32">
        <v>0.62940676175513333</v>
      </c>
      <c r="AB19" s="30">
        <v>904.55243599999994</v>
      </c>
      <c r="AC19" s="27">
        <v>-0.50002562788313687</v>
      </c>
      <c r="AD19" s="30">
        <v>1989.236412</v>
      </c>
      <c r="AE19" s="27">
        <v>1.1991388589881593</v>
      </c>
      <c r="AF19" s="30">
        <v>3043.6144840000002</v>
      </c>
      <c r="AG19" s="27">
        <v>0.53004161076054157</v>
      </c>
      <c r="AH19" s="25">
        <v>1.1036294481407289</v>
      </c>
      <c r="AI19" s="25">
        <v>3.0630811015638355</v>
      </c>
      <c r="AJ19" s="25">
        <v>4.0926496674140074</v>
      </c>
      <c r="AK19" s="25">
        <v>5.6993003189253617</v>
      </c>
      <c r="AL19" s="25">
        <v>14.86854476197766</v>
      </c>
      <c r="AM19" s="25">
        <v>17.227713672543722</v>
      </c>
      <c r="AN19" s="49">
        <v>6.2729318722575478</v>
      </c>
      <c r="AO19" s="49">
        <v>8.1565925191859119</v>
      </c>
      <c r="AP19" s="49">
        <v>8.1037822014288103</v>
      </c>
      <c r="AQ19" s="49">
        <v>277.93604043030172</v>
      </c>
      <c r="AR19" s="49">
        <v>295.82141296901096</v>
      </c>
      <c r="AS19" s="49">
        <v>181.01348181068769</v>
      </c>
      <c r="AT19" s="28">
        <v>0</v>
      </c>
      <c r="AU19" s="28">
        <v>1947.3679999999999</v>
      </c>
      <c r="AV19" s="28">
        <v>1853.6020000000001</v>
      </c>
    </row>
    <row r="20" spans="1:48" x14ac:dyDescent="0.25">
      <c r="A20" s="162">
        <v>17</v>
      </c>
      <c r="B20" s="3" t="s">
        <v>2197</v>
      </c>
      <c r="C20" s="3" t="s">
        <v>2176</v>
      </c>
      <c r="D20" s="28" t="s">
        <v>4942</v>
      </c>
      <c r="E20" s="25" t="s">
        <v>4942</v>
      </c>
      <c r="F20" s="25" t="s">
        <v>4942</v>
      </c>
      <c r="G20" s="25" t="s">
        <v>4942</v>
      </c>
      <c r="H20" s="28" t="s">
        <v>4942</v>
      </c>
      <c r="I20" s="51">
        <v>10.688359999999999</v>
      </c>
      <c r="J20" s="51">
        <v>41.264890000000001</v>
      </c>
      <c r="K20" s="28" t="s">
        <v>4942</v>
      </c>
      <c r="L20" s="28" t="s">
        <v>4942</v>
      </c>
      <c r="M20" s="51" t="s">
        <v>4942</v>
      </c>
      <c r="N20" s="51" t="s">
        <v>4942</v>
      </c>
      <c r="O20" s="51" t="s">
        <v>4942</v>
      </c>
      <c r="P20" s="30" t="s">
        <v>4748</v>
      </c>
      <c r="Q20" s="27" t="s">
        <v>2001</v>
      </c>
      <c r="R20" s="30">
        <v>60383.229400999997</v>
      </c>
      <c r="S20" s="27" t="s">
        <v>2001</v>
      </c>
      <c r="T20" s="30">
        <v>73247.087872000004</v>
      </c>
      <c r="U20" s="27">
        <v>0.21303694086270533</v>
      </c>
      <c r="V20" s="30" t="s">
        <v>4748</v>
      </c>
      <c r="W20" s="32" t="s">
        <v>2001</v>
      </c>
      <c r="X20" s="30">
        <v>500.21775700000001</v>
      </c>
      <c r="Y20" s="32" t="s">
        <v>2001</v>
      </c>
      <c r="Z20" s="30">
        <v>-2066.755588</v>
      </c>
      <c r="AA20" s="32">
        <v>-5.1317117576855633</v>
      </c>
      <c r="AB20" s="30" t="s">
        <v>4748</v>
      </c>
      <c r="AC20" s="27" t="s">
        <v>2001</v>
      </c>
      <c r="AD20" s="30" t="s">
        <v>4748</v>
      </c>
      <c r="AE20" s="27" t="s">
        <v>2001</v>
      </c>
      <c r="AF20" s="30">
        <v>-193</v>
      </c>
      <c r="AG20" s="27" t="s">
        <v>4748</v>
      </c>
      <c r="AH20" s="25" t="s">
        <v>4748</v>
      </c>
      <c r="AI20" s="25" t="s">
        <v>4748</v>
      </c>
      <c r="AJ20" s="25">
        <v>-1.081632709559968</v>
      </c>
      <c r="AK20" s="25" t="s">
        <v>4748</v>
      </c>
      <c r="AL20" s="25" t="s">
        <v>4748</v>
      </c>
      <c r="AM20" s="25">
        <v>-1.9530075052621296</v>
      </c>
      <c r="AN20" s="49" t="s">
        <v>4748</v>
      </c>
      <c r="AO20" s="49">
        <v>12.710423384332747</v>
      </c>
      <c r="AP20" s="49">
        <v>7.5782044204953376</v>
      </c>
      <c r="AQ20" s="49" t="s">
        <v>4748</v>
      </c>
      <c r="AR20" s="49">
        <v>32.413372160722261</v>
      </c>
      <c r="AS20" s="49">
        <v>37.68149847166292</v>
      </c>
      <c r="AT20" s="28" t="s">
        <v>4748</v>
      </c>
      <c r="AU20" s="28" t="s">
        <v>4748</v>
      </c>
      <c r="AV20" s="28">
        <v>0</v>
      </c>
    </row>
    <row r="21" spans="1:48" x14ac:dyDescent="0.25">
      <c r="A21" s="162">
        <v>18</v>
      </c>
      <c r="B21" s="3" t="s">
        <v>2200</v>
      </c>
      <c r="C21" s="3" t="s">
        <v>2176</v>
      </c>
      <c r="D21" s="28">
        <v>2900</v>
      </c>
      <c r="E21" s="25">
        <v>-12.12121</v>
      </c>
      <c r="F21" s="25">
        <v>-19.44444</v>
      </c>
      <c r="G21" s="25">
        <v>-25.641030000000001</v>
      </c>
      <c r="H21" s="28">
        <v>101500000000</v>
      </c>
      <c r="I21" s="51">
        <v>35</v>
      </c>
      <c r="J21" s="51">
        <v>70.19</v>
      </c>
      <c r="K21" s="28">
        <v>1125</v>
      </c>
      <c r="L21" s="28">
        <v>3282500</v>
      </c>
      <c r="M21" s="51">
        <v>16.86046511627907</v>
      </c>
      <c r="N21" s="51">
        <v>0.27883523828231482</v>
      </c>
      <c r="O21" s="51">
        <v>0.75169770000000002</v>
      </c>
      <c r="P21" s="30">
        <v>1411804.7240919999</v>
      </c>
      <c r="Q21" s="27" t="s">
        <v>2001</v>
      </c>
      <c r="R21" s="30" t="s">
        <v>4748</v>
      </c>
      <c r="S21" s="27" t="s">
        <v>2001</v>
      </c>
      <c r="T21" s="30">
        <v>897256.14364300005</v>
      </c>
      <c r="U21" s="27" t="s">
        <v>4748</v>
      </c>
      <c r="V21" s="30">
        <v>718.11815200000001</v>
      </c>
      <c r="W21" s="32" t="s">
        <v>2001</v>
      </c>
      <c r="X21" s="30" t="s">
        <v>4748</v>
      </c>
      <c r="Y21" s="32" t="s">
        <v>2001</v>
      </c>
      <c r="Z21" s="30">
        <v>23088.484494</v>
      </c>
      <c r="AA21" s="32" t="s">
        <v>4748</v>
      </c>
      <c r="AB21" s="30">
        <v>21</v>
      </c>
      <c r="AC21" s="27" t="s">
        <v>2001</v>
      </c>
      <c r="AD21" s="30" t="s">
        <v>4748</v>
      </c>
      <c r="AE21" s="27" t="s">
        <v>2001</v>
      </c>
      <c r="AF21" s="30">
        <v>659.67</v>
      </c>
      <c r="AG21" s="27" t="s">
        <v>4748</v>
      </c>
      <c r="AH21" s="25" t="s">
        <v>4748</v>
      </c>
      <c r="AI21" s="25" t="s">
        <v>4748</v>
      </c>
      <c r="AJ21" s="25" t="s">
        <v>4748</v>
      </c>
      <c r="AK21" s="25" t="s">
        <v>4748</v>
      </c>
      <c r="AL21" s="25" t="s">
        <v>4748</v>
      </c>
      <c r="AM21" s="25" t="s">
        <v>4748</v>
      </c>
      <c r="AN21" s="49">
        <v>6.5720991197755545</v>
      </c>
      <c r="AO21" s="49" t="s">
        <v>4748</v>
      </c>
      <c r="AP21" s="49">
        <v>5.9705534607423001</v>
      </c>
      <c r="AQ21" s="49">
        <v>94.676899074034921</v>
      </c>
      <c r="AR21" s="49" t="s">
        <v>4748</v>
      </c>
      <c r="AS21" s="49">
        <v>3.249953290061828</v>
      </c>
      <c r="AT21" s="28" t="s">
        <v>4748</v>
      </c>
      <c r="AU21" s="28" t="s">
        <v>4748</v>
      </c>
      <c r="AV21" s="28" t="s">
        <v>4748</v>
      </c>
    </row>
    <row r="22" spans="1:48" x14ac:dyDescent="0.25">
      <c r="A22" s="162">
        <v>19</v>
      </c>
      <c r="B22" s="3" t="s">
        <v>4163</v>
      </c>
      <c r="C22" s="3" t="s">
        <v>2176</v>
      </c>
      <c r="D22" s="28">
        <v>11000</v>
      </c>
      <c r="E22" s="25">
        <v>-6.7796609999999999</v>
      </c>
      <c r="F22" s="25">
        <v>10</v>
      </c>
      <c r="G22" s="25">
        <v>-26.66667</v>
      </c>
      <c r="H22" s="28">
        <v>53497246000</v>
      </c>
      <c r="I22" s="51">
        <v>4.8633799999999994</v>
      </c>
      <c r="J22" s="51">
        <v>100</v>
      </c>
      <c r="K22" s="28">
        <v>35</v>
      </c>
      <c r="L22" s="28">
        <v>394000</v>
      </c>
      <c r="M22" s="51">
        <v>7.4024226110363394</v>
      </c>
      <c r="N22" s="51">
        <v>1.0758996964120173</v>
      </c>
      <c r="O22" s="51" t="s">
        <v>4942</v>
      </c>
      <c r="P22" s="30" t="s">
        <v>4748</v>
      </c>
      <c r="Q22" s="27" t="s">
        <v>2001</v>
      </c>
      <c r="R22" s="30">
        <v>479835.22862499999</v>
      </c>
      <c r="S22" s="27" t="s">
        <v>2001</v>
      </c>
      <c r="T22" s="30">
        <v>462826.88489799999</v>
      </c>
      <c r="U22" s="27">
        <v>-3.5446217185300354E-2</v>
      </c>
      <c r="V22" s="30" t="s">
        <v>4748</v>
      </c>
      <c r="W22" s="32" t="s">
        <v>2001</v>
      </c>
      <c r="X22" s="30">
        <v>8056.6194820000001</v>
      </c>
      <c r="Y22" s="32" t="s">
        <v>2001</v>
      </c>
      <c r="Z22" s="30">
        <v>8402.1566139999995</v>
      </c>
      <c r="AA22" s="32">
        <v>4.2888600209057194E-2</v>
      </c>
      <c r="AB22" s="30" t="s">
        <v>4748</v>
      </c>
      <c r="AC22" s="27" t="s">
        <v>2001</v>
      </c>
      <c r="AD22" s="30">
        <v>1837.956261</v>
      </c>
      <c r="AE22" s="27" t="s">
        <v>2001</v>
      </c>
      <c r="AF22" s="30">
        <v>1486</v>
      </c>
      <c r="AG22" s="27">
        <v>-0.19149327351702417</v>
      </c>
      <c r="AH22" s="25" t="s">
        <v>4748</v>
      </c>
      <c r="AI22" s="25" t="s">
        <v>4748</v>
      </c>
      <c r="AJ22" s="25">
        <v>5.0730043955491935</v>
      </c>
      <c r="AK22" s="25" t="s">
        <v>4748</v>
      </c>
      <c r="AL22" s="25" t="s">
        <v>4748</v>
      </c>
      <c r="AM22" s="25">
        <v>14.665372467239104</v>
      </c>
      <c r="AN22" s="49" t="s">
        <v>4748</v>
      </c>
      <c r="AO22" s="49">
        <v>9.9283092572244556</v>
      </c>
      <c r="AP22" s="49">
        <v>9.4905002549020683</v>
      </c>
      <c r="AQ22" s="49" t="s">
        <v>4748</v>
      </c>
      <c r="AR22" s="49">
        <v>101.3934072929012</v>
      </c>
      <c r="AS22" s="49">
        <v>53.819209899015419</v>
      </c>
      <c r="AT22" s="28" t="s">
        <v>4748</v>
      </c>
      <c r="AU22" s="28" t="s">
        <v>4748</v>
      </c>
      <c r="AV22" s="28">
        <v>1300</v>
      </c>
    </row>
    <row r="23" spans="1:48" x14ac:dyDescent="0.25">
      <c r="A23" s="162">
        <v>20</v>
      </c>
      <c r="B23" s="3" t="s">
        <v>26</v>
      </c>
      <c r="C23" s="3" t="s">
        <v>1</v>
      </c>
      <c r="D23" s="28">
        <v>5110</v>
      </c>
      <c r="E23" s="25">
        <v>1.792829</v>
      </c>
      <c r="F23" s="25">
        <v>18.837209999999999</v>
      </c>
      <c r="G23" s="25">
        <v>-11.89655</v>
      </c>
      <c r="H23" s="28">
        <v>143640786730.00003</v>
      </c>
      <c r="I23" s="51">
        <v>28.109739999999999</v>
      </c>
      <c r="J23" s="51">
        <v>99.818489999999997</v>
      </c>
      <c r="K23" s="28">
        <v>15098.5</v>
      </c>
      <c r="L23" s="28">
        <v>90658100</v>
      </c>
      <c r="M23" s="51" t="s">
        <v>4942</v>
      </c>
      <c r="N23" s="51">
        <v>0.33785068896213155</v>
      </c>
      <c r="O23" s="51">
        <v>0.55981029999999998</v>
      </c>
      <c r="P23" s="30">
        <v>2368452.5190809998</v>
      </c>
      <c r="Q23" s="27" t="s">
        <v>2001</v>
      </c>
      <c r="R23" s="30">
        <v>3290818.5545839998</v>
      </c>
      <c r="S23" s="27">
        <v>0.38943826320018182</v>
      </c>
      <c r="T23" s="30">
        <v>2273878.1858609999</v>
      </c>
      <c r="U23" s="27">
        <v>-0.30902353072807254</v>
      </c>
      <c r="V23" s="30">
        <v>-2631.0026229999999</v>
      </c>
      <c r="W23" s="32" t="s">
        <v>2001</v>
      </c>
      <c r="X23" s="30">
        <v>4249.8875340000004</v>
      </c>
      <c r="Y23" s="32">
        <v>-2.6153110212995787</v>
      </c>
      <c r="Z23" s="30">
        <v>-187329.236363</v>
      </c>
      <c r="AA23" s="32">
        <v>-45.078633814266013</v>
      </c>
      <c r="AB23" s="30">
        <v>-95.182413999999994</v>
      </c>
      <c r="AC23" s="27" t="s">
        <v>2001</v>
      </c>
      <c r="AD23" s="30">
        <v>151</v>
      </c>
      <c r="AE23" s="27">
        <v>-2.586427509602772</v>
      </c>
      <c r="AF23" s="30">
        <v>-6664.21</v>
      </c>
      <c r="AG23" s="27">
        <v>-45.133841059602652</v>
      </c>
      <c r="AH23" s="25" t="s">
        <v>4748</v>
      </c>
      <c r="AI23" s="25">
        <v>0.17113036445167995</v>
      </c>
      <c r="AJ23" s="25">
        <v>-8.3089013836357353</v>
      </c>
      <c r="AK23" s="25" t="s">
        <v>4748</v>
      </c>
      <c r="AL23" s="25">
        <v>0.51586541276109799</v>
      </c>
      <c r="AM23" s="25">
        <v>-26.90745940313311</v>
      </c>
      <c r="AN23" s="49">
        <v>9.8630654954248946</v>
      </c>
      <c r="AO23" s="49">
        <v>6.7412116847032744</v>
      </c>
      <c r="AP23" s="49">
        <v>3.9329300095351183</v>
      </c>
      <c r="AQ23" s="49">
        <v>118.01196788098578</v>
      </c>
      <c r="AR23" s="49">
        <v>105.82081852179159</v>
      </c>
      <c r="AS23" s="49">
        <v>136.12310345525685</v>
      </c>
      <c r="AT23" s="28">
        <v>2500</v>
      </c>
      <c r="AU23" s="28" t="s">
        <v>4748</v>
      </c>
      <c r="AV23" s="28" t="s">
        <v>4748</v>
      </c>
    </row>
    <row r="24" spans="1:48" x14ac:dyDescent="0.25">
      <c r="A24" s="162">
        <v>21</v>
      </c>
      <c r="B24" s="3" t="s">
        <v>27</v>
      </c>
      <c r="C24" s="3" t="s">
        <v>1</v>
      </c>
      <c r="D24" s="28">
        <v>10500</v>
      </c>
      <c r="E24" s="25">
        <v>-0.94339620000000002</v>
      </c>
      <c r="F24" s="25">
        <v>-6.25</v>
      </c>
      <c r="G24" s="25">
        <v>17.977530000000002</v>
      </c>
      <c r="H24" s="28">
        <v>191100000000</v>
      </c>
      <c r="I24" s="51">
        <v>18.2</v>
      </c>
      <c r="J24" s="51">
        <v>94.036420000000007</v>
      </c>
      <c r="K24" s="28">
        <v>504.5</v>
      </c>
      <c r="L24" s="28">
        <v>5171100</v>
      </c>
      <c r="M24" s="51">
        <v>5.8228868930906472</v>
      </c>
      <c r="N24" s="51">
        <v>0.49518486177530979</v>
      </c>
      <c r="O24" s="51">
        <v>0.16885410000000001</v>
      </c>
      <c r="P24" s="30">
        <v>2091626.547123</v>
      </c>
      <c r="Q24" s="27">
        <v>0.18806985472108062</v>
      </c>
      <c r="R24" s="30">
        <v>1901922.76993</v>
      </c>
      <c r="S24" s="27">
        <v>-9.0696772544761717E-2</v>
      </c>
      <c r="T24" s="30">
        <v>2253979.2127330001</v>
      </c>
      <c r="U24" s="27">
        <v>0.18510554075545219</v>
      </c>
      <c r="V24" s="30">
        <v>47357.756583000002</v>
      </c>
      <c r="W24" s="32">
        <v>8.1313007250635749</v>
      </c>
      <c r="X24" s="30">
        <v>6419.7602939999997</v>
      </c>
      <c r="Y24" s="32">
        <v>-0.86444120758236043</v>
      </c>
      <c r="Z24" s="30">
        <v>11264.698171</v>
      </c>
      <c r="AA24" s="32">
        <v>0.75469139891845327</v>
      </c>
      <c r="AB24" s="30">
        <v>2602</v>
      </c>
      <c r="AC24" s="27">
        <v>8.1298245614035096</v>
      </c>
      <c r="AD24" s="30">
        <v>353</v>
      </c>
      <c r="AE24" s="27">
        <v>-0.86433512682551883</v>
      </c>
      <c r="AF24" s="30">
        <v>619</v>
      </c>
      <c r="AG24" s="27">
        <v>0.7535410764872521</v>
      </c>
      <c r="AH24" s="25">
        <v>6.2089876987474417</v>
      </c>
      <c r="AI24" s="25">
        <v>0.83755103951615228</v>
      </c>
      <c r="AJ24" s="25">
        <v>1.5426892475309848</v>
      </c>
      <c r="AK24" s="25">
        <v>12.992056055934</v>
      </c>
      <c r="AL24" s="25">
        <v>1.7512675023486</v>
      </c>
      <c r="AM24" s="25">
        <v>3.1731886763256778</v>
      </c>
      <c r="AN24" s="49">
        <v>6.2454606792346379</v>
      </c>
      <c r="AO24" s="49">
        <v>6.3505944585460439</v>
      </c>
      <c r="AP24" s="49">
        <v>5.9464939832112425</v>
      </c>
      <c r="AQ24" s="49">
        <v>91.471268203356004</v>
      </c>
      <c r="AR24" s="49">
        <v>94.409760051071032</v>
      </c>
      <c r="AS24" s="49">
        <v>81.781820383639399</v>
      </c>
      <c r="AT24" s="28">
        <v>2000</v>
      </c>
      <c r="AU24" s="28">
        <v>0</v>
      </c>
      <c r="AV24" s="28">
        <v>500</v>
      </c>
    </row>
    <row r="25" spans="1:48" x14ac:dyDescent="0.25">
      <c r="A25" s="162">
        <v>22</v>
      </c>
      <c r="B25" s="3" t="s">
        <v>2203</v>
      </c>
      <c r="C25" s="3" t="s">
        <v>2176</v>
      </c>
      <c r="D25" s="28">
        <v>23300</v>
      </c>
      <c r="E25" s="25">
        <v>-27.1875</v>
      </c>
      <c r="F25" s="25">
        <v>-6.8</v>
      </c>
      <c r="G25" s="25">
        <v>20.198409999999999</v>
      </c>
      <c r="H25" s="28">
        <v>224294723900</v>
      </c>
      <c r="I25" s="51">
        <v>9.6263799999999993</v>
      </c>
      <c r="J25" s="51">
        <v>53.225119999999997</v>
      </c>
      <c r="K25" s="28">
        <v>2632.4</v>
      </c>
      <c r="L25" s="28">
        <v>687000</v>
      </c>
      <c r="M25" s="51">
        <v>9.0909090909090917</v>
      </c>
      <c r="N25" s="51">
        <v>1.2884088178724404</v>
      </c>
      <c r="O25" s="51" t="s">
        <v>4942</v>
      </c>
      <c r="P25" s="30">
        <v>409254.64485799999</v>
      </c>
      <c r="Q25" s="27">
        <v>0.1929828312597377</v>
      </c>
      <c r="R25" s="30">
        <v>331077.17316499999</v>
      </c>
      <c r="S25" s="27">
        <v>-0.19102403033232629</v>
      </c>
      <c r="T25" s="30">
        <v>337394.10220700002</v>
      </c>
      <c r="U25" s="27">
        <v>1.9079929255200703E-2</v>
      </c>
      <c r="V25" s="30">
        <v>13417.301557999999</v>
      </c>
      <c r="W25" s="32">
        <v>-0.19327639818205977</v>
      </c>
      <c r="X25" s="30">
        <v>21987.485635000001</v>
      </c>
      <c r="Y25" s="32">
        <v>0.63874125806541726</v>
      </c>
      <c r="Z25" s="30">
        <v>29160.589147999999</v>
      </c>
      <c r="AA25" s="32">
        <v>0.32623573391137306</v>
      </c>
      <c r="AB25" s="30">
        <v>2474.6153846153848</v>
      </c>
      <c r="AC25" s="27">
        <v>-0.4342244108336264</v>
      </c>
      <c r="AD25" s="30">
        <v>3883.0769230769229</v>
      </c>
      <c r="AE25" s="27">
        <v>0.56916381722101317</v>
      </c>
      <c r="AF25" s="30">
        <v>2637.6923076923076</v>
      </c>
      <c r="AG25" s="27">
        <v>-0.32072107765451663</v>
      </c>
      <c r="AH25" s="25">
        <v>6.6578556766648296</v>
      </c>
      <c r="AI25" s="25">
        <v>8.8855618077951544</v>
      </c>
      <c r="AJ25" s="25">
        <v>9.2703340154980545</v>
      </c>
      <c r="AK25" s="25">
        <v>14.740179070713696</v>
      </c>
      <c r="AL25" s="25">
        <v>22.77650208562482</v>
      </c>
      <c r="AM25" s="25">
        <v>18.064220652886235</v>
      </c>
      <c r="AN25" s="49">
        <v>30.20835124129033</v>
      </c>
      <c r="AO25" s="49">
        <v>46.54887061790707</v>
      </c>
      <c r="AP25" s="49">
        <v>43.800729162815209</v>
      </c>
      <c r="AQ25" s="49">
        <v>94.99830912235258</v>
      </c>
      <c r="AR25" s="49">
        <v>112.14334783510998</v>
      </c>
      <c r="AS25" s="49">
        <v>73.64719199516901</v>
      </c>
      <c r="AT25" s="28">
        <v>1153.8461538461538</v>
      </c>
      <c r="AU25" s="28">
        <v>1153.8461538461538</v>
      </c>
      <c r="AV25" s="28">
        <v>0</v>
      </c>
    </row>
    <row r="26" spans="1:48" x14ac:dyDescent="0.25">
      <c r="A26" s="162">
        <v>23</v>
      </c>
      <c r="B26" s="3" t="s">
        <v>28</v>
      </c>
      <c r="C26" s="3" t="s">
        <v>1</v>
      </c>
      <c r="D26" s="28">
        <v>3690</v>
      </c>
      <c r="E26" s="25">
        <v>-6.3451779999999998</v>
      </c>
      <c r="F26" s="25">
        <v>6.340058</v>
      </c>
      <c r="G26" s="25">
        <v>-8.8888890000000007</v>
      </c>
      <c r="H26" s="28">
        <v>779327826570</v>
      </c>
      <c r="I26" s="51">
        <v>211.2</v>
      </c>
      <c r="J26" s="51">
        <v>24.789269999999998</v>
      </c>
      <c r="K26" s="28">
        <v>183248.5</v>
      </c>
      <c r="L26" s="28">
        <v>734700000</v>
      </c>
      <c r="M26" s="51">
        <v>10.581467041660858</v>
      </c>
      <c r="N26" s="51">
        <v>0.4035143887412137</v>
      </c>
      <c r="O26" s="51">
        <v>0.92524130000000004</v>
      </c>
      <c r="P26" s="30">
        <v>161950.034701</v>
      </c>
      <c r="Q26" s="27">
        <v>-0.39088030517484518</v>
      </c>
      <c r="R26" s="30">
        <v>134309.22277600001</v>
      </c>
      <c r="S26" s="27">
        <v>-0.17067493672373579</v>
      </c>
      <c r="T26" s="30">
        <v>177721.91236399999</v>
      </c>
      <c r="U26" s="27">
        <v>0.3232294007121414</v>
      </c>
      <c r="V26" s="30">
        <v>-186705.94316600001</v>
      </c>
      <c r="W26" s="32">
        <v>-8.2654248053077986</v>
      </c>
      <c r="X26" s="30">
        <v>-405397.93293800001</v>
      </c>
      <c r="Y26" s="32">
        <v>1.1713177741619143</v>
      </c>
      <c r="Z26" s="30">
        <v>65275.274846</v>
      </c>
      <c r="AA26" s="32">
        <v>-1.1610153124682629</v>
      </c>
      <c r="AB26" s="30">
        <v>-884</v>
      </c>
      <c r="AC26" s="27">
        <v>-8.2652230235673727</v>
      </c>
      <c r="AD26" s="30">
        <v>-1919</v>
      </c>
      <c r="AE26" s="27">
        <v>1.1708144796380089</v>
      </c>
      <c r="AF26" s="30">
        <v>309</v>
      </c>
      <c r="AG26" s="27">
        <v>-1.1610213652944241</v>
      </c>
      <c r="AH26" s="25">
        <v>-7.8009546131072884</v>
      </c>
      <c r="AI26" s="25">
        <v>-21.694984771859769</v>
      </c>
      <c r="AJ26" s="25">
        <v>3.7983305159331704</v>
      </c>
      <c r="AK26" s="25">
        <v>-8.6902523878512934</v>
      </c>
      <c r="AL26" s="25">
        <v>-21.89920761927808</v>
      </c>
      <c r="AM26" s="25">
        <v>3.8260008191809081</v>
      </c>
      <c r="AN26" s="49" t="s">
        <v>4748</v>
      </c>
      <c r="AO26" s="49" t="s">
        <v>4748</v>
      </c>
      <c r="AP26" s="49" t="s">
        <v>4748</v>
      </c>
      <c r="AQ26" s="49">
        <v>0</v>
      </c>
      <c r="AR26" s="49">
        <v>0</v>
      </c>
      <c r="AS26" s="49">
        <v>0</v>
      </c>
      <c r="AT26" s="28">
        <v>0</v>
      </c>
      <c r="AU26" s="28" t="s">
        <v>4748</v>
      </c>
      <c r="AV26" s="28">
        <v>0</v>
      </c>
    </row>
    <row r="27" spans="1:48" x14ac:dyDescent="0.25">
      <c r="A27" s="162">
        <v>24</v>
      </c>
      <c r="B27" s="3" t="s">
        <v>2206</v>
      </c>
      <c r="C27" s="3" t="s">
        <v>2176</v>
      </c>
      <c r="D27" s="28">
        <v>28000</v>
      </c>
      <c r="E27" s="25">
        <v>-9.6774190000000004</v>
      </c>
      <c r="F27" s="25">
        <v>-9.3851130000000005</v>
      </c>
      <c r="G27" s="25">
        <v>-6.6666670000000003</v>
      </c>
      <c r="H27" s="28">
        <v>302400000000</v>
      </c>
      <c r="I27" s="51">
        <v>10.799999999999999</v>
      </c>
      <c r="J27" s="51">
        <v>32.931480000000001</v>
      </c>
      <c r="K27" s="28">
        <v>780</v>
      </c>
      <c r="L27" s="28">
        <v>21825000</v>
      </c>
      <c r="M27" s="51">
        <v>4.9592631951824302</v>
      </c>
      <c r="N27" s="51">
        <v>0.81425578606642024</v>
      </c>
      <c r="O27" s="51" t="s">
        <v>4942</v>
      </c>
      <c r="P27" s="30">
        <v>403132.750658</v>
      </c>
      <c r="Q27" s="27">
        <v>-6.0396021918973641E-3</v>
      </c>
      <c r="R27" s="30">
        <v>487665.64065100002</v>
      </c>
      <c r="S27" s="27">
        <v>0.20968995908921828</v>
      </c>
      <c r="T27" s="30">
        <v>591829.79512200004</v>
      </c>
      <c r="U27" s="27">
        <v>0.21359748521947958</v>
      </c>
      <c r="V27" s="30">
        <v>33660.929315000001</v>
      </c>
      <c r="W27" s="32">
        <v>-1.4365176337331587E-2</v>
      </c>
      <c r="X27" s="30">
        <v>56266.000333000004</v>
      </c>
      <c r="Y27" s="32">
        <v>0.67155219650833353</v>
      </c>
      <c r="Z27" s="30">
        <v>67767.704956000001</v>
      </c>
      <c r="AA27" s="32">
        <v>0.20441660247626042</v>
      </c>
      <c r="AB27" s="30">
        <v>2752</v>
      </c>
      <c r="AC27" s="27">
        <v>-0.12980237154150198</v>
      </c>
      <c r="AD27" s="30">
        <v>4777</v>
      </c>
      <c r="AE27" s="27">
        <v>0.73582848837209291</v>
      </c>
      <c r="AF27" s="30">
        <v>5646</v>
      </c>
      <c r="AG27" s="27">
        <v>0.18191333472890936</v>
      </c>
      <c r="AH27" s="25">
        <v>9.4474923729327109</v>
      </c>
      <c r="AI27" s="25">
        <v>14.45014829384176</v>
      </c>
      <c r="AJ27" s="25">
        <v>15.807739265314719</v>
      </c>
      <c r="AK27" s="25">
        <v>9.852465284831899</v>
      </c>
      <c r="AL27" s="25">
        <v>15.871976706987375</v>
      </c>
      <c r="AM27" s="25">
        <v>17.293051115853039</v>
      </c>
      <c r="AN27" s="49">
        <v>17.70229132500868</v>
      </c>
      <c r="AO27" s="49">
        <v>17.935745206334065</v>
      </c>
      <c r="AP27" s="49">
        <v>19.217965348898012</v>
      </c>
      <c r="AQ27" s="49">
        <v>0</v>
      </c>
      <c r="AR27" s="49">
        <v>0</v>
      </c>
      <c r="AS27" s="49">
        <v>2.2904244966858185</v>
      </c>
      <c r="AT27" s="28">
        <v>2000</v>
      </c>
      <c r="AU27" s="28" t="s">
        <v>4748</v>
      </c>
      <c r="AV27" s="28">
        <v>3000</v>
      </c>
    </row>
    <row r="28" spans="1:48" x14ac:dyDescent="0.25">
      <c r="A28" s="162">
        <v>25</v>
      </c>
      <c r="B28" s="3" t="s">
        <v>319</v>
      </c>
      <c r="C28" s="3" t="s">
        <v>694</v>
      </c>
      <c r="D28" s="28">
        <v>11100</v>
      </c>
      <c r="E28" s="25">
        <v>-7.5</v>
      </c>
      <c r="F28" s="25">
        <v>-10.48387</v>
      </c>
      <c r="G28" s="25">
        <v>-18.978100000000001</v>
      </c>
      <c r="H28" s="28">
        <v>63677469900</v>
      </c>
      <c r="I28" s="51">
        <v>5.7366999999999999</v>
      </c>
      <c r="J28" s="51">
        <v>45.978940000000001</v>
      </c>
      <c r="K28" s="28">
        <v>300</v>
      </c>
      <c r="L28" s="28">
        <v>3375000</v>
      </c>
      <c r="M28" s="51">
        <v>8.4982225527307715</v>
      </c>
      <c r="N28" s="51">
        <v>0.30101099500541845</v>
      </c>
      <c r="O28" s="51" t="s">
        <v>4942</v>
      </c>
      <c r="P28" s="30">
        <v>135286.20519099999</v>
      </c>
      <c r="Q28" s="27">
        <v>2.0090652678061094E-2</v>
      </c>
      <c r="R28" s="30">
        <v>129104.98361700001</v>
      </c>
      <c r="S28" s="27">
        <v>-4.5689961997774975E-2</v>
      </c>
      <c r="T28" s="30">
        <v>144589.70998399999</v>
      </c>
      <c r="U28" s="27">
        <v>0.11993902894513064</v>
      </c>
      <c r="V28" s="30">
        <v>6011.381394</v>
      </c>
      <c r="W28" s="32">
        <v>5.4028283853928718</v>
      </c>
      <c r="X28" s="30">
        <v>5795.9206270000004</v>
      </c>
      <c r="Y28" s="32">
        <v>-3.5842138915865851E-2</v>
      </c>
      <c r="Z28" s="30">
        <v>7682.7327070000001</v>
      </c>
      <c r="AA28" s="32">
        <v>0.3255413939263388</v>
      </c>
      <c r="AB28" s="30">
        <v>1048</v>
      </c>
      <c r="AC28" s="27">
        <v>5.7736585365853665</v>
      </c>
      <c r="AD28" s="30">
        <v>1010</v>
      </c>
      <c r="AE28" s="27">
        <v>-3.6259541984732802E-2</v>
      </c>
      <c r="AF28" s="30">
        <v>1339</v>
      </c>
      <c r="AG28" s="27">
        <v>0.32574257425742575</v>
      </c>
      <c r="AH28" s="25">
        <v>2.6309742255558639</v>
      </c>
      <c r="AI28" s="25">
        <v>2.5210804336126573</v>
      </c>
      <c r="AJ28" s="25">
        <v>3.3925043938646802</v>
      </c>
      <c r="AK28" s="25">
        <v>2.996210607702062</v>
      </c>
      <c r="AL28" s="25">
        <v>2.8317705714944381</v>
      </c>
      <c r="AM28" s="25">
        <v>3.7052651847590399</v>
      </c>
      <c r="AN28" s="49">
        <v>12.998301339130048</v>
      </c>
      <c r="AO28" s="49">
        <v>15.675032289253355</v>
      </c>
      <c r="AP28" s="49">
        <v>12.496564433941693</v>
      </c>
      <c r="AQ28" s="49">
        <v>7.5220175627095012</v>
      </c>
      <c r="AR28" s="49">
        <v>1.7494775371549403</v>
      </c>
      <c r="AS28" s="49">
        <v>1.7072101633642232</v>
      </c>
      <c r="AT28" s="28">
        <v>600</v>
      </c>
      <c r="AU28" s="28">
        <v>600</v>
      </c>
      <c r="AV28" s="28">
        <v>800</v>
      </c>
    </row>
    <row r="29" spans="1:48" x14ac:dyDescent="0.25">
      <c r="A29" s="162">
        <v>26</v>
      </c>
      <c r="B29" s="3" t="s">
        <v>320</v>
      </c>
      <c r="C29" s="3" t="s">
        <v>694</v>
      </c>
      <c r="D29" s="28">
        <v>3300</v>
      </c>
      <c r="E29" s="25">
        <v>-5.7142860000000004</v>
      </c>
      <c r="F29" s="25">
        <v>6.451613</v>
      </c>
      <c r="G29" s="25">
        <v>-31.25</v>
      </c>
      <c r="H29" s="28">
        <v>18671188800</v>
      </c>
      <c r="I29" s="51">
        <v>5.6579299999999995</v>
      </c>
      <c r="J29" s="51">
        <v>76.133709999999994</v>
      </c>
      <c r="K29" s="28">
        <v>1650</v>
      </c>
      <c r="L29" s="28">
        <v>5576000</v>
      </c>
      <c r="M29" s="51">
        <v>6.0496936798102166</v>
      </c>
      <c r="N29" s="51">
        <v>0.16182708805873358</v>
      </c>
      <c r="O29" s="51">
        <v>1.0824100000000001</v>
      </c>
      <c r="P29" s="30">
        <v>33162.454599999997</v>
      </c>
      <c r="Q29" s="27">
        <v>4.7219110057792699</v>
      </c>
      <c r="R29" s="30">
        <v>42372.351088000003</v>
      </c>
      <c r="S29" s="27">
        <v>0.2777205909239302</v>
      </c>
      <c r="T29" s="30">
        <v>113881.51840099999</v>
      </c>
      <c r="U29" s="27">
        <v>1.6876374682275213</v>
      </c>
      <c r="V29" s="30">
        <v>2458.8583979999999</v>
      </c>
      <c r="W29" s="32">
        <v>2.5540059829867898</v>
      </c>
      <c r="X29" s="30">
        <v>2657.3001789999998</v>
      </c>
      <c r="Y29" s="32">
        <v>8.0704843012273431E-2</v>
      </c>
      <c r="Z29" s="30">
        <v>7832.6313879999998</v>
      </c>
      <c r="AA29" s="32">
        <v>1.9475899824564007</v>
      </c>
      <c r="AB29" s="30">
        <v>817</v>
      </c>
      <c r="AC29" s="27">
        <v>1.6059774807821121</v>
      </c>
      <c r="AD29" s="30">
        <v>588.94037600000001</v>
      </c>
      <c r="AE29" s="27">
        <v>-0.27914274663402694</v>
      </c>
      <c r="AF29" s="30">
        <v>1740.309714</v>
      </c>
      <c r="AG29" s="27">
        <v>1.9549845534788057</v>
      </c>
      <c r="AH29" s="25">
        <v>5.4150195602563089</v>
      </c>
      <c r="AI29" s="25">
        <v>4.7139973659419363</v>
      </c>
      <c r="AJ29" s="25">
        <v>8.0742364560286308</v>
      </c>
      <c r="AK29" s="25">
        <v>7.6181286598643982</v>
      </c>
      <c r="AL29" s="25">
        <v>7.628359926952605</v>
      </c>
      <c r="AM29" s="25">
        <v>20.778636471105138</v>
      </c>
      <c r="AN29" s="49">
        <v>17.816431643151041</v>
      </c>
      <c r="AO29" s="49">
        <v>16.30395656274186</v>
      </c>
      <c r="AP29" s="49">
        <v>10.935335800625079</v>
      </c>
      <c r="AQ29" s="49">
        <v>0</v>
      </c>
      <c r="AR29" s="49">
        <v>0</v>
      </c>
      <c r="AS29" s="49">
        <v>9.8041826465465398</v>
      </c>
      <c r="AT29" s="28">
        <v>500</v>
      </c>
      <c r="AU29" s="28">
        <v>500</v>
      </c>
      <c r="AV29" s="28">
        <v>500</v>
      </c>
    </row>
    <row r="30" spans="1:48" x14ac:dyDescent="0.25">
      <c r="A30" s="162">
        <v>27</v>
      </c>
      <c r="B30" s="3" t="s">
        <v>321</v>
      </c>
      <c r="C30" s="3" t="s">
        <v>694</v>
      </c>
      <c r="D30" s="28">
        <v>22000</v>
      </c>
      <c r="E30" s="25">
        <v>1.8518520000000001</v>
      </c>
      <c r="F30" s="25">
        <v>2.3255810000000001</v>
      </c>
      <c r="G30" s="25">
        <v>-12</v>
      </c>
      <c r="H30" s="28">
        <v>62700000000</v>
      </c>
      <c r="I30" s="51">
        <v>2.85</v>
      </c>
      <c r="J30" s="51">
        <v>60</v>
      </c>
      <c r="K30" s="28">
        <v>1435</v>
      </c>
      <c r="L30" s="28">
        <v>31286500</v>
      </c>
      <c r="M30" s="51">
        <v>6.9117185045554512</v>
      </c>
      <c r="N30" s="51">
        <v>1.277993233182614</v>
      </c>
      <c r="O30" s="51">
        <v>0.54212910000000003</v>
      </c>
      <c r="P30" s="30">
        <v>162214.59586</v>
      </c>
      <c r="Q30" s="27">
        <v>0.19085854412695458</v>
      </c>
      <c r="R30" s="30">
        <v>166389.412541</v>
      </c>
      <c r="S30" s="27">
        <v>2.5736381235404338E-2</v>
      </c>
      <c r="T30" s="30">
        <v>147497.01087900001</v>
      </c>
      <c r="U30" s="27">
        <v>-0.11354329204897405</v>
      </c>
      <c r="V30" s="30">
        <v>12260.889478999999</v>
      </c>
      <c r="W30" s="32">
        <v>0.28847819601169888</v>
      </c>
      <c r="X30" s="30">
        <v>12644.850743000001</v>
      </c>
      <c r="Y30" s="32">
        <v>3.1315938754495454E-2</v>
      </c>
      <c r="Z30" s="30">
        <v>12058.307535</v>
      </c>
      <c r="AA30" s="32">
        <v>-4.6385933683298117E-2</v>
      </c>
      <c r="AB30" s="30">
        <v>3766.6</v>
      </c>
      <c r="AC30" s="27">
        <v>0.12806229410003001</v>
      </c>
      <c r="AD30" s="30">
        <v>3887.85</v>
      </c>
      <c r="AE30" s="27">
        <v>3.2190835236021842E-2</v>
      </c>
      <c r="AF30" s="30">
        <v>3702.62</v>
      </c>
      <c r="AG30" s="27">
        <v>-4.7643298995588827E-2</v>
      </c>
      <c r="AH30" s="25">
        <v>14.538695359431255</v>
      </c>
      <c r="AI30" s="25">
        <v>14.484008421483081</v>
      </c>
      <c r="AJ30" s="25">
        <v>13.95013845202392</v>
      </c>
      <c r="AK30" s="25">
        <v>22.691796605637091</v>
      </c>
      <c r="AL30" s="25">
        <v>22.432840712612588</v>
      </c>
      <c r="AM30" s="25">
        <v>21.010492775692676</v>
      </c>
      <c r="AN30" s="49">
        <v>42.855907012830265</v>
      </c>
      <c r="AO30" s="49">
        <v>39.44006558700336</v>
      </c>
      <c r="AP30" s="49">
        <v>41.278282079863104</v>
      </c>
      <c r="AQ30" s="49">
        <v>41.734403108616277</v>
      </c>
      <c r="AR30" s="49">
        <v>22.716800068923813</v>
      </c>
      <c r="AS30" s="49">
        <v>31.73516877164635</v>
      </c>
      <c r="AT30" s="28">
        <v>3500</v>
      </c>
      <c r="AU30" s="28">
        <v>3500</v>
      </c>
      <c r="AV30" s="28">
        <v>3500</v>
      </c>
    </row>
    <row r="31" spans="1:48" x14ac:dyDescent="0.25">
      <c r="A31" s="162">
        <v>28</v>
      </c>
      <c r="B31" s="3" t="s">
        <v>29</v>
      </c>
      <c r="C31" s="3" t="s">
        <v>1</v>
      </c>
      <c r="D31" s="28">
        <v>1950</v>
      </c>
      <c r="E31" s="25">
        <v>-12.16216</v>
      </c>
      <c r="F31" s="25">
        <v>-27.77778</v>
      </c>
      <c r="G31" s="25">
        <v>-45.070419999999999</v>
      </c>
      <c r="H31" s="28">
        <v>318834504300</v>
      </c>
      <c r="I31" s="51">
        <v>163.50489999999999</v>
      </c>
      <c r="J31" s="51">
        <v>95.224609999999998</v>
      </c>
      <c r="K31" s="28">
        <v>1164595</v>
      </c>
      <c r="L31" s="28">
        <v>2508800000</v>
      </c>
      <c r="M31" s="51">
        <v>6.7405189493737705</v>
      </c>
      <c r="N31" s="51">
        <v>0.17905124333400271</v>
      </c>
      <c r="O31" s="51">
        <v>0.58263229999999999</v>
      </c>
      <c r="P31" s="30">
        <v>1030151.2355909999</v>
      </c>
      <c r="Q31" s="27">
        <v>1.1523433372282583</v>
      </c>
      <c r="R31" s="30">
        <v>1382929.8351110001</v>
      </c>
      <c r="S31" s="27">
        <v>0.34245321204474433</v>
      </c>
      <c r="T31" s="30">
        <v>2087753.9366349999</v>
      </c>
      <c r="U31" s="27">
        <v>0.50966005912181911</v>
      </c>
      <c r="V31" s="30">
        <v>24203.549426000001</v>
      </c>
      <c r="W31" s="32">
        <v>0.38915605238127005</v>
      </c>
      <c r="X31" s="30">
        <v>42518.308855000003</v>
      </c>
      <c r="Y31" s="32">
        <v>0.75669725570605251</v>
      </c>
      <c r="Z31" s="30">
        <v>39882.387579000002</v>
      </c>
      <c r="AA31" s="32">
        <v>-6.1994969860849153E-2</v>
      </c>
      <c r="AB31" s="30">
        <v>697.21703494444444</v>
      </c>
      <c r="AC31" s="27">
        <v>0.38914747603743005</v>
      </c>
      <c r="AD31" s="30">
        <v>797.96879461104299</v>
      </c>
      <c r="AE31" s="27">
        <v>0.14450559096655846</v>
      </c>
      <c r="AF31" s="30">
        <v>614.470777</v>
      </c>
      <c r="AG31" s="27">
        <v>-0.22995638281881203</v>
      </c>
      <c r="AH31" s="25">
        <v>5.009566003607504</v>
      </c>
      <c r="AI31" s="25">
        <v>4.6954807244166687</v>
      </c>
      <c r="AJ31" s="25">
        <v>3.1111415920381571</v>
      </c>
      <c r="AK31" s="25">
        <v>7.2864264227027302</v>
      </c>
      <c r="AL31" s="25">
        <v>8.2622655982108544</v>
      </c>
      <c r="AM31" s="25">
        <v>5.565378269153948</v>
      </c>
      <c r="AN31" s="49">
        <v>5.7678682547919191</v>
      </c>
      <c r="AO31" s="49">
        <v>7.6300911835147982</v>
      </c>
      <c r="AP31" s="49">
        <v>5.988567318403204</v>
      </c>
      <c r="AQ31" s="49">
        <v>3.8780234393202266</v>
      </c>
      <c r="AR31" s="49">
        <v>15.841555240274896</v>
      </c>
      <c r="AS31" s="49">
        <v>22.574687864467606</v>
      </c>
      <c r="AT31" s="28">
        <v>0</v>
      </c>
      <c r="AU31" s="28">
        <v>0</v>
      </c>
      <c r="AV31" s="28" t="s">
        <v>4748</v>
      </c>
    </row>
    <row r="32" spans="1:48" x14ac:dyDescent="0.25">
      <c r="A32" s="162">
        <v>29</v>
      </c>
      <c r="B32" s="3" t="s">
        <v>322</v>
      </c>
      <c r="C32" s="3" t="s">
        <v>694</v>
      </c>
      <c r="D32" s="6">
        <v>8300</v>
      </c>
      <c r="E32" s="171">
        <v>-7.7777779999999996</v>
      </c>
      <c r="F32" s="171">
        <v>-44.295299999999997</v>
      </c>
      <c r="G32" s="171">
        <v>-1.5029170000000001</v>
      </c>
      <c r="H32" s="6">
        <v>209160000000</v>
      </c>
      <c r="I32" s="154">
        <v>25.2</v>
      </c>
      <c r="J32" s="154">
        <v>61.941180000000003</v>
      </c>
      <c r="K32" s="6">
        <v>265</v>
      </c>
      <c r="L32" s="6">
        <v>2382000</v>
      </c>
      <c r="M32" s="154">
        <v>7.5653025001195271</v>
      </c>
      <c r="N32" s="154">
        <v>0.72834291207981472</v>
      </c>
      <c r="O32" s="154" t="s">
        <v>4942</v>
      </c>
      <c r="P32" s="172">
        <v>349273.06634399999</v>
      </c>
      <c r="Q32" s="168">
        <v>0.17578729793658643</v>
      </c>
      <c r="R32" s="172">
        <v>407803.85763400001</v>
      </c>
      <c r="S32" s="168">
        <v>0.16757888577744762</v>
      </c>
      <c r="T32" s="172">
        <v>761220.45383400004</v>
      </c>
      <c r="U32" s="168">
        <v>0.86663377401689023</v>
      </c>
      <c r="V32" s="172">
        <v>1304.180083</v>
      </c>
      <c r="W32" s="173">
        <v>0.28676849423879425</v>
      </c>
      <c r="X32" s="172">
        <v>2220.0993199999998</v>
      </c>
      <c r="Y32" s="173">
        <v>0.70229506564240318</v>
      </c>
      <c r="Z32" s="172">
        <v>12057.078810000001</v>
      </c>
      <c r="AA32" s="173">
        <v>4.4308736106454925</v>
      </c>
      <c r="AB32" s="172">
        <v>109</v>
      </c>
      <c r="AC32" s="168">
        <v>0.29761904761904767</v>
      </c>
      <c r="AD32" s="172">
        <v>185</v>
      </c>
      <c r="AE32" s="168">
        <v>0.69724770642201839</v>
      </c>
      <c r="AF32" s="172">
        <v>1005</v>
      </c>
      <c r="AG32" s="168">
        <v>4.4324324324324325</v>
      </c>
      <c r="AH32" s="171">
        <v>0.34966595696661251</v>
      </c>
      <c r="AI32" s="171">
        <v>0.53572794072563346</v>
      </c>
      <c r="AJ32" s="171">
        <v>2.4651864399811094</v>
      </c>
      <c r="AK32" s="171">
        <v>0.97737815665117256</v>
      </c>
      <c r="AL32" s="171">
        <v>1.6421007253376168</v>
      </c>
      <c r="AM32" s="171">
        <v>8.4707783735392876</v>
      </c>
      <c r="AN32" s="170">
        <v>7.7473479570706827</v>
      </c>
      <c r="AO32" s="170">
        <v>6.0026913237220647</v>
      </c>
      <c r="AP32" s="170">
        <v>4.5738745742626374</v>
      </c>
      <c r="AQ32" s="170">
        <v>30.992008913383362</v>
      </c>
      <c r="AR32" s="170">
        <v>34.446754073732563</v>
      </c>
      <c r="AS32" s="170">
        <v>94.431415405492217</v>
      </c>
      <c r="AT32" s="6">
        <v>0</v>
      </c>
      <c r="AU32" s="6">
        <v>0</v>
      </c>
      <c r="AV32" s="6">
        <v>0</v>
      </c>
    </row>
    <row r="33" spans="1:48" x14ac:dyDescent="0.25">
      <c r="A33" s="162">
        <v>30</v>
      </c>
      <c r="B33" s="3" t="s">
        <v>2209</v>
      </c>
      <c r="C33" s="3" t="s">
        <v>2176</v>
      </c>
      <c r="D33" s="28" t="s">
        <v>4942</v>
      </c>
      <c r="E33" s="25" t="s">
        <v>4942</v>
      </c>
      <c r="F33" s="25" t="s">
        <v>4942</v>
      </c>
      <c r="G33" s="25" t="s">
        <v>4942</v>
      </c>
      <c r="H33" s="28" t="s">
        <v>4942</v>
      </c>
      <c r="I33" s="51">
        <v>13</v>
      </c>
      <c r="J33" s="51">
        <v>86.289400000000001</v>
      </c>
      <c r="K33" s="28">
        <v>0</v>
      </c>
      <c r="L33" s="28" t="s">
        <v>4942</v>
      </c>
      <c r="M33" s="51" t="s">
        <v>4942</v>
      </c>
      <c r="N33" s="51" t="s">
        <v>4942</v>
      </c>
      <c r="O33" s="51" t="s">
        <v>4942</v>
      </c>
      <c r="P33" s="30">
        <v>1095722.2929120001</v>
      </c>
      <c r="Q33" s="27" t="s">
        <v>2001</v>
      </c>
      <c r="R33" s="30">
        <v>1196848.2294670001</v>
      </c>
      <c r="S33" s="27">
        <v>9.2291575346383548E-2</v>
      </c>
      <c r="T33" s="30">
        <v>1225437.134781</v>
      </c>
      <c r="U33" s="27">
        <v>2.3886825923393421E-2</v>
      </c>
      <c r="V33" s="30">
        <v>15727.844819</v>
      </c>
      <c r="W33" s="32" t="s">
        <v>2001</v>
      </c>
      <c r="X33" s="30">
        <v>19556.835729999999</v>
      </c>
      <c r="Y33" s="32">
        <v>0.24345299404114118</v>
      </c>
      <c r="Z33" s="30">
        <v>19995.865762000001</v>
      </c>
      <c r="AA33" s="32">
        <v>2.2448929778887211E-2</v>
      </c>
      <c r="AB33" s="30">
        <v>1054.92</v>
      </c>
      <c r="AC33" s="27" t="s">
        <v>2001</v>
      </c>
      <c r="AD33" s="30">
        <v>1311.74</v>
      </c>
      <c r="AE33" s="27">
        <v>0.24344974026466448</v>
      </c>
      <c r="AF33" s="30">
        <v>1464.53</v>
      </c>
      <c r="AG33" s="27">
        <v>0.11647887538689067</v>
      </c>
      <c r="AH33" s="25" t="s">
        <v>4748</v>
      </c>
      <c r="AI33" s="25">
        <v>2.2961625176817506</v>
      </c>
      <c r="AJ33" s="25">
        <v>2.1812764247656355</v>
      </c>
      <c r="AK33" s="25" t="s">
        <v>4748</v>
      </c>
      <c r="AL33" s="25">
        <v>10.496262212870732</v>
      </c>
      <c r="AM33" s="25">
        <v>11.264115952536583</v>
      </c>
      <c r="AN33" s="49">
        <v>9.0068102575262756</v>
      </c>
      <c r="AO33" s="49">
        <v>8.8281250122293269</v>
      </c>
      <c r="AP33" s="49">
        <v>9.2137589524066481</v>
      </c>
      <c r="AQ33" s="49">
        <v>200.72262201785853</v>
      </c>
      <c r="AR33" s="49">
        <v>258.2930566442509</v>
      </c>
      <c r="AS33" s="49">
        <v>256.07259159975803</v>
      </c>
      <c r="AT33" s="28" t="s">
        <v>4748</v>
      </c>
      <c r="AU33" s="28">
        <v>1000</v>
      </c>
      <c r="AV33" s="28">
        <v>0</v>
      </c>
    </row>
    <row r="34" spans="1:48" x14ac:dyDescent="0.25">
      <c r="A34" s="162">
        <v>31</v>
      </c>
      <c r="B34" s="3" t="s">
        <v>2212</v>
      </c>
      <c r="C34" s="3" t="s">
        <v>2176</v>
      </c>
      <c r="D34" s="28">
        <v>8600</v>
      </c>
      <c r="E34" s="25">
        <v>1.176471</v>
      </c>
      <c r="F34" s="25">
        <v>1.176471</v>
      </c>
      <c r="G34" s="25">
        <v>10.256410000000001</v>
      </c>
      <c r="H34" s="28">
        <v>258000000000</v>
      </c>
      <c r="I34" s="51">
        <v>30</v>
      </c>
      <c r="J34" s="51">
        <v>36.399000000000001</v>
      </c>
      <c r="K34" s="28">
        <v>355</v>
      </c>
      <c r="L34" s="28">
        <v>3038500</v>
      </c>
      <c r="M34" s="51">
        <v>6.9579288025889969</v>
      </c>
      <c r="N34" s="51">
        <v>0.75896885878011144</v>
      </c>
      <c r="O34" s="51">
        <v>0.42495430000000001</v>
      </c>
      <c r="P34" s="30">
        <v>742216.30787699996</v>
      </c>
      <c r="Q34" s="27" t="s">
        <v>2001</v>
      </c>
      <c r="R34" s="30">
        <v>1048047.989445</v>
      </c>
      <c r="S34" s="27">
        <v>0.41205195617809354</v>
      </c>
      <c r="T34" s="30">
        <v>1128586.934569</v>
      </c>
      <c r="U34" s="27">
        <v>7.684661955856617E-2</v>
      </c>
      <c r="V34" s="30">
        <v>10444.402876</v>
      </c>
      <c r="W34" s="32" t="s">
        <v>2001</v>
      </c>
      <c r="X34" s="30">
        <v>16688.847569000001</v>
      </c>
      <c r="Y34" s="32">
        <v>0.59787474373944294</v>
      </c>
      <c r="Z34" s="30">
        <v>10258.156188000001</v>
      </c>
      <c r="AA34" s="32">
        <v>-0.38532866660878301</v>
      </c>
      <c r="AB34" s="30">
        <v>1306</v>
      </c>
      <c r="AC34" s="27" t="s">
        <v>2001</v>
      </c>
      <c r="AD34" s="30">
        <v>1347</v>
      </c>
      <c r="AE34" s="27">
        <v>3.1393568147013884E-2</v>
      </c>
      <c r="AF34" s="30">
        <v>684</v>
      </c>
      <c r="AG34" s="27">
        <v>-0.49220489977728288</v>
      </c>
      <c r="AH34" s="25" t="s">
        <v>4748</v>
      </c>
      <c r="AI34" s="25">
        <v>2.0932279676750496</v>
      </c>
      <c r="AJ34" s="25">
        <v>1.2232790003505039</v>
      </c>
      <c r="AK34" s="25" t="s">
        <v>4748</v>
      </c>
      <c r="AL34" s="25">
        <v>10.996923447253788</v>
      </c>
      <c r="AM34" s="25">
        <v>5.8965087186335881</v>
      </c>
      <c r="AN34" s="49">
        <v>12.888785090916265</v>
      </c>
      <c r="AO34" s="49">
        <v>9.0948892801632759</v>
      </c>
      <c r="AP34" s="49">
        <v>7.5151088694279551</v>
      </c>
      <c r="AQ34" s="49">
        <v>303.3456602801491</v>
      </c>
      <c r="AR34" s="49">
        <v>204.92949441763372</v>
      </c>
      <c r="AS34" s="49">
        <v>251.10168671119428</v>
      </c>
      <c r="AT34" s="28" t="s">
        <v>4748</v>
      </c>
      <c r="AU34" s="28">
        <v>500</v>
      </c>
      <c r="AV34" s="28">
        <v>300</v>
      </c>
    </row>
    <row r="35" spans="1:48" x14ac:dyDescent="0.25">
      <c r="A35" s="162">
        <v>32</v>
      </c>
      <c r="B35" s="3" t="s">
        <v>323</v>
      </c>
      <c r="C35" s="3" t="s">
        <v>694</v>
      </c>
      <c r="D35" s="28">
        <v>31300</v>
      </c>
      <c r="E35" s="25">
        <v>-0.63492059999999995</v>
      </c>
      <c r="F35" s="25">
        <v>-12.07865</v>
      </c>
      <c r="G35" s="25">
        <v>99.363060000000004</v>
      </c>
      <c r="H35" s="28">
        <v>848722975000</v>
      </c>
      <c r="I35" s="51">
        <v>27.115749999999998</v>
      </c>
      <c r="J35" s="51">
        <v>31.713629999999998</v>
      </c>
      <c r="K35" s="28">
        <v>40325</v>
      </c>
      <c r="L35" s="28">
        <v>1265698000</v>
      </c>
      <c r="M35" s="51">
        <v>3.5055145611312337</v>
      </c>
      <c r="N35" s="51">
        <v>1.5656026630050885</v>
      </c>
      <c r="O35" s="51">
        <v>0.56437959999999998</v>
      </c>
      <c r="P35" s="30">
        <v>8054.8488289999996</v>
      </c>
      <c r="Q35" s="27">
        <v>0.93036186049107639</v>
      </c>
      <c r="R35" s="30">
        <v>11351.682997</v>
      </c>
      <c r="S35" s="27">
        <v>0.40929808094353759</v>
      </c>
      <c r="T35" s="30">
        <v>71859.931956</v>
      </c>
      <c r="U35" s="27">
        <v>5.3303328656192219</v>
      </c>
      <c r="V35" s="30">
        <v>-654.06541300000004</v>
      </c>
      <c r="W35" s="32">
        <v>-0.93076109011296471</v>
      </c>
      <c r="X35" s="30">
        <v>811.385583</v>
      </c>
      <c r="Y35" s="32">
        <v>-2.2405266612072028</v>
      </c>
      <c r="Z35" s="30">
        <v>38377.555938999998</v>
      </c>
      <c r="AA35" s="32">
        <v>46.298789555889847</v>
      </c>
      <c r="AB35" s="30">
        <v>-309</v>
      </c>
      <c r="AC35" s="27">
        <v>-0.93079507278835383</v>
      </c>
      <c r="AD35" s="30">
        <v>383</v>
      </c>
      <c r="AE35" s="27">
        <v>-2.2394822006472492</v>
      </c>
      <c r="AF35" s="30">
        <v>2400</v>
      </c>
      <c r="AG35" s="27">
        <v>5.2663185378590081</v>
      </c>
      <c r="AH35" s="25">
        <v>-2.7701611880276946</v>
      </c>
      <c r="AI35" s="25">
        <v>3.8333967863154044</v>
      </c>
      <c r="AJ35" s="25">
        <v>17.616223091694998</v>
      </c>
      <c r="AK35" s="25">
        <v>-5.6564085957493644</v>
      </c>
      <c r="AL35" s="25">
        <v>6.9695149492801267</v>
      </c>
      <c r="AM35" s="25">
        <v>24.568885542813703</v>
      </c>
      <c r="AN35" s="49">
        <v>31.385181828593687</v>
      </c>
      <c r="AO35" s="49">
        <v>34.615096360940065</v>
      </c>
      <c r="AP35" s="49">
        <v>59.092597009416515</v>
      </c>
      <c r="AQ35" s="49">
        <v>89.395764408689203</v>
      </c>
      <c r="AR35" s="49">
        <v>54.596450484198215</v>
      </c>
      <c r="AS35" s="49">
        <v>9.2675239538365268</v>
      </c>
      <c r="AT35" s="28">
        <v>0</v>
      </c>
      <c r="AU35" s="28">
        <v>0</v>
      </c>
      <c r="AV35" s="28" t="s">
        <v>4748</v>
      </c>
    </row>
    <row r="36" spans="1:48" x14ac:dyDescent="0.25">
      <c r="A36" s="162">
        <v>33</v>
      </c>
      <c r="B36" s="3" t="s">
        <v>2215</v>
      </c>
      <c r="C36" s="3" t="s">
        <v>2176</v>
      </c>
      <c r="D36" s="28">
        <v>5800</v>
      </c>
      <c r="E36" s="25">
        <v>45</v>
      </c>
      <c r="F36" s="25">
        <v>-21.62162</v>
      </c>
      <c r="G36" s="25">
        <v>-17.142859999999999</v>
      </c>
      <c r="H36" s="28">
        <v>34800000000</v>
      </c>
      <c r="I36" s="51">
        <v>6</v>
      </c>
      <c r="J36" s="51">
        <v>97.966669999999993</v>
      </c>
      <c r="K36" s="28">
        <v>95</v>
      </c>
      <c r="L36" s="28">
        <v>491500</v>
      </c>
      <c r="M36" s="51" t="s">
        <v>4942</v>
      </c>
      <c r="N36" s="51">
        <v>0.73941287791236765</v>
      </c>
      <c r="O36" s="51" t="s">
        <v>4942</v>
      </c>
      <c r="P36" s="30">
        <v>285746.59986000002</v>
      </c>
      <c r="Q36" s="27" t="s">
        <v>2001</v>
      </c>
      <c r="R36" s="30" t="s">
        <v>4748</v>
      </c>
      <c r="S36" s="27" t="s">
        <v>2001</v>
      </c>
      <c r="T36" s="30">
        <v>309003.78125499998</v>
      </c>
      <c r="U36" s="27" t="s">
        <v>4748</v>
      </c>
      <c r="V36" s="30">
        <v>11707.739387</v>
      </c>
      <c r="W36" s="32" t="s">
        <v>2001</v>
      </c>
      <c r="X36" s="30" t="s">
        <v>4748</v>
      </c>
      <c r="Y36" s="32" t="s">
        <v>2001</v>
      </c>
      <c r="Z36" s="30">
        <v>-18621.745002</v>
      </c>
      <c r="AA36" s="32" t="s">
        <v>4748</v>
      </c>
      <c r="AB36" s="30">
        <v>1756</v>
      </c>
      <c r="AC36" s="27" t="s">
        <v>2001</v>
      </c>
      <c r="AD36" s="30" t="s">
        <v>4748</v>
      </c>
      <c r="AE36" s="27" t="s">
        <v>2001</v>
      </c>
      <c r="AF36" s="30">
        <v>-3104</v>
      </c>
      <c r="AG36" s="27" t="s">
        <v>4748</v>
      </c>
      <c r="AH36" s="25" t="s">
        <v>4748</v>
      </c>
      <c r="AI36" s="25" t="s">
        <v>4748</v>
      </c>
      <c r="AJ36" s="25" t="s">
        <v>4748</v>
      </c>
      <c r="AK36" s="25" t="s">
        <v>4748</v>
      </c>
      <c r="AL36" s="25" t="s">
        <v>4748</v>
      </c>
      <c r="AM36" s="25" t="s">
        <v>4748</v>
      </c>
      <c r="AN36" s="49">
        <v>18.57656486866588</v>
      </c>
      <c r="AO36" s="49" t="s">
        <v>4748</v>
      </c>
      <c r="AP36" s="49">
        <v>11.767599888362723</v>
      </c>
      <c r="AQ36" s="49">
        <v>178.72537560330755</v>
      </c>
      <c r="AR36" s="49" t="s">
        <v>4748</v>
      </c>
      <c r="AS36" s="49">
        <v>373.77531497390572</v>
      </c>
      <c r="AT36" s="28" t="s">
        <v>4748</v>
      </c>
      <c r="AU36" s="28" t="s">
        <v>4748</v>
      </c>
      <c r="AV36" s="28">
        <v>0</v>
      </c>
    </row>
    <row r="37" spans="1:48" x14ac:dyDescent="0.25">
      <c r="A37" s="162">
        <v>34</v>
      </c>
      <c r="B37" s="3" t="s">
        <v>30</v>
      </c>
      <c r="C37" s="3" t="s">
        <v>1</v>
      </c>
      <c r="D37" s="28">
        <v>28000</v>
      </c>
      <c r="E37" s="25">
        <v>4.8689140000000002</v>
      </c>
      <c r="F37" s="25">
        <v>0</v>
      </c>
      <c r="G37" s="25">
        <v>16.66667</v>
      </c>
      <c r="H37" s="28">
        <v>3560056500000</v>
      </c>
      <c r="I37" s="51">
        <v>127.14489999999999</v>
      </c>
      <c r="J37" s="51">
        <v>28.2882</v>
      </c>
      <c r="K37" s="28">
        <v>522626.5</v>
      </c>
      <c r="L37" s="28">
        <v>13945950000</v>
      </c>
      <c r="M37" s="51">
        <v>4.8411750078658544</v>
      </c>
      <c r="N37" s="51">
        <v>1.7171616789869533</v>
      </c>
      <c r="O37" s="51">
        <v>0.79970459999999999</v>
      </c>
      <c r="P37" s="30">
        <v>2494423.1395700001</v>
      </c>
      <c r="Q37" s="27">
        <v>-9.9402747971025884E-2</v>
      </c>
      <c r="R37" s="30">
        <v>2824525.3669380001</v>
      </c>
      <c r="S37" s="27">
        <v>0.13233609892863019</v>
      </c>
      <c r="T37" s="30">
        <v>2949140.55926</v>
      </c>
      <c r="U37" s="27">
        <v>4.411898500918484E-2</v>
      </c>
      <c r="V37" s="30">
        <v>1523.861564</v>
      </c>
      <c r="W37" s="32">
        <v>-0.97516505759692385</v>
      </c>
      <c r="X37" s="30">
        <v>19442.612616999999</v>
      </c>
      <c r="Y37" s="32">
        <v>11.758778800066906</v>
      </c>
      <c r="Z37" s="30">
        <v>142366.56153199999</v>
      </c>
      <c r="AA37" s="32">
        <v>6.3223987092927629</v>
      </c>
      <c r="AB37" s="30">
        <v>12.105263157894738</v>
      </c>
      <c r="AC37" s="27">
        <v>-0.97540106951871652</v>
      </c>
      <c r="AD37" s="30">
        <v>143.68421052631581</v>
      </c>
      <c r="AE37" s="27">
        <v>10.869565217391305</v>
      </c>
      <c r="AF37" s="30">
        <v>1142</v>
      </c>
      <c r="AG37" s="27">
        <v>6.9479853479853464</v>
      </c>
      <c r="AH37" s="25">
        <v>4.6171068701075811E-2</v>
      </c>
      <c r="AI37" s="25">
        <v>0.61802061410563924</v>
      </c>
      <c r="AJ37" s="25">
        <v>4.9777294067228617</v>
      </c>
      <c r="AK37" s="25">
        <v>0.1150902579119934</v>
      </c>
      <c r="AL37" s="25">
        <v>1.3749985070256174</v>
      </c>
      <c r="AM37" s="25">
        <v>10.4974535225587</v>
      </c>
      <c r="AN37" s="49">
        <v>15.338090406864724</v>
      </c>
      <c r="AO37" s="49">
        <v>12.795013731591432</v>
      </c>
      <c r="AP37" s="49">
        <v>14.663599364843794</v>
      </c>
      <c r="AQ37" s="49">
        <v>126.7162437611572</v>
      </c>
      <c r="AR37" s="49">
        <v>105.71768576149067</v>
      </c>
      <c r="AS37" s="49">
        <v>79.005733656187587</v>
      </c>
      <c r="AT37" s="28">
        <v>0</v>
      </c>
      <c r="AU37" s="28">
        <v>473.68421052631584</v>
      </c>
      <c r="AV37" s="28">
        <v>900</v>
      </c>
    </row>
    <row r="38" spans="1:48" x14ac:dyDescent="0.25">
      <c r="A38" s="162">
        <v>35</v>
      </c>
      <c r="B38" s="3" t="s">
        <v>31</v>
      </c>
      <c r="C38" s="3" t="s">
        <v>1</v>
      </c>
      <c r="D38" s="28">
        <v>28000</v>
      </c>
      <c r="E38" s="25">
        <v>-8.1967210000000001</v>
      </c>
      <c r="F38" s="25">
        <v>-11.532389999999999</v>
      </c>
      <c r="G38" s="25">
        <v>-11.39241</v>
      </c>
      <c r="H38" s="28">
        <v>330512839999.99994</v>
      </c>
      <c r="I38" s="51">
        <v>11.804029999999999</v>
      </c>
      <c r="J38" s="51">
        <v>39.086930000000002</v>
      </c>
      <c r="K38" s="28">
        <v>25211</v>
      </c>
      <c r="L38" s="28">
        <v>747050000</v>
      </c>
      <c r="M38" s="51">
        <v>5.0780258623131731</v>
      </c>
      <c r="N38" s="51">
        <v>0.94545854832064669</v>
      </c>
      <c r="O38" s="51">
        <v>0.77936019999999995</v>
      </c>
      <c r="P38" s="30">
        <v>79189.577590999994</v>
      </c>
      <c r="Q38" s="27">
        <v>-0.18977572756843542</v>
      </c>
      <c r="R38" s="30">
        <v>110430.94536699999</v>
      </c>
      <c r="S38" s="27">
        <v>0.39451363078808277</v>
      </c>
      <c r="T38" s="30">
        <v>153896.88085700001</v>
      </c>
      <c r="U38" s="27">
        <v>0.39360285602507317</v>
      </c>
      <c r="V38" s="30">
        <v>22272.076085000001</v>
      </c>
      <c r="W38" s="32">
        <v>-0.10907928551433477</v>
      </c>
      <c r="X38" s="30">
        <v>41373.826072999997</v>
      </c>
      <c r="Y38" s="32">
        <v>0.85765466654744493</v>
      </c>
      <c r="Z38" s="30">
        <v>66303.718991999995</v>
      </c>
      <c r="AA38" s="32">
        <v>0.60255227242009679</v>
      </c>
      <c r="AB38" s="30">
        <v>1816</v>
      </c>
      <c r="AC38" s="27">
        <v>-0.15925925925925921</v>
      </c>
      <c r="AD38" s="30">
        <v>3222</v>
      </c>
      <c r="AE38" s="27">
        <v>0.77422907488986792</v>
      </c>
      <c r="AF38" s="30">
        <v>5227</v>
      </c>
      <c r="AG38" s="27">
        <v>0.62228429546865305</v>
      </c>
      <c r="AH38" s="25">
        <v>9.9497683986867074</v>
      </c>
      <c r="AI38" s="25">
        <v>17.558217269618829</v>
      </c>
      <c r="AJ38" s="25">
        <v>24.29439126116274</v>
      </c>
      <c r="AK38" s="25">
        <v>12.050143919971191</v>
      </c>
      <c r="AL38" s="25">
        <v>18.86399035412482</v>
      </c>
      <c r="AM38" s="25">
        <v>25.259169657965025</v>
      </c>
      <c r="AN38" s="49">
        <v>49.117931886052403</v>
      </c>
      <c r="AO38" s="49">
        <v>56.216449902412435</v>
      </c>
      <c r="AP38" s="49">
        <v>70.184172550815617</v>
      </c>
      <c r="AQ38" s="49">
        <v>14.05490410240262</v>
      </c>
      <c r="AR38" s="49">
        <v>3.5196063166735585</v>
      </c>
      <c r="AS38" s="49">
        <v>1.3257837953298994</v>
      </c>
      <c r="AT38" s="28">
        <v>500</v>
      </c>
      <c r="AU38" s="28">
        <v>500</v>
      </c>
      <c r="AV38" s="28" t="s">
        <v>4748</v>
      </c>
    </row>
    <row r="39" spans="1:48" x14ac:dyDescent="0.25">
      <c r="A39" s="162">
        <v>36</v>
      </c>
      <c r="B39" s="3" t="s">
        <v>2218</v>
      </c>
      <c r="C39" s="3" t="s">
        <v>2176</v>
      </c>
      <c r="D39" s="6">
        <v>33000</v>
      </c>
      <c r="E39" s="171">
        <v>3.125</v>
      </c>
      <c r="F39" s="171">
        <v>6.451613</v>
      </c>
      <c r="G39" s="171">
        <v>-22.865849999999998</v>
      </c>
      <c r="H39" s="6">
        <v>496084644000</v>
      </c>
      <c r="I39" s="154">
        <v>15.032869999999999</v>
      </c>
      <c r="J39" s="154">
        <v>76.769049999999993</v>
      </c>
      <c r="K39" s="6">
        <v>785</v>
      </c>
      <c r="L39" s="6">
        <v>26816500</v>
      </c>
      <c r="M39" s="154">
        <v>6.3228923692102628</v>
      </c>
      <c r="N39" s="154">
        <v>1.0325517595376683</v>
      </c>
      <c r="O39" s="154">
        <v>0.38420789999999999</v>
      </c>
      <c r="P39" s="172" t="s">
        <v>4748</v>
      </c>
      <c r="Q39" s="168" t="s">
        <v>2001</v>
      </c>
      <c r="R39" s="172">
        <v>2850083.7889180002</v>
      </c>
      <c r="S39" s="168" t="s">
        <v>2001</v>
      </c>
      <c r="T39" s="172">
        <v>3043684.5957820001</v>
      </c>
      <c r="U39" s="168">
        <v>6.7928110610915804E-2</v>
      </c>
      <c r="V39" s="172" t="s">
        <v>4748</v>
      </c>
      <c r="W39" s="173" t="s">
        <v>2001</v>
      </c>
      <c r="X39" s="172">
        <v>73775.329329999993</v>
      </c>
      <c r="Y39" s="173" t="s">
        <v>2001</v>
      </c>
      <c r="Z39" s="172">
        <v>67456.117201000001</v>
      </c>
      <c r="AA39" s="173">
        <v>-8.5654814236530263E-2</v>
      </c>
      <c r="AB39" s="172" t="s">
        <v>4748</v>
      </c>
      <c r="AC39" s="168" t="s">
        <v>2001</v>
      </c>
      <c r="AD39" s="172">
        <v>5860.8695652173919</v>
      </c>
      <c r="AE39" s="168" t="s">
        <v>2001</v>
      </c>
      <c r="AF39" s="172">
        <v>5219.130434782609</v>
      </c>
      <c r="AG39" s="168">
        <v>-0.10949554896142438</v>
      </c>
      <c r="AH39" s="171" t="s">
        <v>4748</v>
      </c>
      <c r="AI39" s="171" t="s">
        <v>4748</v>
      </c>
      <c r="AJ39" s="171">
        <v>3.4091438999777712</v>
      </c>
      <c r="AK39" s="171" t="s">
        <v>4748</v>
      </c>
      <c r="AL39" s="171" t="s">
        <v>4748</v>
      </c>
      <c r="AM39" s="171">
        <v>15.669192878354094</v>
      </c>
      <c r="AN39" s="170" t="s">
        <v>4748</v>
      </c>
      <c r="AO39" s="170">
        <v>12.544186499433707</v>
      </c>
      <c r="AP39" s="170">
        <v>13.27666405573067</v>
      </c>
      <c r="AQ39" s="170" t="s">
        <v>4748</v>
      </c>
      <c r="AR39" s="170">
        <v>333.51648819584835</v>
      </c>
      <c r="AS39" s="170">
        <v>254.51696820866272</v>
      </c>
      <c r="AT39" s="6" t="s">
        <v>4748</v>
      </c>
      <c r="AU39" s="6">
        <v>2626.0869565217395</v>
      </c>
      <c r="AV39" s="6">
        <v>2347.826086956522</v>
      </c>
    </row>
    <row r="40" spans="1:48" x14ac:dyDescent="0.25">
      <c r="A40" s="162">
        <v>37</v>
      </c>
      <c r="B40" s="3" t="s">
        <v>324</v>
      </c>
      <c r="C40" s="3" t="s">
        <v>1</v>
      </c>
      <c r="D40" s="28">
        <v>7360</v>
      </c>
      <c r="E40" s="25">
        <v>-13.411759999999999</v>
      </c>
      <c r="F40" s="25">
        <v>-17.11712</v>
      </c>
      <c r="G40" s="25">
        <v>30.960850000000001</v>
      </c>
      <c r="H40" s="28">
        <v>250452704000</v>
      </c>
      <c r="I40" s="51">
        <v>34.0289</v>
      </c>
      <c r="J40" s="51">
        <v>81.079580000000007</v>
      </c>
      <c r="K40" s="28">
        <v>372417.5</v>
      </c>
      <c r="L40" s="28">
        <v>2963000000</v>
      </c>
      <c r="M40" s="51">
        <v>10.490752737849853</v>
      </c>
      <c r="N40" s="51">
        <v>0.68442468928160261</v>
      </c>
      <c r="O40" s="51">
        <v>0.72763250000000002</v>
      </c>
      <c r="P40" s="30">
        <v>32037.014122</v>
      </c>
      <c r="Q40" s="27">
        <v>4.0186125947503264</v>
      </c>
      <c r="R40" s="30">
        <v>5188.2095579999996</v>
      </c>
      <c r="S40" s="27">
        <v>-0.83805577079553029</v>
      </c>
      <c r="T40" s="30">
        <v>16270.799532999999</v>
      </c>
      <c r="U40" s="27">
        <v>2.1361107046863816</v>
      </c>
      <c r="V40" s="30">
        <v>24266.358918999998</v>
      </c>
      <c r="W40" s="32">
        <v>2.0666915122632661</v>
      </c>
      <c r="X40" s="30">
        <v>124.00350400000001</v>
      </c>
      <c r="Y40" s="32">
        <v>-0.99488990068868932</v>
      </c>
      <c r="Z40" s="30">
        <v>8283.0091350000002</v>
      </c>
      <c r="AA40" s="32">
        <v>65.796573224253407</v>
      </c>
      <c r="AB40" s="30">
        <v>1794</v>
      </c>
      <c r="AC40" s="27">
        <v>2.0666666666666669</v>
      </c>
      <c r="AD40" s="30">
        <v>9</v>
      </c>
      <c r="AE40" s="27">
        <v>-0.99498327759197325</v>
      </c>
      <c r="AF40" s="30">
        <v>612</v>
      </c>
      <c r="AG40" s="27">
        <v>67</v>
      </c>
      <c r="AH40" s="25">
        <v>16.811618384872844</v>
      </c>
      <c r="AI40" s="25">
        <v>8.2415459449695805E-2</v>
      </c>
      <c r="AJ40" s="25">
        <v>5.621458230298245</v>
      </c>
      <c r="AK40" s="25">
        <v>19.547607314194543</v>
      </c>
      <c r="AL40" s="25">
        <v>9.0955021839853836E-2</v>
      </c>
      <c r="AM40" s="25">
        <v>5.893766038597426</v>
      </c>
      <c r="AN40" s="49" t="s">
        <v>4748</v>
      </c>
      <c r="AO40" s="49" t="s">
        <v>4748</v>
      </c>
      <c r="AP40" s="49" t="s">
        <v>4748</v>
      </c>
      <c r="AQ40" s="49">
        <v>0</v>
      </c>
      <c r="AR40" s="49">
        <v>0</v>
      </c>
      <c r="AS40" s="49">
        <v>0</v>
      </c>
      <c r="AT40" s="28">
        <v>0</v>
      </c>
      <c r="AU40" s="28">
        <v>0</v>
      </c>
      <c r="AV40" s="28">
        <v>500</v>
      </c>
    </row>
    <row r="41" spans="1:48" x14ac:dyDescent="0.25">
      <c r="A41" s="162">
        <v>38</v>
      </c>
      <c r="B41" s="3" t="s">
        <v>325</v>
      </c>
      <c r="C41" s="3" t="s">
        <v>694</v>
      </c>
      <c r="D41" s="6">
        <v>23900</v>
      </c>
      <c r="E41" s="171">
        <v>4.8245610000000001</v>
      </c>
      <c r="F41" s="171">
        <v>13.27014</v>
      </c>
      <c r="G41" s="171">
        <v>-11.152419999999999</v>
      </c>
      <c r="H41" s="6">
        <v>846060000000</v>
      </c>
      <c r="I41" s="154">
        <v>35.4</v>
      </c>
      <c r="J41" s="154">
        <v>56.361519999999999</v>
      </c>
      <c r="K41" s="6">
        <v>555</v>
      </c>
      <c r="L41" s="6">
        <v>13032000</v>
      </c>
      <c r="M41" s="154">
        <v>32.218688964415158</v>
      </c>
      <c r="N41" s="154">
        <v>1.805103758133543</v>
      </c>
      <c r="O41" s="154">
        <v>0.48112179999999999</v>
      </c>
      <c r="P41" s="172">
        <v>2238.9265679999999</v>
      </c>
      <c r="Q41" s="168">
        <v>-0.4728820036811936</v>
      </c>
      <c r="R41" s="172">
        <v>49722.122625999997</v>
      </c>
      <c r="S41" s="168">
        <v>21.208018492726197</v>
      </c>
      <c r="T41" s="172">
        <v>268030.83253800002</v>
      </c>
      <c r="U41" s="168">
        <v>4.390575027419386</v>
      </c>
      <c r="V41" s="172">
        <v>9860.522363</v>
      </c>
      <c r="W41" s="173">
        <v>8.5765775194842959</v>
      </c>
      <c r="X41" s="172">
        <v>-3684.992127</v>
      </c>
      <c r="Y41" s="173">
        <v>-1.3737116545495938</v>
      </c>
      <c r="Z41" s="172">
        <v>55607.090672999999</v>
      </c>
      <c r="AA41" s="173">
        <v>-16.090151825716504</v>
      </c>
      <c r="AB41" s="172">
        <v>286</v>
      </c>
      <c r="AC41" s="168">
        <v>6.333333333333333</v>
      </c>
      <c r="AD41" s="172">
        <v>-104</v>
      </c>
      <c r="AE41" s="168">
        <v>-1.3636363636363638</v>
      </c>
      <c r="AF41" s="172">
        <v>1571</v>
      </c>
      <c r="AG41" s="168">
        <v>-16.10576923076923</v>
      </c>
      <c r="AH41" s="171">
        <v>1.7254015031678793</v>
      </c>
      <c r="AI41" s="171">
        <v>-0.57248537702242996</v>
      </c>
      <c r="AJ41" s="171">
        <v>5.136245143157157</v>
      </c>
      <c r="AK41" s="171">
        <v>3.0071615909653731</v>
      </c>
      <c r="AL41" s="171">
        <v>-0.98247454095003639</v>
      </c>
      <c r="AM41" s="171">
        <v>13.865943754029903</v>
      </c>
      <c r="AN41" s="170">
        <v>3.6176886798191643</v>
      </c>
      <c r="AO41" s="170">
        <v>12.414751364158704</v>
      </c>
      <c r="AP41" s="170">
        <v>33.18454661345347</v>
      </c>
      <c r="AQ41" s="170">
        <v>3.6673073023410039</v>
      </c>
      <c r="AR41" s="170">
        <v>28.524107472233201</v>
      </c>
      <c r="AS41" s="170">
        <v>23.877484324711208</v>
      </c>
      <c r="AT41" s="6">
        <v>0</v>
      </c>
      <c r="AU41" s="6">
        <v>0</v>
      </c>
      <c r="AV41" s="6">
        <v>0</v>
      </c>
    </row>
    <row r="42" spans="1:48" x14ac:dyDescent="0.25">
      <c r="A42" s="162">
        <v>39</v>
      </c>
      <c r="B42" s="3" t="s">
        <v>2221</v>
      </c>
      <c r="C42" s="3" t="s">
        <v>2176</v>
      </c>
      <c r="D42" s="28">
        <v>14000</v>
      </c>
      <c r="E42" s="25" t="s">
        <v>4942</v>
      </c>
      <c r="F42" s="25" t="s">
        <v>4942</v>
      </c>
      <c r="G42" s="25" t="s">
        <v>4942</v>
      </c>
      <c r="H42" s="28">
        <v>16800000000</v>
      </c>
      <c r="I42" s="51">
        <v>1.2</v>
      </c>
      <c r="J42" s="51">
        <v>97.596999999999994</v>
      </c>
      <c r="K42" s="28" t="s">
        <v>4942</v>
      </c>
      <c r="L42" s="28" t="s">
        <v>4942</v>
      </c>
      <c r="M42" s="51">
        <v>8.9058524173027998</v>
      </c>
      <c r="N42" s="51">
        <v>1.0591299421789699</v>
      </c>
      <c r="O42" s="51" t="s">
        <v>4942</v>
      </c>
      <c r="P42" s="30">
        <v>419766.35022700002</v>
      </c>
      <c r="Q42" s="27" t="s">
        <v>2001</v>
      </c>
      <c r="R42" s="30">
        <v>347701.75141700002</v>
      </c>
      <c r="S42" s="27">
        <v>-0.1716778840681944</v>
      </c>
      <c r="T42" s="30">
        <v>355873.860025</v>
      </c>
      <c r="U42" s="27">
        <v>2.350321381671483E-2</v>
      </c>
      <c r="V42" s="30">
        <v>2755.3287599999999</v>
      </c>
      <c r="W42" s="32" t="s">
        <v>2001</v>
      </c>
      <c r="X42" s="30">
        <v>2403.0311299999998</v>
      </c>
      <c r="Y42" s="32">
        <v>-0.12786046990632072</v>
      </c>
      <c r="Z42" s="30">
        <v>2368.2656229999998</v>
      </c>
      <c r="AA42" s="32">
        <v>-1.4467356067917469E-2</v>
      </c>
      <c r="AB42" s="30">
        <v>3355</v>
      </c>
      <c r="AC42" s="27" t="s">
        <v>2001</v>
      </c>
      <c r="AD42" s="30">
        <v>1601.26</v>
      </c>
      <c r="AE42" s="27">
        <v>-0.5227242921013413</v>
      </c>
      <c r="AF42" s="30">
        <v>1587</v>
      </c>
      <c r="AG42" s="27">
        <v>-8.9054869290433724E-3</v>
      </c>
      <c r="AH42" s="25" t="s">
        <v>4748</v>
      </c>
      <c r="AI42" s="25">
        <v>2.2043262504501171</v>
      </c>
      <c r="AJ42" s="25">
        <v>2.0482937280690776</v>
      </c>
      <c r="AK42" s="25" t="s">
        <v>4748</v>
      </c>
      <c r="AL42" s="25">
        <v>14.479173246429159</v>
      </c>
      <c r="AM42" s="25">
        <v>13.624515731839173</v>
      </c>
      <c r="AN42" s="49">
        <v>6.9280729339722624</v>
      </c>
      <c r="AO42" s="49">
        <v>7.05094879910384</v>
      </c>
      <c r="AP42" s="49">
        <v>6.6313904495098779</v>
      </c>
      <c r="AQ42" s="49">
        <v>134.53543801116581</v>
      </c>
      <c r="AR42" s="49">
        <v>171.3973891624201</v>
      </c>
      <c r="AS42" s="49">
        <v>83.928322372046665</v>
      </c>
      <c r="AT42" s="28" t="s">
        <v>4748</v>
      </c>
      <c r="AU42" s="28">
        <v>1200</v>
      </c>
      <c r="AV42" s="28" t="s">
        <v>4748</v>
      </c>
    </row>
    <row r="43" spans="1:48" x14ac:dyDescent="0.25">
      <c r="A43" s="162">
        <v>40</v>
      </c>
      <c r="B43" s="3" t="s">
        <v>326</v>
      </c>
      <c r="C43" s="3" t="s">
        <v>694</v>
      </c>
      <c r="D43" s="28">
        <v>5200</v>
      </c>
      <c r="E43" s="25">
        <v>1.9607840000000001</v>
      </c>
      <c r="F43" s="25">
        <v>13.043480000000001</v>
      </c>
      <c r="G43" s="25">
        <v>-44.285710000000002</v>
      </c>
      <c r="H43" s="28">
        <v>24087008400</v>
      </c>
      <c r="I43" s="51">
        <v>4.6321099999999999</v>
      </c>
      <c r="J43" s="51">
        <v>41.599699999999999</v>
      </c>
      <c r="K43" s="28">
        <v>120</v>
      </c>
      <c r="L43" s="28">
        <v>573000</v>
      </c>
      <c r="M43" s="51" t="s">
        <v>4942</v>
      </c>
      <c r="N43" s="51">
        <v>0.50585692864892706</v>
      </c>
      <c r="O43" s="51" t="s">
        <v>4942</v>
      </c>
      <c r="P43" s="30">
        <v>103753.02766199999</v>
      </c>
      <c r="Q43" s="27">
        <v>-0.24937506133401677</v>
      </c>
      <c r="R43" s="30">
        <v>96964.725546999995</v>
      </c>
      <c r="S43" s="27">
        <v>-6.5427508651742627E-2</v>
      </c>
      <c r="T43" s="30">
        <v>82481.345931000003</v>
      </c>
      <c r="U43" s="27">
        <v>-0.14936751003311735</v>
      </c>
      <c r="V43" s="30">
        <v>3855.963021</v>
      </c>
      <c r="W43" s="32">
        <v>-0.47978712112827637</v>
      </c>
      <c r="X43" s="30">
        <v>5615.3474560000004</v>
      </c>
      <c r="Y43" s="32">
        <v>0.45627627272829097</v>
      </c>
      <c r="Z43" s="30">
        <v>1121.477249</v>
      </c>
      <c r="AA43" s="32">
        <v>-0.8002835518572049</v>
      </c>
      <c r="AB43" s="30">
        <v>874.21383647798734</v>
      </c>
      <c r="AC43" s="27">
        <v>-0.47967914438502668</v>
      </c>
      <c r="AD43" s="30">
        <v>1272.7148333333332</v>
      </c>
      <c r="AE43" s="27">
        <v>0.45583926978417266</v>
      </c>
      <c r="AF43" s="30">
        <v>254.187974</v>
      </c>
      <c r="AG43" s="27">
        <v>-0.80027892553568891</v>
      </c>
      <c r="AH43" s="25">
        <v>5.2592530407946549</v>
      </c>
      <c r="AI43" s="25">
        <v>8.9253568960645158</v>
      </c>
      <c r="AJ43" s="25">
        <v>1.5321627206657034</v>
      </c>
      <c r="AK43" s="25">
        <v>7.2836071387408055</v>
      </c>
      <c r="AL43" s="25">
        <v>10.754909778887184</v>
      </c>
      <c r="AM43" s="25">
        <v>2.1948205046547593</v>
      </c>
      <c r="AN43" s="49">
        <v>31.38404589702969</v>
      </c>
      <c r="AO43" s="49">
        <v>33.347671079960506</v>
      </c>
      <c r="AP43" s="49">
        <v>32.418115788712399</v>
      </c>
      <c r="AQ43" s="49">
        <v>7.1954354017602986</v>
      </c>
      <c r="AR43" s="49">
        <v>5.1089897756949965</v>
      </c>
      <c r="AS43" s="49">
        <v>43.842873877639335</v>
      </c>
      <c r="AT43" s="28">
        <v>808.62533692722354</v>
      </c>
      <c r="AU43" s="28" t="s">
        <v>4748</v>
      </c>
      <c r="AV43" s="28">
        <v>291.72300000000001</v>
      </c>
    </row>
    <row r="44" spans="1:48" x14ac:dyDescent="0.25">
      <c r="A44" s="162">
        <v>41</v>
      </c>
      <c r="B44" s="3" t="s">
        <v>327</v>
      </c>
      <c r="C44" s="3" t="s">
        <v>694</v>
      </c>
      <c r="D44" s="6">
        <v>3000</v>
      </c>
      <c r="E44" s="171">
        <v>-3.225806</v>
      </c>
      <c r="F44" s="171">
        <v>0</v>
      </c>
      <c r="G44" s="171">
        <v>-9.0909089999999999</v>
      </c>
      <c r="H44" s="6">
        <v>117000000000</v>
      </c>
      <c r="I44" s="154">
        <v>39</v>
      </c>
      <c r="J44" s="154">
        <v>80.007189999999994</v>
      </c>
      <c r="K44" s="6">
        <v>5787</v>
      </c>
      <c r="L44" s="6">
        <v>17473000</v>
      </c>
      <c r="M44" s="154" t="s">
        <v>4942</v>
      </c>
      <c r="N44" s="154">
        <v>0.30913959720409145</v>
      </c>
      <c r="O44" s="154">
        <v>0.48789460000000001</v>
      </c>
      <c r="P44" s="172">
        <v>36799.738055000002</v>
      </c>
      <c r="Q44" s="168">
        <v>-0.15710629502953499</v>
      </c>
      <c r="R44" s="172">
        <v>34442.762269999999</v>
      </c>
      <c r="S44" s="168">
        <v>-6.4048710930423525E-2</v>
      </c>
      <c r="T44" s="172">
        <v>109853.41108000001</v>
      </c>
      <c r="U44" s="168">
        <v>2.1894483438595591</v>
      </c>
      <c r="V44" s="172">
        <v>6555.2544019999996</v>
      </c>
      <c r="W44" s="173">
        <v>-0.63764509311923034</v>
      </c>
      <c r="X44" s="172">
        <v>4439.6334429999997</v>
      </c>
      <c r="Y44" s="173">
        <v>-0.3227366672992168</v>
      </c>
      <c r="Z44" s="172">
        <v>10354.435678</v>
      </c>
      <c r="AA44" s="173">
        <v>1.3322726551503725</v>
      </c>
      <c r="AB44" s="172">
        <v>168</v>
      </c>
      <c r="AC44" s="168">
        <v>-0.63793103448275867</v>
      </c>
      <c r="AD44" s="172">
        <v>114</v>
      </c>
      <c r="AE44" s="168">
        <v>-0.3214285714285714</v>
      </c>
      <c r="AF44" s="172">
        <v>265</v>
      </c>
      <c r="AG44" s="168">
        <v>1.3245614035087718</v>
      </c>
      <c r="AH44" s="171">
        <v>1.5996680046589169</v>
      </c>
      <c r="AI44" s="171">
        <v>1.1851664608584869</v>
      </c>
      <c r="AJ44" s="171">
        <v>2.7070267967206978</v>
      </c>
      <c r="AK44" s="171">
        <v>1.8327094302754545</v>
      </c>
      <c r="AL44" s="171">
        <v>1.2224384074797834</v>
      </c>
      <c r="AM44" s="171">
        <v>2.7941498501515749</v>
      </c>
      <c r="AN44" s="170" t="s">
        <v>4748</v>
      </c>
      <c r="AO44" s="170" t="s">
        <v>4748</v>
      </c>
      <c r="AP44" s="170" t="s">
        <v>4748</v>
      </c>
      <c r="AQ44" s="170">
        <v>1.3852000974509433</v>
      </c>
      <c r="AR44" s="170">
        <v>0</v>
      </c>
      <c r="AS44" s="170">
        <v>0</v>
      </c>
      <c r="AT44" s="6">
        <v>0</v>
      </c>
      <c r="AU44" s="6">
        <v>0</v>
      </c>
      <c r="AV44" s="6" t="s">
        <v>4748</v>
      </c>
    </row>
    <row r="45" spans="1:48" x14ac:dyDescent="0.25">
      <c r="A45" s="162">
        <v>42</v>
      </c>
      <c r="B45" s="3" t="s">
        <v>328</v>
      </c>
      <c r="C45" s="3" t="s">
        <v>694</v>
      </c>
      <c r="D45" s="28">
        <v>70300</v>
      </c>
      <c r="E45" s="25">
        <v>0.57224609999999998</v>
      </c>
      <c r="F45" s="25">
        <v>58.333329999999997</v>
      </c>
      <c r="G45" s="25">
        <v>108.6053</v>
      </c>
      <c r="H45" s="28">
        <v>182269622000</v>
      </c>
      <c r="I45" s="51">
        <v>2.59274</v>
      </c>
      <c r="J45" s="51">
        <v>21.869219999999999</v>
      </c>
      <c r="K45" s="28">
        <v>30</v>
      </c>
      <c r="L45" s="28">
        <v>2194500</v>
      </c>
      <c r="M45" s="51">
        <v>28.888383449476926</v>
      </c>
      <c r="N45" s="51">
        <v>4.3562997422879697</v>
      </c>
      <c r="O45" s="51" t="s">
        <v>4942</v>
      </c>
      <c r="P45" s="30">
        <v>219510.21160400001</v>
      </c>
      <c r="Q45" s="27">
        <v>-0.41130061868385281</v>
      </c>
      <c r="R45" s="30">
        <v>183417.36011499999</v>
      </c>
      <c r="S45" s="27">
        <v>-0.16442447586043107</v>
      </c>
      <c r="T45" s="30">
        <v>253636.859325</v>
      </c>
      <c r="U45" s="27">
        <v>0.38283998399046532</v>
      </c>
      <c r="V45" s="30">
        <v>7096.4023699999998</v>
      </c>
      <c r="W45" s="32">
        <v>0.14707786440630555</v>
      </c>
      <c r="X45" s="30">
        <v>7520.9463969999997</v>
      </c>
      <c r="Y45" s="32">
        <v>5.9825247338673559E-2</v>
      </c>
      <c r="Z45" s="30">
        <v>8163.4563090000001</v>
      </c>
      <c r="AA45" s="32">
        <v>8.5429396525986231E-2</v>
      </c>
      <c r="AB45" s="30">
        <v>2737</v>
      </c>
      <c r="AC45" s="27">
        <v>0.14710813076278284</v>
      </c>
      <c r="AD45" s="30">
        <v>2901</v>
      </c>
      <c r="AE45" s="27">
        <v>5.991962002192186E-2</v>
      </c>
      <c r="AF45" s="30">
        <v>3149</v>
      </c>
      <c r="AG45" s="27">
        <v>8.5487762840399856E-2</v>
      </c>
      <c r="AH45" s="25">
        <v>6.6739333773063407</v>
      </c>
      <c r="AI45" s="25">
        <v>7.7826519595388843</v>
      </c>
      <c r="AJ45" s="25">
        <v>7.2303071470435993</v>
      </c>
      <c r="AK45" s="25">
        <v>17.553356748299699</v>
      </c>
      <c r="AL45" s="25">
        <v>19.697267891979973</v>
      </c>
      <c r="AM45" s="25">
        <v>21.534399072904602</v>
      </c>
      <c r="AN45" s="49">
        <v>22.948144515424485</v>
      </c>
      <c r="AO45" s="49">
        <v>24.222364157429965</v>
      </c>
      <c r="AP45" s="49">
        <v>19.973996960388362</v>
      </c>
      <c r="AQ45" s="49">
        <v>1.4167998476157702</v>
      </c>
      <c r="AR45" s="49">
        <v>29.544389943066662</v>
      </c>
      <c r="AS45" s="49">
        <v>46.850063586701232</v>
      </c>
      <c r="AT45" s="28">
        <v>3050</v>
      </c>
      <c r="AU45" s="28">
        <v>2550</v>
      </c>
      <c r="AV45" s="28">
        <v>2500</v>
      </c>
    </row>
    <row r="46" spans="1:48" x14ac:dyDescent="0.25">
      <c r="A46" s="162">
        <v>43</v>
      </c>
      <c r="B46" s="3" t="s">
        <v>2224</v>
      </c>
      <c r="C46" s="3" t="s">
        <v>694</v>
      </c>
      <c r="D46" s="6">
        <v>2800</v>
      </c>
      <c r="E46" s="171">
        <v>-3.4482759999999999</v>
      </c>
      <c r="F46" s="171">
        <v>21.739129999999999</v>
      </c>
      <c r="G46" s="171">
        <v>-52.357239999999997</v>
      </c>
      <c r="H46" s="6">
        <v>271383025200.00003</v>
      </c>
      <c r="I46" s="154">
        <v>96.922510000000003</v>
      </c>
      <c r="J46" s="154">
        <v>89.845910000000003</v>
      </c>
      <c r="K46" s="6">
        <v>1756958</v>
      </c>
      <c r="L46" s="6">
        <v>5338613000</v>
      </c>
      <c r="M46" s="154">
        <v>2.8174334753770931</v>
      </c>
      <c r="N46" s="154">
        <v>0.25866885331318523</v>
      </c>
      <c r="O46" s="154">
        <v>0.71114440000000001</v>
      </c>
      <c r="P46" s="172" t="s">
        <v>4748</v>
      </c>
      <c r="Q46" s="168" t="s">
        <v>2001</v>
      </c>
      <c r="R46" s="172">
        <v>23601.877945</v>
      </c>
      <c r="S46" s="168" t="s">
        <v>2001</v>
      </c>
      <c r="T46" s="172">
        <v>143498.04554200001</v>
      </c>
      <c r="U46" s="168">
        <v>5.0799418536269361</v>
      </c>
      <c r="V46" s="172" t="s">
        <v>4748</v>
      </c>
      <c r="W46" s="173" t="s">
        <v>2001</v>
      </c>
      <c r="X46" s="172">
        <v>5187.8329530000001</v>
      </c>
      <c r="Y46" s="173" t="s">
        <v>2001</v>
      </c>
      <c r="Z46" s="172">
        <v>87969.806731999997</v>
      </c>
      <c r="AA46" s="173">
        <v>15.956946672912656</v>
      </c>
      <c r="AB46" s="172" t="s">
        <v>4748</v>
      </c>
      <c r="AC46" s="168" t="s">
        <v>2001</v>
      </c>
      <c r="AD46" s="172">
        <v>210.7034662733173</v>
      </c>
      <c r="AE46" s="168" t="s">
        <v>2001</v>
      </c>
      <c r="AF46" s="172">
        <v>3845.5045031604</v>
      </c>
      <c r="AG46" s="168">
        <v>17.250788993533423</v>
      </c>
      <c r="AH46" s="171" t="s">
        <v>4748</v>
      </c>
      <c r="AI46" s="171" t="s">
        <v>4748</v>
      </c>
      <c r="AJ46" s="171">
        <v>29.839126342691781</v>
      </c>
      <c r="AK46" s="171" t="s">
        <v>4748</v>
      </c>
      <c r="AL46" s="171" t="s">
        <v>4748</v>
      </c>
      <c r="AM46" s="171">
        <v>32.343129177751919</v>
      </c>
      <c r="AN46" s="170" t="s">
        <v>4748</v>
      </c>
      <c r="AO46" s="170" t="s">
        <v>4748</v>
      </c>
      <c r="AP46" s="170" t="s">
        <v>4748</v>
      </c>
      <c r="AQ46" s="170" t="s">
        <v>4748</v>
      </c>
      <c r="AR46" s="170">
        <v>0</v>
      </c>
      <c r="AS46" s="170">
        <v>0</v>
      </c>
      <c r="AT46" s="6" t="s">
        <v>4748</v>
      </c>
      <c r="AU46" s="6" t="s">
        <v>4748</v>
      </c>
      <c r="AV46" s="6" t="s">
        <v>4748</v>
      </c>
    </row>
    <row r="47" spans="1:48" x14ac:dyDescent="0.25">
      <c r="A47" s="162">
        <v>44</v>
      </c>
      <c r="B47" s="3" t="s">
        <v>329</v>
      </c>
      <c r="C47" s="3" t="s">
        <v>694</v>
      </c>
      <c r="D47" s="28" t="s">
        <v>4942</v>
      </c>
      <c r="E47" s="25" t="s">
        <v>4942</v>
      </c>
      <c r="F47" s="25" t="s">
        <v>4942</v>
      </c>
      <c r="G47" s="25" t="s">
        <v>4942</v>
      </c>
      <c r="H47" s="28" t="s">
        <v>4942</v>
      </c>
      <c r="I47" s="51">
        <v>10</v>
      </c>
      <c r="J47" s="51">
        <v>87.029359999999997</v>
      </c>
      <c r="K47" s="28" t="s">
        <v>4942</v>
      </c>
      <c r="L47" s="28" t="s">
        <v>4942</v>
      </c>
      <c r="M47" s="51" t="s">
        <v>4942</v>
      </c>
      <c r="N47" s="51" t="s">
        <v>4942</v>
      </c>
      <c r="O47" s="51" t="s">
        <v>4942</v>
      </c>
      <c r="P47" s="30">
        <v>198961.89213699999</v>
      </c>
      <c r="Q47" s="27">
        <v>0.12275261254863268</v>
      </c>
      <c r="R47" s="30">
        <v>151088.10675000001</v>
      </c>
      <c r="S47" s="27">
        <v>-0.24061786341494651</v>
      </c>
      <c r="T47" s="30">
        <v>70456.703913999998</v>
      </c>
      <c r="U47" s="27">
        <v>-0.53367140915610156</v>
      </c>
      <c r="V47" s="30">
        <v>1386.8481200000001</v>
      </c>
      <c r="W47" s="32">
        <v>9.548049184716545E-2</v>
      </c>
      <c r="X47" s="30">
        <v>1802.627326</v>
      </c>
      <c r="Y47" s="32">
        <v>0.29980154279619309</v>
      </c>
      <c r="Z47" s="30">
        <v>394.25994800000001</v>
      </c>
      <c r="AA47" s="32">
        <v>-0.78128593619244835</v>
      </c>
      <c r="AB47" s="30">
        <v>125</v>
      </c>
      <c r="AC47" s="27">
        <v>-7.9365079365079083E-3</v>
      </c>
      <c r="AD47" s="30">
        <v>180</v>
      </c>
      <c r="AE47" s="27">
        <v>0.43999999999999995</v>
      </c>
      <c r="AF47" s="30">
        <v>39</v>
      </c>
      <c r="AG47" s="27">
        <v>-0.78333333333333333</v>
      </c>
      <c r="AH47" s="25">
        <v>1.076268829967254</v>
      </c>
      <c r="AI47" s="25">
        <v>1.3365398605815511</v>
      </c>
      <c r="AJ47" s="25">
        <v>0.28339651652823761</v>
      </c>
      <c r="AK47" s="25">
        <v>1.2087681562932737</v>
      </c>
      <c r="AL47" s="25">
        <v>1.7303945207521834</v>
      </c>
      <c r="AM47" s="25">
        <v>0.376553648547375</v>
      </c>
      <c r="AN47" s="49">
        <v>2.0103509456201873</v>
      </c>
      <c r="AO47" s="49">
        <v>2.785368817258016</v>
      </c>
      <c r="AP47" s="49">
        <v>2.30112868745459</v>
      </c>
      <c r="AQ47" s="49">
        <v>2.095207323221115</v>
      </c>
      <c r="AR47" s="49">
        <v>1.227643565929055</v>
      </c>
      <c r="AS47" s="49">
        <v>0</v>
      </c>
      <c r="AT47" s="28">
        <v>105</v>
      </c>
      <c r="AU47" s="28">
        <v>0</v>
      </c>
      <c r="AV47" s="28" t="s">
        <v>4748</v>
      </c>
    </row>
    <row r="48" spans="1:48" x14ac:dyDescent="0.25">
      <c r="A48" s="162">
        <v>45</v>
      </c>
      <c r="B48" s="3" t="s">
        <v>2227</v>
      </c>
      <c r="C48" s="3" t="s">
        <v>2176</v>
      </c>
      <c r="D48" s="28">
        <v>8800</v>
      </c>
      <c r="E48" s="25">
        <v>69.230770000000007</v>
      </c>
      <c r="F48" s="25">
        <v>69.230770000000007</v>
      </c>
      <c r="G48" s="25">
        <v>633.33330000000001</v>
      </c>
      <c r="H48" s="28">
        <v>35200000000</v>
      </c>
      <c r="I48" s="51">
        <v>4</v>
      </c>
      <c r="J48" s="51">
        <v>57.58</v>
      </c>
      <c r="K48" s="28">
        <v>25</v>
      </c>
      <c r="L48" s="28">
        <v>185500</v>
      </c>
      <c r="M48" s="51">
        <v>10.538922155688622</v>
      </c>
      <c r="N48" s="51">
        <v>0.79080029957137388</v>
      </c>
      <c r="O48" s="51" t="s">
        <v>4942</v>
      </c>
      <c r="P48" s="30">
        <v>130539.800947</v>
      </c>
      <c r="Q48" s="27">
        <v>0.77135229171417663</v>
      </c>
      <c r="R48" s="30">
        <v>269698.32869200001</v>
      </c>
      <c r="S48" s="27">
        <v>1.0660237470524354</v>
      </c>
      <c r="T48" s="30">
        <v>91998.310616000002</v>
      </c>
      <c r="U48" s="27">
        <v>-0.65888438737392541</v>
      </c>
      <c r="V48" s="30">
        <v>175.52824000000001</v>
      </c>
      <c r="W48" s="32">
        <v>-0.70652309087703169</v>
      </c>
      <c r="X48" s="30">
        <v>2002.9451799999999</v>
      </c>
      <c r="Y48" s="32">
        <v>10.410956892178715</v>
      </c>
      <c r="Z48" s="30">
        <v>3341.809178</v>
      </c>
      <c r="AA48" s="32">
        <v>0.66844764967556425</v>
      </c>
      <c r="AB48" s="30">
        <v>44</v>
      </c>
      <c r="AC48" s="27">
        <v>-0.70666666666666667</v>
      </c>
      <c r="AD48" s="30">
        <v>501</v>
      </c>
      <c r="AE48" s="27">
        <v>10.386363636363637</v>
      </c>
      <c r="AF48" s="30">
        <v>835</v>
      </c>
      <c r="AG48" s="27">
        <v>0.66666666666666663</v>
      </c>
      <c r="AH48" s="25">
        <v>0.12646361823947128</v>
      </c>
      <c r="AI48" s="25">
        <v>1.0795786453901544</v>
      </c>
      <c r="AJ48" s="25">
        <v>1.6963200207273141</v>
      </c>
      <c r="AK48" s="25">
        <v>0.4272906806014834</v>
      </c>
      <c r="AL48" s="25">
        <v>4.7498511850043439</v>
      </c>
      <c r="AM48" s="25">
        <v>7.6225720835489659</v>
      </c>
      <c r="AN48" s="49">
        <v>7.9311147166552516</v>
      </c>
      <c r="AO48" s="49">
        <v>5.7053606077672514</v>
      </c>
      <c r="AP48" s="49">
        <v>12.897175928072379</v>
      </c>
      <c r="AQ48" s="49">
        <v>30.947031028000531</v>
      </c>
      <c r="AR48" s="49">
        <v>177.66076676003868</v>
      </c>
      <c r="AS48" s="49">
        <v>182.39423650129839</v>
      </c>
      <c r="AT48" s="28">
        <v>0</v>
      </c>
      <c r="AU48" s="28">
        <v>500</v>
      </c>
      <c r="AV48" s="28">
        <v>0</v>
      </c>
    </row>
    <row r="49" spans="1:48" x14ac:dyDescent="0.25">
      <c r="A49" s="162">
        <v>46</v>
      </c>
      <c r="B49" s="3" t="s">
        <v>32</v>
      </c>
      <c r="C49" s="3" t="s">
        <v>1</v>
      </c>
      <c r="D49" s="28">
        <v>7410</v>
      </c>
      <c r="E49" s="25">
        <v>-4.1397149999999998</v>
      </c>
      <c r="F49" s="25">
        <v>-2.834562</v>
      </c>
      <c r="G49" s="25">
        <v>-47.317610000000002</v>
      </c>
      <c r="H49" s="28">
        <v>1918210761090</v>
      </c>
      <c r="I49" s="51">
        <v>258.86779999999999</v>
      </c>
      <c r="J49" s="51">
        <v>56.706020000000002</v>
      </c>
      <c r="K49" s="28">
        <v>1795931</v>
      </c>
      <c r="L49" s="28">
        <v>13855800000</v>
      </c>
      <c r="M49" s="51">
        <v>2.4132138223859694</v>
      </c>
      <c r="N49" s="51">
        <v>0.46824780859831255</v>
      </c>
      <c r="O49" s="51">
        <v>0.90564069999999997</v>
      </c>
      <c r="P49" s="30">
        <v>880615.94140799996</v>
      </c>
      <c r="Q49" s="27">
        <v>-0.2657181967453387</v>
      </c>
      <c r="R49" s="30">
        <v>1406490.201935</v>
      </c>
      <c r="S49" s="27">
        <v>0.59716641023576034</v>
      </c>
      <c r="T49" s="30">
        <v>2100781.2809970002</v>
      </c>
      <c r="U49" s="27">
        <v>0.49363378294908755</v>
      </c>
      <c r="V49" s="30">
        <v>85631.155320999998</v>
      </c>
      <c r="W49" s="32">
        <v>-3.9482299563823875E-2</v>
      </c>
      <c r="X49" s="30">
        <v>173116.771924</v>
      </c>
      <c r="Y49" s="32">
        <v>1.0216563851678551</v>
      </c>
      <c r="Z49" s="30">
        <v>174211.87425299999</v>
      </c>
      <c r="AA49" s="32">
        <v>6.325801462383711E-3</v>
      </c>
      <c r="AB49" s="30">
        <v>560</v>
      </c>
      <c r="AC49" s="27">
        <v>-0.61908127208480557</v>
      </c>
      <c r="AD49" s="30">
        <v>715.45454545454538</v>
      </c>
      <c r="AE49" s="27">
        <v>0.2775974025974024</v>
      </c>
      <c r="AF49" s="30">
        <v>719.99928</v>
      </c>
      <c r="AG49" s="27">
        <v>6.3522337992377113E-3</v>
      </c>
      <c r="AH49" s="25">
        <v>2.6802677163906679</v>
      </c>
      <c r="AI49" s="25">
        <v>3.9393854108344768</v>
      </c>
      <c r="AJ49" s="25">
        <v>3.3210683465140276</v>
      </c>
      <c r="AK49" s="25">
        <v>4.6394456421163603</v>
      </c>
      <c r="AL49" s="25">
        <v>6.8840962248714899</v>
      </c>
      <c r="AM49" s="25">
        <v>6.474619035398824</v>
      </c>
      <c r="AN49" s="49">
        <v>21.505900344501693</v>
      </c>
      <c r="AO49" s="49">
        <v>24.482011369881786</v>
      </c>
      <c r="AP49" s="49">
        <v>11.897741937484307</v>
      </c>
      <c r="AQ49" s="49">
        <v>40.655022556921558</v>
      </c>
      <c r="AR49" s="49">
        <v>42.657005243309662</v>
      </c>
      <c r="AS49" s="49">
        <v>46.779750342540765</v>
      </c>
      <c r="AT49" s="28">
        <v>0</v>
      </c>
      <c r="AU49" s="28">
        <v>0</v>
      </c>
      <c r="AV49" s="28">
        <v>0</v>
      </c>
    </row>
    <row r="50" spans="1:48" x14ac:dyDescent="0.25">
      <c r="A50" s="162">
        <v>47</v>
      </c>
      <c r="B50" s="3" t="s">
        <v>33</v>
      </c>
      <c r="C50" s="3" t="s">
        <v>1</v>
      </c>
      <c r="D50" s="28">
        <v>6470</v>
      </c>
      <c r="E50" s="25">
        <v>-0.30816640000000001</v>
      </c>
      <c r="F50" s="25">
        <v>4.3548390000000001</v>
      </c>
      <c r="G50" s="25">
        <v>-12.56757</v>
      </c>
      <c r="H50" s="28">
        <v>241586836740</v>
      </c>
      <c r="I50" s="51">
        <v>37.33954</v>
      </c>
      <c r="J50" s="51">
        <v>44.539990000000003</v>
      </c>
      <c r="K50" s="28">
        <v>8207</v>
      </c>
      <c r="L50" s="28">
        <v>52503240</v>
      </c>
      <c r="M50" s="51">
        <v>3.8337714071929172</v>
      </c>
      <c r="N50" s="51">
        <v>0.57567424087235153</v>
      </c>
      <c r="O50" s="51">
        <v>0.55191570000000001</v>
      </c>
      <c r="P50" s="30">
        <v>1328222.549906</v>
      </c>
      <c r="Q50" s="27">
        <v>-0.26696170846354217</v>
      </c>
      <c r="R50" s="30">
        <v>1336478.3224480001</v>
      </c>
      <c r="S50" s="27">
        <v>6.2156545547162878E-3</v>
      </c>
      <c r="T50" s="30">
        <v>1909941.8135589999</v>
      </c>
      <c r="U50" s="27">
        <v>0.4290855163745555</v>
      </c>
      <c r="V50" s="30">
        <v>-10166.575724</v>
      </c>
      <c r="W50" s="32">
        <v>-6.4275715797959592</v>
      </c>
      <c r="X50" s="30">
        <v>18830.397257000001</v>
      </c>
      <c r="Y50" s="32">
        <v>-2.852186790144839</v>
      </c>
      <c r="Z50" s="30">
        <v>44110.042557000001</v>
      </c>
      <c r="AA50" s="32">
        <v>1.3424913428527143</v>
      </c>
      <c r="AB50" s="30">
        <v>-272</v>
      </c>
      <c r="AC50" s="27">
        <v>-4.9420289855072461</v>
      </c>
      <c r="AD50" s="30">
        <v>504</v>
      </c>
      <c r="AE50" s="27">
        <v>-2.8529411764705883</v>
      </c>
      <c r="AF50" s="30">
        <v>1181</v>
      </c>
      <c r="AG50" s="27">
        <v>1.3432539682539681</v>
      </c>
      <c r="AH50" s="25">
        <v>-1.2056308135548728</v>
      </c>
      <c r="AI50" s="25">
        <v>2.3275373396406973</v>
      </c>
      <c r="AJ50" s="25">
        <v>3.98725102967009</v>
      </c>
      <c r="AK50" s="25">
        <v>-2.6929509978233943</v>
      </c>
      <c r="AL50" s="25">
        <v>5.0168254405866595</v>
      </c>
      <c r="AM50" s="25">
        <v>10.940998741593589</v>
      </c>
      <c r="AN50" s="49">
        <v>18.432500155514354</v>
      </c>
      <c r="AO50" s="49">
        <v>19.219215159548085</v>
      </c>
      <c r="AP50" s="49">
        <v>21.408124799209716</v>
      </c>
      <c r="AQ50" s="49">
        <v>52.159549793476735</v>
      </c>
      <c r="AR50" s="49">
        <v>71.010512685947603</v>
      </c>
      <c r="AS50" s="49">
        <v>150.49936313191867</v>
      </c>
      <c r="AT50" s="28">
        <v>0</v>
      </c>
      <c r="AU50" s="28" t="s">
        <v>4748</v>
      </c>
      <c r="AV50" s="28">
        <v>600</v>
      </c>
    </row>
    <row r="51" spans="1:48" x14ac:dyDescent="0.25">
      <c r="A51" s="162">
        <v>48</v>
      </c>
      <c r="B51" s="3" t="s">
        <v>4227</v>
      </c>
      <c r="C51" s="3" t="s">
        <v>1</v>
      </c>
      <c r="D51" s="28">
        <v>75000</v>
      </c>
      <c r="E51" s="25">
        <v>6.2322949999999997</v>
      </c>
      <c r="F51" s="25">
        <v>15.38462</v>
      </c>
      <c r="G51" s="25">
        <v>-5.6603770000000004</v>
      </c>
      <c r="H51" s="28">
        <v>2700000000000</v>
      </c>
      <c r="I51" s="51">
        <v>36</v>
      </c>
      <c r="J51" s="51">
        <v>19.643889999999999</v>
      </c>
      <c r="K51" s="28">
        <v>89559</v>
      </c>
      <c r="L51" s="28">
        <v>6573750000</v>
      </c>
      <c r="M51" s="51">
        <v>16.070280694236125</v>
      </c>
      <c r="N51" s="51">
        <v>4.917159985434755</v>
      </c>
      <c r="O51" s="51" t="s">
        <v>4942</v>
      </c>
      <c r="P51" s="30" t="s">
        <v>4748</v>
      </c>
      <c r="Q51" s="27" t="s">
        <v>2001</v>
      </c>
      <c r="R51" s="30">
        <v>316889.54256099998</v>
      </c>
      <c r="S51" s="27" t="s">
        <v>2001</v>
      </c>
      <c r="T51" s="30">
        <v>659026.35320400004</v>
      </c>
      <c r="U51" s="27">
        <v>1.0796721402604823</v>
      </c>
      <c r="V51" s="30" t="s">
        <v>4748</v>
      </c>
      <c r="W51" s="32" t="s">
        <v>2001</v>
      </c>
      <c r="X51" s="30">
        <v>43846.210025</v>
      </c>
      <c r="Y51" s="32" t="s">
        <v>2001</v>
      </c>
      <c r="Z51" s="30">
        <v>147350.09617899999</v>
      </c>
      <c r="AA51" s="32">
        <v>2.3606119227861355</v>
      </c>
      <c r="AB51" s="30" t="s">
        <v>4748</v>
      </c>
      <c r="AC51" s="27" t="s">
        <v>2001</v>
      </c>
      <c r="AD51" s="30">
        <v>5870</v>
      </c>
      <c r="AE51" s="27" t="s">
        <v>2001</v>
      </c>
      <c r="AF51" s="30">
        <v>4039.0098750000002</v>
      </c>
      <c r="AG51" s="27">
        <v>-0.31192336030664392</v>
      </c>
      <c r="AH51" s="25" t="s">
        <v>4748</v>
      </c>
      <c r="AI51" s="25" t="s">
        <v>4748</v>
      </c>
      <c r="AJ51" s="25">
        <v>29.633870541050118</v>
      </c>
      <c r="AK51" s="25" t="s">
        <v>4748</v>
      </c>
      <c r="AL51" s="25" t="s">
        <v>4748</v>
      </c>
      <c r="AM51" s="25">
        <v>43.587829182092776</v>
      </c>
      <c r="AN51" s="49" t="s">
        <v>4748</v>
      </c>
      <c r="AO51" s="49">
        <v>53.154878155872098</v>
      </c>
      <c r="AP51" s="49">
        <v>52.82426518947392</v>
      </c>
      <c r="AQ51" s="49" t="s">
        <v>4748</v>
      </c>
      <c r="AR51" s="49">
        <v>33.429927114171029</v>
      </c>
      <c r="AS51" s="49">
        <v>12.86966815279747</v>
      </c>
      <c r="AT51" s="28" t="s">
        <v>4748</v>
      </c>
      <c r="AU51" s="28" t="s">
        <v>4748</v>
      </c>
      <c r="AV51" s="28">
        <v>2000</v>
      </c>
    </row>
    <row r="52" spans="1:48" x14ac:dyDescent="0.25">
      <c r="A52" s="162">
        <v>49</v>
      </c>
      <c r="B52" s="3" t="s">
        <v>34</v>
      </c>
      <c r="C52" s="3" t="s">
        <v>2176</v>
      </c>
      <c r="D52" s="28">
        <v>300</v>
      </c>
      <c r="E52" s="25">
        <v>0</v>
      </c>
      <c r="F52" s="25">
        <v>-25</v>
      </c>
      <c r="G52" s="25">
        <v>-70</v>
      </c>
      <c r="H52" s="28">
        <v>3599999399.9999995</v>
      </c>
      <c r="I52" s="51">
        <v>12</v>
      </c>
      <c r="J52" s="51">
        <v>62.58699</v>
      </c>
      <c r="K52" s="28">
        <v>32260.5</v>
      </c>
      <c r="L52" s="28">
        <v>9770500</v>
      </c>
      <c r="M52" s="51">
        <v>0.70754716981132071</v>
      </c>
      <c r="N52" s="51" t="s">
        <v>4942</v>
      </c>
      <c r="O52" s="51">
        <v>0.36389769999999999</v>
      </c>
      <c r="P52" s="30">
        <v>82919.222838000002</v>
      </c>
      <c r="Q52" s="27">
        <v>-0.67274422892733277</v>
      </c>
      <c r="R52" s="30">
        <v>60761.511459000001</v>
      </c>
      <c r="S52" s="27">
        <v>-0.26722044202331363</v>
      </c>
      <c r="T52" s="30">
        <v>5683.9466970000003</v>
      </c>
      <c r="U52" s="27">
        <v>-0.90645481719401677</v>
      </c>
      <c r="V52" s="30">
        <v>-47999.808833000003</v>
      </c>
      <c r="W52" s="32">
        <v>2.3331566553974525</v>
      </c>
      <c r="X52" s="30">
        <v>5079.6069989999996</v>
      </c>
      <c r="Y52" s="32">
        <v>-1.1058255672782547</v>
      </c>
      <c r="Z52" s="30">
        <v>-163779.382254</v>
      </c>
      <c r="AA52" s="32">
        <v>-33.24253023634359</v>
      </c>
      <c r="AB52" s="30">
        <v>-4000</v>
      </c>
      <c r="AC52" s="27">
        <v>2.3333333333333335</v>
      </c>
      <c r="AD52" s="30">
        <v>423</v>
      </c>
      <c r="AE52" s="27">
        <v>-1.10575</v>
      </c>
      <c r="AF52" s="30">
        <v>-13648</v>
      </c>
      <c r="AG52" s="27">
        <v>-33.264775413711583</v>
      </c>
      <c r="AH52" s="25">
        <v>-6.6244179180891649</v>
      </c>
      <c r="AI52" s="25">
        <v>1.1967497955033302</v>
      </c>
      <c r="AJ52" s="25">
        <v>-160.15581467465933</v>
      </c>
      <c r="AK52" s="25">
        <v>-40.738674648733529</v>
      </c>
      <c r="AL52" s="25" t="s">
        <v>4748</v>
      </c>
      <c r="AM52" s="25" t="s">
        <v>4748</v>
      </c>
      <c r="AN52" s="49">
        <v>-3.5699683435086671</v>
      </c>
      <c r="AO52" s="49">
        <v>21.69048682222644</v>
      </c>
      <c r="AP52" s="49">
        <v>-72.354049522853913</v>
      </c>
      <c r="AQ52" s="49">
        <v>370.79614733369561</v>
      </c>
      <c r="AR52" s="49" t="s">
        <v>4748</v>
      </c>
      <c r="AS52" s="49" t="s">
        <v>4748</v>
      </c>
      <c r="AT52" s="28">
        <v>0</v>
      </c>
      <c r="AU52" s="28" t="s">
        <v>4748</v>
      </c>
      <c r="AV52" s="28">
        <v>0</v>
      </c>
    </row>
    <row r="53" spans="1:48" x14ac:dyDescent="0.25">
      <c r="A53" s="162">
        <v>50</v>
      </c>
      <c r="B53" s="3" t="s">
        <v>2231</v>
      </c>
      <c r="C53" s="3" t="s">
        <v>2176</v>
      </c>
      <c r="D53" s="28">
        <v>800</v>
      </c>
      <c r="E53" s="25">
        <v>14.28571</v>
      </c>
      <c r="F53" s="25">
        <v>14.28571</v>
      </c>
      <c r="G53" s="25">
        <v>-33.333329999999997</v>
      </c>
      <c r="H53" s="28">
        <v>11107200000</v>
      </c>
      <c r="I53" s="51">
        <v>13.883999999999999</v>
      </c>
      <c r="J53" s="51">
        <v>93.517719999999997</v>
      </c>
      <c r="K53" s="28">
        <v>84345</v>
      </c>
      <c r="L53" s="28">
        <v>68102000</v>
      </c>
      <c r="M53" s="51">
        <v>3.2921810699588478</v>
      </c>
      <c r="N53" s="51">
        <v>7.2396741689015998E-2</v>
      </c>
      <c r="O53" s="51" t="s">
        <v>4942</v>
      </c>
      <c r="P53" s="30" t="s">
        <v>4748</v>
      </c>
      <c r="Q53" s="27" t="s">
        <v>2001</v>
      </c>
      <c r="R53" s="30">
        <v>69829.108760000003</v>
      </c>
      <c r="S53" s="27" t="s">
        <v>2001</v>
      </c>
      <c r="T53" s="30">
        <v>34794.020551000001</v>
      </c>
      <c r="U53" s="27">
        <v>-0.50172612583978793</v>
      </c>
      <c r="V53" s="30" t="s">
        <v>4748</v>
      </c>
      <c r="W53" s="32" t="s">
        <v>2001</v>
      </c>
      <c r="X53" s="30">
        <v>7670.6921510000002</v>
      </c>
      <c r="Y53" s="32" t="s">
        <v>2001</v>
      </c>
      <c r="Z53" s="30">
        <v>3371.9543560000002</v>
      </c>
      <c r="AA53" s="32">
        <v>-0.56041067877291739</v>
      </c>
      <c r="AB53" s="30" t="s">
        <v>4748</v>
      </c>
      <c r="AC53" s="27" t="s">
        <v>2001</v>
      </c>
      <c r="AD53" s="30">
        <v>689</v>
      </c>
      <c r="AE53" s="27" t="s">
        <v>2001</v>
      </c>
      <c r="AF53" s="30">
        <v>243</v>
      </c>
      <c r="AG53" s="27">
        <v>-0.64731494920174171</v>
      </c>
      <c r="AH53" s="25" t="s">
        <v>4748</v>
      </c>
      <c r="AI53" s="25" t="s">
        <v>4748</v>
      </c>
      <c r="AJ53" s="25">
        <v>1.4285022782059857</v>
      </c>
      <c r="AK53" s="25" t="s">
        <v>4748</v>
      </c>
      <c r="AL53" s="25" t="s">
        <v>4748</v>
      </c>
      <c r="AM53" s="25">
        <v>2.2222610902178341</v>
      </c>
      <c r="AN53" s="49" t="s">
        <v>4748</v>
      </c>
      <c r="AO53" s="49">
        <v>22.806461547054123</v>
      </c>
      <c r="AP53" s="49">
        <v>24.192271056062463</v>
      </c>
      <c r="AQ53" s="49" t="s">
        <v>4748</v>
      </c>
      <c r="AR53" s="49">
        <v>33.624654495949152</v>
      </c>
      <c r="AS53" s="49">
        <v>29.780102224591261</v>
      </c>
      <c r="AT53" s="28" t="s">
        <v>4748</v>
      </c>
      <c r="AU53" s="28" t="s">
        <v>4748</v>
      </c>
      <c r="AV53" s="28">
        <v>500</v>
      </c>
    </row>
    <row r="54" spans="1:48" x14ac:dyDescent="0.25">
      <c r="A54" s="162">
        <v>51</v>
      </c>
      <c r="B54" s="3" t="s">
        <v>2006</v>
      </c>
      <c r="C54" s="3" t="s">
        <v>1</v>
      </c>
      <c r="D54" s="28">
        <v>1370</v>
      </c>
      <c r="E54" s="25">
        <v>-16.9697</v>
      </c>
      <c r="F54" s="25">
        <v>-2.1428569999999998</v>
      </c>
      <c r="G54" s="25">
        <v>-29.743590000000001</v>
      </c>
      <c r="H54" s="28">
        <v>20851400000</v>
      </c>
      <c r="I54" s="51">
        <v>15.219999999999999</v>
      </c>
      <c r="J54" s="51">
        <v>79.758470000000003</v>
      </c>
      <c r="K54" s="28">
        <v>386840</v>
      </c>
      <c r="L54" s="28">
        <v>597650000</v>
      </c>
      <c r="M54" s="51" t="s">
        <v>4942</v>
      </c>
      <c r="N54" s="51">
        <v>0.14206578813949411</v>
      </c>
      <c r="O54" s="51">
        <v>1.115224</v>
      </c>
      <c r="P54" s="30">
        <v>59142.163635999997</v>
      </c>
      <c r="Q54" s="27">
        <v>33.250610388091737</v>
      </c>
      <c r="R54" s="30">
        <v>33038.385023000003</v>
      </c>
      <c r="S54" s="27">
        <v>-0.44137341294545662</v>
      </c>
      <c r="T54" s="30">
        <v>107042.39585299999</v>
      </c>
      <c r="U54" s="27">
        <v>2.2399403233082174</v>
      </c>
      <c r="V54" s="30">
        <v>5409.7012210000003</v>
      </c>
      <c r="W54" s="32">
        <v>0.18919069463197968</v>
      </c>
      <c r="X54" s="30">
        <v>363.171336</v>
      </c>
      <c r="Y54" s="32">
        <v>-0.93286665544666314</v>
      </c>
      <c r="Z54" s="30">
        <v>1160.3096840000001</v>
      </c>
      <c r="AA54" s="32">
        <v>2.1949374000155126</v>
      </c>
      <c r="AB54" s="30">
        <v>879</v>
      </c>
      <c r="AC54" s="27" t="s">
        <v>2001</v>
      </c>
      <c r="AD54" s="30">
        <v>24</v>
      </c>
      <c r="AE54" s="27">
        <v>-0.97269624573378843</v>
      </c>
      <c r="AF54" s="30">
        <v>76</v>
      </c>
      <c r="AG54" s="27">
        <v>2.1666666666666665</v>
      </c>
      <c r="AH54" s="25">
        <v>3.7931773279079919</v>
      </c>
      <c r="AI54" s="25">
        <v>0.18753340720523504</v>
      </c>
      <c r="AJ54" s="25">
        <v>0.56596698455027039</v>
      </c>
      <c r="AK54" s="25">
        <v>6.3257122319072199</v>
      </c>
      <c r="AL54" s="25">
        <v>0.22999257369611617</v>
      </c>
      <c r="AM54" s="25">
        <v>0.73177301548082618</v>
      </c>
      <c r="AN54" s="49">
        <v>14.010448144910681</v>
      </c>
      <c r="AO54" s="49">
        <v>6.3259991477943593</v>
      </c>
      <c r="AP54" s="49">
        <v>2.9721245733036694</v>
      </c>
      <c r="AQ54" s="49">
        <v>7.1010076754785363</v>
      </c>
      <c r="AR54" s="49">
        <v>6.5153888248960747</v>
      </c>
      <c r="AS54" s="49">
        <v>7.8284371369902876</v>
      </c>
      <c r="AT54" s="28" t="s">
        <v>4748</v>
      </c>
      <c r="AU54" s="28">
        <v>0</v>
      </c>
      <c r="AV54" s="28">
        <v>0</v>
      </c>
    </row>
    <row r="55" spans="1:48" x14ac:dyDescent="0.25">
      <c r="A55" s="162">
        <v>52</v>
      </c>
      <c r="B55" s="3" t="s">
        <v>330</v>
      </c>
      <c r="C55" s="3" t="s">
        <v>694</v>
      </c>
      <c r="D55" s="28">
        <v>25500</v>
      </c>
      <c r="E55" s="25">
        <v>-15</v>
      </c>
      <c r="F55" s="25">
        <v>-35.27919</v>
      </c>
      <c r="G55" s="25">
        <v>-46.875</v>
      </c>
      <c r="H55" s="28">
        <v>89250000000</v>
      </c>
      <c r="I55" s="51">
        <v>3.5</v>
      </c>
      <c r="J55" s="51">
        <v>23.925709999999999</v>
      </c>
      <c r="K55" s="28">
        <v>515</v>
      </c>
      <c r="L55" s="28">
        <v>14535000</v>
      </c>
      <c r="M55" s="51" t="s">
        <v>4942</v>
      </c>
      <c r="N55" s="51">
        <v>2.1199429057261665</v>
      </c>
      <c r="O55" s="51">
        <v>0.87041349999999995</v>
      </c>
      <c r="P55" s="30">
        <v>57162.083611000002</v>
      </c>
      <c r="Q55" s="27" t="s">
        <v>2001</v>
      </c>
      <c r="R55" s="30">
        <v>54283.974739999998</v>
      </c>
      <c r="S55" s="27">
        <v>-5.0349964332758401E-2</v>
      </c>
      <c r="T55" s="30">
        <v>71598.584034</v>
      </c>
      <c r="U55" s="27">
        <v>0.31896355005193566</v>
      </c>
      <c r="V55" s="30">
        <v>3550.9410309999998</v>
      </c>
      <c r="W55" s="32" t="s">
        <v>2001</v>
      </c>
      <c r="X55" s="30">
        <v>1954.9218980000001</v>
      </c>
      <c r="Y55" s="32">
        <v>-0.44946371090553883</v>
      </c>
      <c r="Z55" s="30">
        <v>941.94546200000002</v>
      </c>
      <c r="AA55" s="32">
        <v>-0.51816721529199428</v>
      </c>
      <c r="AB55" s="30">
        <v>1015</v>
      </c>
      <c r="AC55" s="27" t="s">
        <v>2001</v>
      </c>
      <c r="AD55" s="30">
        <v>559</v>
      </c>
      <c r="AE55" s="27">
        <v>-0.44926108374384233</v>
      </c>
      <c r="AF55" s="30">
        <v>269</v>
      </c>
      <c r="AG55" s="27">
        <v>-0.51878354203935595</v>
      </c>
      <c r="AH55" s="25" t="s">
        <v>4748</v>
      </c>
      <c r="AI55" s="25">
        <v>3.0694741712127813</v>
      </c>
      <c r="AJ55" s="25">
        <v>1.3440668968193732</v>
      </c>
      <c r="AK55" s="25" t="s">
        <v>4748</v>
      </c>
      <c r="AL55" s="25">
        <v>4.9028965859202929</v>
      </c>
      <c r="AM55" s="25">
        <v>2.2845437676941684</v>
      </c>
      <c r="AN55" s="49">
        <v>18.68395664454885</v>
      </c>
      <c r="AO55" s="49">
        <v>15.507683400708917</v>
      </c>
      <c r="AP55" s="49">
        <v>10.193142200318285</v>
      </c>
      <c r="AQ55" s="49">
        <v>23.378799371937035</v>
      </c>
      <c r="AR55" s="49">
        <v>27.014060095835934</v>
      </c>
      <c r="AS55" s="49">
        <v>29.429485972832715</v>
      </c>
      <c r="AT55" s="28">
        <v>0</v>
      </c>
      <c r="AU55" s="28">
        <v>0</v>
      </c>
      <c r="AV55" s="28">
        <v>0</v>
      </c>
    </row>
    <row r="56" spans="1:48" x14ac:dyDescent="0.25">
      <c r="A56" s="162">
        <v>53</v>
      </c>
      <c r="B56" s="3" t="s">
        <v>2234</v>
      </c>
      <c r="C56" s="3" t="s">
        <v>2176</v>
      </c>
      <c r="D56" s="6" t="s">
        <v>4942</v>
      </c>
      <c r="E56" s="171" t="s">
        <v>4942</v>
      </c>
      <c r="F56" s="171" t="s">
        <v>4942</v>
      </c>
      <c r="G56" s="171" t="s">
        <v>4942</v>
      </c>
      <c r="H56" s="6" t="s">
        <v>4942</v>
      </c>
      <c r="I56" s="154">
        <v>1</v>
      </c>
      <c r="J56" s="154">
        <v>100</v>
      </c>
      <c r="K56" s="6" t="s">
        <v>4942</v>
      </c>
      <c r="L56" s="6" t="s">
        <v>4942</v>
      </c>
      <c r="M56" s="154" t="s">
        <v>4942</v>
      </c>
      <c r="N56" s="154" t="s">
        <v>4942</v>
      </c>
      <c r="O56" s="154" t="s">
        <v>4942</v>
      </c>
      <c r="P56" s="172">
        <v>18657.701185000002</v>
      </c>
      <c r="Q56" s="168" t="s">
        <v>2001</v>
      </c>
      <c r="R56" s="172">
        <v>19715.824632</v>
      </c>
      <c r="S56" s="168">
        <v>5.6712423278098445E-2</v>
      </c>
      <c r="T56" s="172">
        <v>14189.626386</v>
      </c>
      <c r="U56" s="168">
        <v>-0.28029252385571735</v>
      </c>
      <c r="V56" s="172">
        <v>256.06429600000001</v>
      </c>
      <c r="W56" s="173" t="s">
        <v>2001</v>
      </c>
      <c r="X56" s="172">
        <v>240.93162899999999</v>
      </c>
      <c r="Y56" s="173">
        <v>-5.9097137853221127E-2</v>
      </c>
      <c r="Z56" s="172">
        <v>162.840665</v>
      </c>
      <c r="AA56" s="173">
        <v>-0.32412084840882388</v>
      </c>
      <c r="AB56" s="172">
        <v>256</v>
      </c>
      <c r="AC56" s="168" t="s">
        <v>2001</v>
      </c>
      <c r="AD56" s="172">
        <v>241</v>
      </c>
      <c r="AE56" s="168">
        <v>-5.859375E-2</v>
      </c>
      <c r="AF56" s="172">
        <v>163</v>
      </c>
      <c r="AG56" s="168">
        <v>-0.32365145228215769</v>
      </c>
      <c r="AH56" s="171" t="s">
        <v>4748</v>
      </c>
      <c r="AI56" s="171">
        <v>1.6598971939162204</v>
      </c>
      <c r="AJ56" s="171">
        <v>1.1507772620279706</v>
      </c>
      <c r="AK56" s="171" t="s">
        <v>4748</v>
      </c>
      <c r="AL56" s="171">
        <v>2.2226638176208402</v>
      </c>
      <c r="AM56" s="171">
        <v>1.5104959747635778</v>
      </c>
      <c r="AN56" s="170">
        <v>3.2909567685307728</v>
      </c>
      <c r="AO56" s="170">
        <v>1.2893437771170357</v>
      </c>
      <c r="AP56" s="170">
        <v>4.8098070902936048</v>
      </c>
      <c r="AQ56" s="170">
        <v>4.992510660706281</v>
      </c>
      <c r="AR56" s="170">
        <v>5.0337022535042673</v>
      </c>
      <c r="AS56" s="170">
        <v>5.0473794410410537</v>
      </c>
      <c r="AT56" s="6">
        <v>268</v>
      </c>
      <c r="AU56" s="6" t="s">
        <v>4748</v>
      </c>
      <c r="AV56" s="6" t="s">
        <v>4748</v>
      </c>
    </row>
    <row r="57" spans="1:48" x14ac:dyDescent="0.25">
      <c r="A57" s="162">
        <v>54</v>
      </c>
      <c r="B57" s="3" t="s">
        <v>4166</v>
      </c>
      <c r="C57" s="3" t="s">
        <v>2176</v>
      </c>
      <c r="D57" s="6">
        <v>31000</v>
      </c>
      <c r="E57" s="171">
        <v>0</v>
      </c>
      <c r="F57" s="171">
        <v>-3.125</v>
      </c>
      <c r="G57" s="171">
        <v>12.727270000000001</v>
      </c>
      <c r="H57" s="6">
        <v>2326613612000</v>
      </c>
      <c r="I57" s="154">
        <v>75.052049999999994</v>
      </c>
      <c r="J57" s="154">
        <v>100</v>
      </c>
      <c r="K57" s="6">
        <v>814.05</v>
      </c>
      <c r="L57" s="6">
        <v>26381000</v>
      </c>
      <c r="M57" s="154">
        <v>6.6324347454000856</v>
      </c>
      <c r="N57" s="154">
        <v>1.8620294091983685</v>
      </c>
      <c r="O57" s="154" t="s">
        <v>4942</v>
      </c>
      <c r="P57" s="172" t="s">
        <v>4748</v>
      </c>
      <c r="Q57" s="168" t="s">
        <v>2001</v>
      </c>
      <c r="R57" s="172">
        <v>597241.084974</v>
      </c>
      <c r="S57" s="168" t="s">
        <v>2001</v>
      </c>
      <c r="T57" s="172">
        <v>887451.80464900006</v>
      </c>
      <c r="U57" s="168">
        <v>0.48591888096183794</v>
      </c>
      <c r="V57" s="172" t="s">
        <v>4748</v>
      </c>
      <c r="W57" s="173" t="s">
        <v>2001</v>
      </c>
      <c r="X57" s="172">
        <v>122538.413504</v>
      </c>
      <c r="Y57" s="173" t="s">
        <v>2001</v>
      </c>
      <c r="Z57" s="172">
        <v>350809.67523599998</v>
      </c>
      <c r="AA57" s="173">
        <v>1.8628547179986834</v>
      </c>
      <c r="AB57" s="172" t="s">
        <v>4748</v>
      </c>
      <c r="AC57" s="168" t="s">
        <v>2001</v>
      </c>
      <c r="AD57" s="172">
        <v>1633</v>
      </c>
      <c r="AE57" s="168" t="s">
        <v>2001</v>
      </c>
      <c r="AF57" s="172">
        <v>4674</v>
      </c>
      <c r="AG57" s="168">
        <v>1.8622167789344763</v>
      </c>
      <c r="AH57" s="171" t="s">
        <v>4748</v>
      </c>
      <c r="AI57" s="171" t="s">
        <v>4748</v>
      </c>
      <c r="AJ57" s="171">
        <v>17.27178789159159</v>
      </c>
      <c r="AK57" s="171" t="s">
        <v>4748</v>
      </c>
      <c r="AL57" s="171" t="s">
        <v>4748</v>
      </c>
      <c r="AM57" s="171">
        <v>30.537727434018517</v>
      </c>
      <c r="AN57" s="170" t="s">
        <v>4748</v>
      </c>
      <c r="AO57" s="170">
        <v>44.204725974518851</v>
      </c>
      <c r="AP57" s="170">
        <v>51.87716024196817</v>
      </c>
      <c r="AQ57" s="170" t="s">
        <v>4748</v>
      </c>
      <c r="AR57" s="170">
        <v>79.347466900183207</v>
      </c>
      <c r="AS57" s="170">
        <v>51.688581720276808</v>
      </c>
      <c r="AT57" s="6" t="s">
        <v>4748</v>
      </c>
      <c r="AU57" s="6" t="s">
        <v>4748</v>
      </c>
      <c r="AV57" s="6">
        <v>1100</v>
      </c>
    </row>
    <row r="58" spans="1:48" x14ac:dyDescent="0.25">
      <c r="A58" s="162">
        <v>55</v>
      </c>
      <c r="B58" s="3" t="s">
        <v>2237</v>
      </c>
      <c r="C58" s="3" t="s">
        <v>2176</v>
      </c>
      <c r="D58" s="28">
        <v>300</v>
      </c>
      <c r="E58" s="25">
        <v>-25</v>
      </c>
      <c r="F58" s="25">
        <v>-25</v>
      </c>
      <c r="G58" s="25">
        <v>0</v>
      </c>
      <c r="H58" s="28">
        <v>13001400000</v>
      </c>
      <c r="I58" s="51">
        <v>43.338000000000001</v>
      </c>
      <c r="J58" s="51">
        <v>80.759640000000005</v>
      </c>
      <c r="K58" s="28">
        <v>16190</v>
      </c>
      <c r="L58" s="28">
        <v>5796500</v>
      </c>
      <c r="M58" s="51" t="s">
        <v>4942</v>
      </c>
      <c r="N58" s="51" t="s">
        <v>4942</v>
      </c>
      <c r="O58" s="51">
        <v>0.82641160000000002</v>
      </c>
      <c r="P58" s="30">
        <v>102371.961005</v>
      </c>
      <c r="Q58" s="27">
        <v>-0.34003114403256007</v>
      </c>
      <c r="R58" s="30">
        <v>140007.69217600001</v>
      </c>
      <c r="S58" s="27">
        <v>0.36763710298723118</v>
      </c>
      <c r="T58" s="30">
        <v>113912.117123</v>
      </c>
      <c r="U58" s="27">
        <v>-0.18638672381083135</v>
      </c>
      <c r="V58" s="30">
        <v>-349711.30050299998</v>
      </c>
      <c r="W58" s="32">
        <v>-0.60821860591883026</v>
      </c>
      <c r="X58" s="30">
        <v>-844473.98562799999</v>
      </c>
      <c r="Y58" s="32">
        <v>1.4147746567336212</v>
      </c>
      <c r="Z58" s="30">
        <v>-81107.147408000004</v>
      </c>
      <c r="AA58" s="32">
        <v>-0.90395542220559466</v>
      </c>
      <c r="AB58" s="30">
        <v>-8069</v>
      </c>
      <c r="AC58" s="27">
        <v>-0.6264706877628714</v>
      </c>
      <c r="AD58" s="30">
        <v>-19486</v>
      </c>
      <c r="AE58" s="27">
        <v>1.4149213037551123</v>
      </c>
      <c r="AF58" s="30">
        <v>-1872</v>
      </c>
      <c r="AG58" s="27">
        <v>-0.90393102740429021</v>
      </c>
      <c r="AH58" s="25">
        <v>-33.385745924839028</v>
      </c>
      <c r="AI58" s="25">
        <v>-168.2233807205792</v>
      </c>
      <c r="AJ58" s="25">
        <v>-83.288097842398983</v>
      </c>
      <c r="AK58" s="25" t="s">
        <v>4748</v>
      </c>
      <c r="AL58" s="25" t="s">
        <v>4748</v>
      </c>
      <c r="AM58" s="25" t="s">
        <v>4748</v>
      </c>
      <c r="AN58" s="49">
        <v>6.6201944169742006</v>
      </c>
      <c r="AO58" s="49">
        <v>17.461508689299542</v>
      </c>
      <c r="AP58" s="49">
        <v>12.560821717105119</v>
      </c>
      <c r="AQ58" s="49" t="s">
        <v>4748</v>
      </c>
      <c r="AR58" s="49" t="s">
        <v>4748</v>
      </c>
      <c r="AS58" s="49" t="s">
        <v>4748</v>
      </c>
      <c r="AT58" s="28">
        <v>0</v>
      </c>
      <c r="AU58" s="28">
        <v>0</v>
      </c>
      <c r="AV58" s="28" t="s">
        <v>4748</v>
      </c>
    </row>
    <row r="59" spans="1:48" x14ac:dyDescent="0.25">
      <c r="A59" s="162">
        <v>56</v>
      </c>
      <c r="B59" s="3" t="s">
        <v>4947</v>
      </c>
      <c r="C59" s="3" t="s">
        <v>2176</v>
      </c>
      <c r="D59" s="28" t="s">
        <v>4942</v>
      </c>
      <c r="E59" s="25" t="s">
        <v>4942</v>
      </c>
      <c r="F59" s="25" t="s">
        <v>4942</v>
      </c>
      <c r="G59" s="25" t="s">
        <v>4942</v>
      </c>
      <c r="H59" s="28" t="s">
        <v>4942</v>
      </c>
      <c r="I59" s="51">
        <v>5</v>
      </c>
      <c r="J59" s="51">
        <v>58.293860000000002</v>
      </c>
      <c r="K59" s="28">
        <v>0</v>
      </c>
      <c r="L59" s="28" t="s">
        <v>4942</v>
      </c>
      <c r="M59" s="51" t="s">
        <v>4942</v>
      </c>
      <c r="N59" s="51" t="s">
        <v>4942</v>
      </c>
      <c r="O59" s="51" t="s">
        <v>4942</v>
      </c>
      <c r="P59" s="30">
        <v>446000.69070400001</v>
      </c>
      <c r="Q59" s="27">
        <v>-0.37997055446445493</v>
      </c>
      <c r="R59" s="30">
        <v>304238.78716000001</v>
      </c>
      <c r="S59" s="27">
        <v>-0.3178513094233838</v>
      </c>
      <c r="T59" s="30">
        <v>121326.588491</v>
      </c>
      <c r="U59" s="27">
        <v>-0.60121262110082629</v>
      </c>
      <c r="V59" s="30">
        <v>621.40962300000001</v>
      </c>
      <c r="W59" s="32">
        <v>-0.81077546220016194</v>
      </c>
      <c r="X59" s="30">
        <v>47.047004000000001</v>
      </c>
      <c r="Y59" s="32">
        <v>-0.92428986893883358</v>
      </c>
      <c r="Z59" s="30">
        <v>517.39845000000003</v>
      </c>
      <c r="AA59" s="32">
        <v>9.9974792443744125</v>
      </c>
      <c r="AB59" s="30">
        <v>153.33338699999999</v>
      </c>
      <c r="AC59" s="27">
        <v>-0.81095883794520551</v>
      </c>
      <c r="AD59" s="30">
        <v>9</v>
      </c>
      <c r="AE59" s="27">
        <v>-0.941304368369558</v>
      </c>
      <c r="AF59" s="30">
        <v>103.47969000000001</v>
      </c>
      <c r="AG59" s="27">
        <v>10.497743333333334</v>
      </c>
      <c r="AH59" s="25">
        <v>0.11847627010100151</v>
      </c>
      <c r="AI59" s="25">
        <v>8.9340901332411737E-3</v>
      </c>
      <c r="AJ59" s="25">
        <v>0.10591064086952719</v>
      </c>
      <c r="AK59" s="25">
        <v>1.4532059618225874</v>
      </c>
      <c r="AL59" s="25">
        <v>9.3270711775478368E-2</v>
      </c>
      <c r="AM59" s="25">
        <v>1.031418874691223</v>
      </c>
      <c r="AN59" s="49">
        <v>8.2320567645414062</v>
      </c>
      <c r="AO59" s="49">
        <v>9.2008386558149908</v>
      </c>
      <c r="AP59" s="49">
        <v>21.731253251183112</v>
      </c>
      <c r="AQ59" s="49">
        <v>365.87595958637689</v>
      </c>
      <c r="AR59" s="49">
        <v>219.97591379807653</v>
      </c>
      <c r="AS59" s="49">
        <v>167.14415844917804</v>
      </c>
      <c r="AT59" s="28">
        <v>0</v>
      </c>
      <c r="AU59" s="28">
        <v>0</v>
      </c>
      <c r="AV59" s="28" t="s">
        <v>4748</v>
      </c>
    </row>
    <row r="60" spans="1:48" x14ac:dyDescent="0.25">
      <c r="A60" s="162">
        <v>57</v>
      </c>
      <c r="B60" s="3" t="s">
        <v>4128</v>
      </c>
      <c r="C60" s="3" t="s">
        <v>2176</v>
      </c>
      <c r="D60" s="28">
        <v>20500</v>
      </c>
      <c r="E60" s="25">
        <v>-0.96618360000000003</v>
      </c>
      <c r="F60" s="25">
        <v>-0.96618360000000003</v>
      </c>
      <c r="G60" s="25">
        <v>-9.2920350000000003</v>
      </c>
      <c r="H60" s="28">
        <v>11275000000000</v>
      </c>
      <c r="I60" s="51">
        <v>550</v>
      </c>
      <c r="J60" s="51">
        <v>100</v>
      </c>
      <c r="K60" s="28">
        <v>5820</v>
      </c>
      <c r="L60" s="28">
        <v>120097500</v>
      </c>
      <c r="M60" s="51">
        <v>16.590995540664128</v>
      </c>
      <c r="N60" s="51">
        <v>1.5919618844084593</v>
      </c>
      <c r="O60" s="51" t="s">
        <v>4942</v>
      </c>
      <c r="P60" s="30">
        <v>4898771</v>
      </c>
      <c r="Q60" s="27">
        <v>4.3667566860482454E-2</v>
      </c>
      <c r="R60" s="30">
        <v>5736675</v>
      </c>
      <c r="S60" s="27">
        <v>0.17104371688327547</v>
      </c>
      <c r="T60" s="30">
        <v>6997324</v>
      </c>
      <c r="U60" s="27">
        <v>0.21975255701255519</v>
      </c>
      <c r="V60" s="30">
        <v>360408</v>
      </c>
      <c r="W60" s="32">
        <v>0.31499771960229861</v>
      </c>
      <c r="X60" s="30">
        <v>500686</v>
      </c>
      <c r="Y60" s="32">
        <v>0.38921999511664551</v>
      </c>
      <c r="Z60" s="30">
        <v>602472</v>
      </c>
      <c r="AA60" s="32">
        <v>0.20329308189164466</v>
      </c>
      <c r="AB60" s="30">
        <v>828.86</v>
      </c>
      <c r="AC60" s="27">
        <v>7.6623326016080684E-2</v>
      </c>
      <c r="AD60" s="30">
        <v>1033.97</v>
      </c>
      <c r="AE60" s="27">
        <v>0.24746036725140552</v>
      </c>
      <c r="AF60" s="30">
        <v>1204.94</v>
      </c>
      <c r="AG60" s="27">
        <v>0.16535295995048213</v>
      </c>
      <c r="AH60" s="25">
        <v>0.5974830524104926</v>
      </c>
      <c r="AI60" s="25">
        <v>0.71835322724297146</v>
      </c>
      <c r="AJ60" s="25">
        <v>0.71842445307575653</v>
      </c>
      <c r="AK60" s="25">
        <v>7.8918196557784679</v>
      </c>
      <c r="AL60" s="25">
        <v>9.2558714590264177</v>
      </c>
      <c r="AM60" s="25">
        <v>9.8914102531161241</v>
      </c>
      <c r="AN60" s="49" t="s">
        <v>4748</v>
      </c>
      <c r="AO60" s="49" t="s">
        <v>4748</v>
      </c>
      <c r="AP60" s="49" t="s">
        <v>4748</v>
      </c>
      <c r="AQ60" s="49">
        <v>79.490756269321167</v>
      </c>
      <c r="AR60" s="49">
        <v>155.40376459267426</v>
      </c>
      <c r="AS60" s="49">
        <v>312.13242468718096</v>
      </c>
      <c r="AT60" s="28" t="s">
        <v>4748</v>
      </c>
      <c r="AU60" s="28" t="s">
        <v>4748</v>
      </c>
      <c r="AV60" s="28">
        <v>0</v>
      </c>
    </row>
    <row r="61" spans="1:48" x14ac:dyDescent="0.25">
      <c r="A61" s="162">
        <v>58</v>
      </c>
      <c r="B61" s="3" t="s">
        <v>4403</v>
      </c>
      <c r="C61" s="3" t="s">
        <v>2176</v>
      </c>
      <c r="D61" s="28">
        <v>10000</v>
      </c>
      <c r="E61" s="25">
        <v>8.6956520000000008</v>
      </c>
      <c r="F61" s="25">
        <v>-75.961539999999999</v>
      </c>
      <c r="G61" s="25">
        <v>-72.375690000000006</v>
      </c>
      <c r="H61" s="28">
        <v>20000000000</v>
      </c>
      <c r="I61" s="51">
        <v>2</v>
      </c>
      <c r="J61" s="51">
        <v>100</v>
      </c>
      <c r="K61" s="28">
        <v>295</v>
      </c>
      <c r="L61" s="28">
        <v>2814500</v>
      </c>
      <c r="M61" s="51">
        <v>21.09704641350211</v>
      </c>
      <c r="N61" s="51">
        <v>0.62693121916564132</v>
      </c>
      <c r="O61" s="51" t="s">
        <v>4942</v>
      </c>
      <c r="P61" s="30" t="s">
        <v>4748</v>
      </c>
      <c r="Q61" s="27" t="s">
        <v>2001</v>
      </c>
      <c r="R61" s="30">
        <v>100386.49262600001</v>
      </c>
      <c r="S61" s="27" t="s">
        <v>2001</v>
      </c>
      <c r="T61" s="30">
        <v>83200.002062</v>
      </c>
      <c r="U61" s="27">
        <v>-0.17120321782762157</v>
      </c>
      <c r="V61" s="30" t="s">
        <v>4748</v>
      </c>
      <c r="W61" s="32" t="s">
        <v>2001</v>
      </c>
      <c r="X61" s="30">
        <v>5400.0797560000001</v>
      </c>
      <c r="Y61" s="32" t="s">
        <v>2001</v>
      </c>
      <c r="Z61" s="30">
        <v>4106.8107470000004</v>
      </c>
      <c r="AA61" s="32">
        <v>-0.23949072373663655</v>
      </c>
      <c r="AB61" s="30" t="s">
        <v>4748</v>
      </c>
      <c r="AC61" s="27" t="s">
        <v>2001</v>
      </c>
      <c r="AD61" s="30">
        <v>2025</v>
      </c>
      <c r="AE61" s="27" t="s">
        <v>2001</v>
      </c>
      <c r="AF61" s="30">
        <v>1540</v>
      </c>
      <c r="AG61" s="27">
        <v>-0.23950617283950618</v>
      </c>
      <c r="AH61" s="25" t="s">
        <v>4748</v>
      </c>
      <c r="AI61" s="25" t="s">
        <v>4748</v>
      </c>
      <c r="AJ61" s="25">
        <v>9.3447425981451815</v>
      </c>
      <c r="AK61" s="25" t="s">
        <v>4748</v>
      </c>
      <c r="AL61" s="25" t="s">
        <v>4748</v>
      </c>
      <c r="AM61" s="25">
        <v>8.6261110898641711</v>
      </c>
      <c r="AN61" s="49" t="s">
        <v>4748</v>
      </c>
      <c r="AO61" s="49">
        <v>14.946861773427289</v>
      </c>
      <c r="AP61" s="49">
        <v>12.674725904623985</v>
      </c>
      <c r="AQ61" s="49" t="s">
        <v>4748</v>
      </c>
      <c r="AR61" s="49">
        <v>0</v>
      </c>
      <c r="AS61" s="49">
        <v>0</v>
      </c>
      <c r="AT61" s="28" t="s">
        <v>4748</v>
      </c>
      <c r="AU61" s="28" t="s">
        <v>4748</v>
      </c>
      <c r="AV61" s="28">
        <v>1300</v>
      </c>
    </row>
    <row r="62" spans="1:48" x14ac:dyDescent="0.25">
      <c r="A62" s="162">
        <v>59</v>
      </c>
      <c r="B62" s="3" t="s">
        <v>2050</v>
      </c>
      <c r="C62" s="3" t="s">
        <v>694</v>
      </c>
      <c r="D62" s="28">
        <v>39000</v>
      </c>
      <c r="E62" s="25">
        <v>13.043480000000001</v>
      </c>
      <c r="F62" s="25">
        <v>44.44444</v>
      </c>
      <c r="G62" s="25">
        <v>95</v>
      </c>
      <c r="H62" s="28">
        <v>319800000000</v>
      </c>
      <c r="I62" s="51">
        <v>8.1999999999999993</v>
      </c>
      <c r="J62" s="51">
        <v>98.673169999999999</v>
      </c>
      <c r="K62" s="28">
        <v>2025</v>
      </c>
      <c r="L62" s="28">
        <v>82525500</v>
      </c>
      <c r="M62" s="51">
        <v>13.864201919658727</v>
      </c>
      <c r="N62" s="51">
        <v>2.4278705418842912</v>
      </c>
      <c r="O62" s="51" t="s">
        <v>4942</v>
      </c>
      <c r="P62" s="30">
        <v>67397.918810000003</v>
      </c>
      <c r="Q62" s="27" t="s">
        <v>2001</v>
      </c>
      <c r="R62" s="30">
        <v>59390.847713000003</v>
      </c>
      <c r="S62" s="27">
        <v>-0.11880294285603332</v>
      </c>
      <c r="T62" s="30">
        <v>70830.789627999999</v>
      </c>
      <c r="U62" s="27">
        <v>0.19262129360877803</v>
      </c>
      <c r="V62" s="30">
        <v>22889.375079000001</v>
      </c>
      <c r="W62" s="32" t="s">
        <v>2001</v>
      </c>
      <c r="X62" s="30">
        <v>22693.122051999999</v>
      </c>
      <c r="Y62" s="32">
        <v>-8.5739792511878576E-3</v>
      </c>
      <c r="Z62" s="30">
        <v>25722.525837000001</v>
      </c>
      <c r="AA62" s="32">
        <v>0.13349435913041385</v>
      </c>
      <c r="AB62" s="30">
        <v>2791</v>
      </c>
      <c r="AC62" s="27" t="s">
        <v>2001</v>
      </c>
      <c r="AD62" s="30">
        <v>2767</v>
      </c>
      <c r="AE62" s="27">
        <v>-8.5990684342529544E-3</v>
      </c>
      <c r="AF62" s="30">
        <v>3137</v>
      </c>
      <c r="AG62" s="27">
        <v>0.13371882905674015</v>
      </c>
      <c r="AH62" s="25" t="s">
        <v>4748</v>
      </c>
      <c r="AI62" s="25">
        <v>4.5696683395446875</v>
      </c>
      <c r="AJ62" s="25">
        <v>5.1543768968490324</v>
      </c>
      <c r="AK62" s="25" t="s">
        <v>4748</v>
      </c>
      <c r="AL62" s="25">
        <v>16.63933280097595</v>
      </c>
      <c r="AM62" s="25">
        <v>18.249227510406069</v>
      </c>
      <c r="AN62" s="49">
        <v>50.291901213677846</v>
      </c>
      <c r="AO62" s="49">
        <v>53.896372416980121</v>
      </c>
      <c r="AP62" s="49">
        <v>50.171907866112321</v>
      </c>
      <c r="AQ62" s="49">
        <v>0</v>
      </c>
      <c r="AR62" s="49">
        <v>0</v>
      </c>
      <c r="AS62" s="49">
        <v>0</v>
      </c>
      <c r="AT62" s="28" t="s">
        <v>4748</v>
      </c>
      <c r="AU62" s="28">
        <v>2000</v>
      </c>
      <c r="AV62" s="28">
        <v>2000</v>
      </c>
    </row>
    <row r="63" spans="1:48" x14ac:dyDescent="0.25">
      <c r="A63" s="162">
        <v>60</v>
      </c>
      <c r="B63" s="3" t="s">
        <v>35</v>
      </c>
      <c r="C63" s="3" t="s">
        <v>1</v>
      </c>
      <c r="D63" s="28">
        <v>66600</v>
      </c>
      <c r="E63" s="25">
        <v>2.6194139999999999</v>
      </c>
      <c r="F63" s="25">
        <v>0.45248870000000002</v>
      </c>
      <c r="G63" s="25">
        <v>-16.75</v>
      </c>
      <c r="H63" s="28">
        <v>1027024081200</v>
      </c>
      <c r="I63" s="51">
        <v>15.420779999999999</v>
      </c>
      <c r="J63" s="51">
        <v>49.887309999999999</v>
      </c>
      <c r="K63" s="28">
        <v>133</v>
      </c>
      <c r="L63" s="28">
        <v>8800000</v>
      </c>
      <c r="M63" s="51">
        <v>10.540323139253951</v>
      </c>
      <c r="N63" s="51">
        <v>1.105031924840246</v>
      </c>
      <c r="O63" s="51">
        <v>0.56101909999999999</v>
      </c>
      <c r="P63" s="30">
        <v>1171783.2525549999</v>
      </c>
      <c r="Q63" s="27">
        <v>4.000049889307955E-2</v>
      </c>
      <c r="R63" s="30">
        <v>1263432.638244</v>
      </c>
      <c r="S63" s="27">
        <v>7.8213599220815277E-2</v>
      </c>
      <c r="T63" s="30">
        <v>1289892.987833</v>
      </c>
      <c r="U63" s="27">
        <v>2.0943221496775868E-2</v>
      </c>
      <c r="V63" s="30">
        <v>85815.325312000001</v>
      </c>
      <c r="W63" s="32">
        <v>0.48487865120852858</v>
      </c>
      <c r="X63" s="30">
        <v>81281.272750999997</v>
      </c>
      <c r="Y63" s="32">
        <v>-5.2834998230391617E-2</v>
      </c>
      <c r="Z63" s="30">
        <v>97328.976815999995</v>
      </c>
      <c r="AA63" s="32">
        <v>0.19743421235739156</v>
      </c>
      <c r="AB63" s="30">
        <v>5287</v>
      </c>
      <c r="AC63" s="27">
        <v>0.4106189967982925</v>
      </c>
      <c r="AD63" s="30">
        <v>4865</v>
      </c>
      <c r="AE63" s="27">
        <v>-7.981842254586724E-2</v>
      </c>
      <c r="AF63" s="30">
        <v>5996</v>
      </c>
      <c r="AG63" s="27">
        <v>0.23247687564234326</v>
      </c>
      <c r="AH63" s="25">
        <v>9.0330518153171191</v>
      </c>
      <c r="AI63" s="25">
        <v>7.9374289089402748</v>
      </c>
      <c r="AJ63" s="25">
        <v>9.0094101569466769</v>
      </c>
      <c r="AK63" s="25">
        <v>12.106629419946264</v>
      </c>
      <c r="AL63" s="25">
        <v>10.287066547479846</v>
      </c>
      <c r="AM63" s="25">
        <v>11.761396082463145</v>
      </c>
      <c r="AN63" s="49">
        <v>34.737844541082829</v>
      </c>
      <c r="AO63" s="49">
        <v>35.251592251488603</v>
      </c>
      <c r="AP63" s="49">
        <v>31.727706605455651</v>
      </c>
      <c r="AQ63" s="49">
        <v>0</v>
      </c>
      <c r="AR63" s="49">
        <v>0</v>
      </c>
      <c r="AS63" s="49">
        <v>0</v>
      </c>
      <c r="AT63" s="28">
        <v>1200</v>
      </c>
      <c r="AU63" s="28">
        <v>1200</v>
      </c>
      <c r="AV63" s="28" t="s">
        <v>4748</v>
      </c>
    </row>
    <row r="64" spans="1:48" x14ac:dyDescent="0.25">
      <c r="A64" s="162">
        <v>61</v>
      </c>
      <c r="B64" s="3" t="s">
        <v>4169</v>
      </c>
      <c r="C64" s="3" t="s">
        <v>2176</v>
      </c>
      <c r="D64" s="28">
        <v>12700</v>
      </c>
      <c r="E64" s="25">
        <v>0</v>
      </c>
      <c r="F64" s="25">
        <v>10.43478</v>
      </c>
      <c r="G64" s="25">
        <v>15.454549999999999</v>
      </c>
      <c r="H64" s="28">
        <v>25400000000</v>
      </c>
      <c r="I64" s="51">
        <v>2</v>
      </c>
      <c r="J64" s="51">
        <v>100</v>
      </c>
      <c r="K64" s="28">
        <v>0</v>
      </c>
      <c r="L64" s="28" t="s">
        <v>4942</v>
      </c>
      <c r="M64" s="51">
        <v>10.015772870662461</v>
      </c>
      <c r="N64" s="51">
        <v>1.0089573659145155</v>
      </c>
      <c r="O64" s="51" t="s">
        <v>4942</v>
      </c>
      <c r="P64" s="30" t="s">
        <v>4748</v>
      </c>
      <c r="Q64" s="27" t="s">
        <v>2001</v>
      </c>
      <c r="R64" s="30">
        <v>55380.910101000001</v>
      </c>
      <c r="S64" s="27" t="s">
        <v>2001</v>
      </c>
      <c r="T64" s="30">
        <v>55638.321079000001</v>
      </c>
      <c r="U64" s="27">
        <v>4.6480091701373441E-3</v>
      </c>
      <c r="V64" s="30" t="s">
        <v>4748</v>
      </c>
      <c r="W64" s="32" t="s">
        <v>2001</v>
      </c>
      <c r="X64" s="30">
        <v>1530.376994</v>
      </c>
      <c r="Y64" s="32" t="s">
        <v>2001</v>
      </c>
      <c r="Z64" s="30">
        <v>2535.6371979999999</v>
      </c>
      <c r="AA64" s="32">
        <v>0.65687095920889149</v>
      </c>
      <c r="AB64" s="30" t="s">
        <v>4748</v>
      </c>
      <c r="AC64" s="27" t="s">
        <v>2001</v>
      </c>
      <c r="AD64" s="30">
        <v>765</v>
      </c>
      <c r="AE64" s="27" t="s">
        <v>2001</v>
      </c>
      <c r="AF64" s="30">
        <v>1268</v>
      </c>
      <c r="AG64" s="27">
        <v>0.65751633986928104</v>
      </c>
      <c r="AH64" s="25" t="s">
        <v>4748</v>
      </c>
      <c r="AI64" s="25" t="s">
        <v>4748</v>
      </c>
      <c r="AJ64" s="25">
        <v>7.1312148304154128</v>
      </c>
      <c r="AK64" s="25" t="s">
        <v>4748</v>
      </c>
      <c r="AL64" s="25" t="s">
        <v>4748</v>
      </c>
      <c r="AM64" s="25">
        <v>10.277441167232936</v>
      </c>
      <c r="AN64" s="49" t="s">
        <v>4748</v>
      </c>
      <c r="AO64" s="49">
        <v>24.637779392060988</v>
      </c>
      <c r="AP64" s="49">
        <v>28.929348788483054</v>
      </c>
      <c r="AQ64" s="49" t="s">
        <v>4748</v>
      </c>
      <c r="AR64" s="49">
        <v>0</v>
      </c>
      <c r="AS64" s="49">
        <v>0</v>
      </c>
      <c r="AT64" s="28" t="s">
        <v>4748</v>
      </c>
      <c r="AU64" s="28" t="s">
        <v>4748</v>
      </c>
      <c r="AV64" s="28">
        <v>800</v>
      </c>
    </row>
    <row r="65" spans="1:48" x14ac:dyDescent="0.25">
      <c r="A65" s="162">
        <v>62</v>
      </c>
      <c r="B65" s="3" t="s">
        <v>331</v>
      </c>
      <c r="C65" s="3" t="s">
        <v>694</v>
      </c>
      <c r="D65" s="28">
        <v>7800</v>
      </c>
      <c r="E65" s="25">
        <v>-4.8780489999999999</v>
      </c>
      <c r="F65" s="25">
        <v>-26.415089999999999</v>
      </c>
      <c r="G65" s="25">
        <v>-39.0625</v>
      </c>
      <c r="H65" s="28">
        <v>46800000000</v>
      </c>
      <c r="I65" s="51">
        <v>6</v>
      </c>
      <c r="J65" s="51">
        <v>31.668379999999999</v>
      </c>
      <c r="K65" s="28">
        <v>199.85</v>
      </c>
      <c r="L65" s="28">
        <v>1687000</v>
      </c>
      <c r="M65" s="51">
        <v>8.2923458359699929</v>
      </c>
      <c r="N65" s="51">
        <v>0.44200738393568983</v>
      </c>
      <c r="O65" s="51" t="s">
        <v>4942</v>
      </c>
      <c r="P65" s="30">
        <v>389085.76695999998</v>
      </c>
      <c r="Q65" s="27">
        <v>-0.20592270698459081</v>
      </c>
      <c r="R65" s="30">
        <v>424410.66842200002</v>
      </c>
      <c r="S65" s="27">
        <v>9.0789498001944802E-2</v>
      </c>
      <c r="T65" s="30">
        <v>354619.61674799997</v>
      </c>
      <c r="U65" s="27">
        <v>-0.16444226516145302</v>
      </c>
      <c r="V65" s="30">
        <v>8353.5111780000007</v>
      </c>
      <c r="W65" s="32">
        <v>1.0705161861837009E-3</v>
      </c>
      <c r="X65" s="30">
        <v>8658.5356370000009</v>
      </c>
      <c r="Y65" s="32">
        <v>3.6514520960158503E-2</v>
      </c>
      <c r="Z65" s="30">
        <v>3954.1063859999999</v>
      </c>
      <c r="AA65" s="32">
        <v>-0.54332850821758427</v>
      </c>
      <c r="AB65" s="30">
        <v>1894.3991820000001</v>
      </c>
      <c r="AC65" s="27">
        <v>-1.7777777777777781E-2</v>
      </c>
      <c r="AD65" s="30">
        <v>1870</v>
      </c>
      <c r="AE65" s="27">
        <v>-1.2879641329997193E-2</v>
      </c>
      <c r="AF65" s="30">
        <v>659</v>
      </c>
      <c r="AG65" s="27">
        <v>-0.64759358288770053</v>
      </c>
      <c r="AH65" s="25">
        <v>3.8211617550079189</v>
      </c>
      <c r="AI65" s="25">
        <v>3.5641123635284413</v>
      </c>
      <c r="AJ65" s="25">
        <v>1.2633792259144332</v>
      </c>
      <c r="AK65" s="25">
        <v>10.208059044899267</v>
      </c>
      <c r="AL65" s="25">
        <v>9.1473027561142821</v>
      </c>
      <c r="AM65" s="25">
        <v>3.7706563828895492</v>
      </c>
      <c r="AN65" s="49">
        <v>8.9655982030785175</v>
      </c>
      <c r="AO65" s="49">
        <v>9.6568695088145144</v>
      </c>
      <c r="AP65" s="49">
        <v>8.9233651971055039</v>
      </c>
      <c r="AQ65" s="49">
        <v>105.25652440764119</v>
      </c>
      <c r="AR65" s="49">
        <v>73.194699570987183</v>
      </c>
      <c r="AS65" s="49">
        <v>170.20550111950377</v>
      </c>
      <c r="AT65" s="28">
        <v>1142.9256</v>
      </c>
      <c r="AU65" s="28">
        <v>1000</v>
      </c>
      <c r="AV65" s="28">
        <v>1000</v>
      </c>
    </row>
    <row r="66" spans="1:48" x14ac:dyDescent="0.25">
      <c r="A66" s="162">
        <v>63</v>
      </c>
      <c r="B66" s="3" t="s">
        <v>4815</v>
      </c>
      <c r="C66" s="3" t="s">
        <v>2176</v>
      </c>
      <c r="D66" s="28">
        <v>16900</v>
      </c>
      <c r="E66" s="25">
        <v>-3.9772729999999998</v>
      </c>
      <c r="F66" s="25">
        <v>-8.6486490000000007</v>
      </c>
      <c r="G66" s="25" t="s">
        <v>4942</v>
      </c>
      <c r="H66" s="28">
        <v>115596000000</v>
      </c>
      <c r="I66" s="51">
        <v>6.84</v>
      </c>
      <c r="J66" s="51">
        <v>100</v>
      </c>
      <c r="K66" s="28">
        <v>1030</v>
      </c>
      <c r="L66" s="28">
        <v>18520500</v>
      </c>
      <c r="M66" s="51">
        <v>8.1328200192492783</v>
      </c>
      <c r="N66" s="51">
        <v>7.2330353719485361</v>
      </c>
      <c r="O66" s="51" t="s">
        <v>4942</v>
      </c>
      <c r="P66" s="30" t="s">
        <v>2001</v>
      </c>
      <c r="Q66" s="27" t="s">
        <v>2001</v>
      </c>
      <c r="R66" s="30" t="s">
        <v>2001</v>
      </c>
      <c r="S66" s="27" t="s">
        <v>2001</v>
      </c>
      <c r="T66" s="30" t="s">
        <v>2001</v>
      </c>
      <c r="U66" s="27" t="s">
        <v>2001</v>
      </c>
      <c r="V66" s="30" t="s">
        <v>2001</v>
      </c>
      <c r="W66" s="32" t="s">
        <v>2001</v>
      </c>
      <c r="X66" s="30" t="s">
        <v>2001</v>
      </c>
      <c r="Y66" s="32" t="s">
        <v>2001</v>
      </c>
      <c r="Z66" s="30" t="s">
        <v>2001</v>
      </c>
      <c r="AA66" s="32" t="s">
        <v>2001</v>
      </c>
      <c r="AB66" s="30" t="s">
        <v>2001</v>
      </c>
      <c r="AC66" s="27" t="s">
        <v>2001</v>
      </c>
      <c r="AD66" s="30" t="s">
        <v>2001</v>
      </c>
      <c r="AE66" s="27" t="s">
        <v>2001</v>
      </c>
      <c r="AF66" s="30" t="s">
        <v>2001</v>
      </c>
      <c r="AG66" s="27" t="s">
        <v>2001</v>
      </c>
      <c r="AH66" s="25" t="s">
        <v>2001</v>
      </c>
      <c r="AI66" s="25" t="s">
        <v>2001</v>
      </c>
      <c r="AJ66" s="25" t="s">
        <v>2001</v>
      </c>
      <c r="AK66" s="25" t="s">
        <v>2001</v>
      </c>
      <c r="AL66" s="25" t="s">
        <v>2001</v>
      </c>
      <c r="AM66" s="25" t="s">
        <v>2001</v>
      </c>
      <c r="AN66" s="49" t="s">
        <v>2001</v>
      </c>
      <c r="AO66" s="49" t="s">
        <v>2001</v>
      </c>
      <c r="AP66" s="49" t="s">
        <v>2001</v>
      </c>
      <c r="AQ66" s="49" t="s">
        <v>2001</v>
      </c>
      <c r="AR66" s="49" t="s">
        <v>2001</v>
      </c>
      <c r="AS66" s="49" t="s">
        <v>2001</v>
      </c>
      <c r="AT66" s="28" t="s">
        <v>2001</v>
      </c>
      <c r="AU66" s="28" t="s">
        <v>2001</v>
      </c>
      <c r="AV66" s="28" t="s">
        <v>2001</v>
      </c>
    </row>
    <row r="67" spans="1:48" x14ac:dyDescent="0.25">
      <c r="A67" s="162">
        <v>64</v>
      </c>
      <c r="B67" s="3" t="s">
        <v>4985</v>
      </c>
      <c r="C67" s="3" t="s">
        <v>2176</v>
      </c>
      <c r="D67" s="6" t="s">
        <v>4942</v>
      </c>
      <c r="E67" s="171" t="s">
        <v>4942</v>
      </c>
      <c r="F67" s="171" t="s">
        <v>4942</v>
      </c>
      <c r="G67" s="171" t="s">
        <v>4942</v>
      </c>
      <c r="H67" s="6" t="s">
        <v>4942</v>
      </c>
      <c r="I67" s="154">
        <v>5</v>
      </c>
      <c r="J67" s="154">
        <v>100</v>
      </c>
      <c r="K67" s="6" t="s">
        <v>4942</v>
      </c>
      <c r="L67" s="6" t="s">
        <v>4942</v>
      </c>
      <c r="M67" s="154" t="s">
        <v>4942</v>
      </c>
      <c r="N67" s="154" t="s">
        <v>4942</v>
      </c>
      <c r="O67" s="154" t="s">
        <v>4942</v>
      </c>
      <c r="P67" s="172" t="s">
        <v>2001</v>
      </c>
      <c r="Q67" s="168" t="s">
        <v>2001</v>
      </c>
      <c r="R67" s="172" t="s">
        <v>2001</v>
      </c>
      <c r="S67" s="168" t="s">
        <v>2001</v>
      </c>
      <c r="T67" s="172" t="s">
        <v>2001</v>
      </c>
      <c r="U67" s="168" t="s">
        <v>2001</v>
      </c>
      <c r="V67" s="172" t="s">
        <v>2001</v>
      </c>
      <c r="W67" s="173" t="s">
        <v>2001</v>
      </c>
      <c r="X67" s="172" t="s">
        <v>2001</v>
      </c>
      <c r="Y67" s="173" t="s">
        <v>2001</v>
      </c>
      <c r="Z67" s="172" t="s">
        <v>2001</v>
      </c>
      <c r="AA67" s="173" t="s">
        <v>2001</v>
      </c>
      <c r="AB67" s="172" t="s">
        <v>2001</v>
      </c>
      <c r="AC67" s="168" t="s">
        <v>2001</v>
      </c>
      <c r="AD67" s="172" t="s">
        <v>2001</v>
      </c>
      <c r="AE67" s="168" t="s">
        <v>2001</v>
      </c>
      <c r="AF67" s="172" t="s">
        <v>2001</v>
      </c>
      <c r="AG67" s="168" t="s">
        <v>2001</v>
      </c>
      <c r="AH67" s="171" t="s">
        <v>2001</v>
      </c>
      <c r="AI67" s="171" t="s">
        <v>2001</v>
      </c>
      <c r="AJ67" s="171" t="s">
        <v>2001</v>
      </c>
      <c r="AK67" s="171" t="s">
        <v>2001</v>
      </c>
      <c r="AL67" s="171" t="s">
        <v>2001</v>
      </c>
      <c r="AM67" s="171" t="s">
        <v>2001</v>
      </c>
      <c r="AN67" s="170" t="s">
        <v>2001</v>
      </c>
      <c r="AO67" s="170" t="s">
        <v>2001</v>
      </c>
      <c r="AP67" s="170" t="s">
        <v>2001</v>
      </c>
      <c r="AQ67" s="170" t="s">
        <v>2001</v>
      </c>
      <c r="AR67" s="170" t="s">
        <v>2001</v>
      </c>
      <c r="AS67" s="170" t="s">
        <v>2001</v>
      </c>
      <c r="AT67" s="6" t="s">
        <v>2001</v>
      </c>
      <c r="AU67" s="6" t="s">
        <v>2001</v>
      </c>
      <c r="AV67" s="6" t="s">
        <v>2001</v>
      </c>
    </row>
    <row r="68" spans="1:48" x14ac:dyDescent="0.25">
      <c r="A68" s="162">
        <v>65</v>
      </c>
      <c r="B68" s="3" t="s">
        <v>332</v>
      </c>
      <c r="C68" s="3" t="s">
        <v>694</v>
      </c>
      <c r="D68" s="28">
        <v>8600</v>
      </c>
      <c r="E68" s="25">
        <v>-4.4444439999999998</v>
      </c>
      <c r="F68" s="25">
        <v>26.470590000000001</v>
      </c>
      <c r="G68" s="25">
        <v>30.30303</v>
      </c>
      <c r="H68" s="28">
        <v>946086464399.99988</v>
      </c>
      <c r="I68" s="51">
        <v>110.01009999999999</v>
      </c>
      <c r="J68" s="51">
        <v>26.819579999999998</v>
      </c>
      <c r="K68" s="28">
        <v>397664.4</v>
      </c>
      <c r="L68" s="28">
        <v>3419527000</v>
      </c>
      <c r="M68" s="51">
        <v>7.7302912388932103</v>
      </c>
      <c r="N68" s="51">
        <v>0.4958465135649659</v>
      </c>
      <c r="O68" s="51">
        <v>0.72072999999999998</v>
      </c>
      <c r="P68" s="30">
        <v>4153080.0666749999</v>
      </c>
      <c r="Q68" s="27">
        <v>-2.6088964430246997E-2</v>
      </c>
      <c r="R68" s="30">
        <v>4280229.6114630001</v>
      </c>
      <c r="S68" s="27">
        <v>3.0615722005522761E-2</v>
      </c>
      <c r="T68" s="30">
        <v>3475367.1963379998</v>
      </c>
      <c r="U68" s="27">
        <v>-0.18804187816688064</v>
      </c>
      <c r="V68" s="30">
        <v>272581.15431000001</v>
      </c>
      <c r="W68" s="32">
        <v>0.68167216602909875</v>
      </c>
      <c r="X68" s="30">
        <v>256671.60026800001</v>
      </c>
      <c r="Y68" s="32">
        <v>-5.8366302256928737E-2</v>
      </c>
      <c r="Z68" s="30">
        <v>3312.4151320000001</v>
      </c>
      <c r="AA68" s="32">
        <v>-0.98709473456143426</v>
      </c>
      <c r="AB68" s="30">
        <v>2260</v>
      </c>
      <c r="AC68" s="27">
        <v>0.77164280845262434</v>
      </c>
      <c r="AD68" s="30">
        <v>2333</v>
      </c>
      <c r="AE68" s="27">
        <v>3.2300884955752229E-2</v>
      </c>
      <c r="AF68" s="30">
        <v>30</v>
      </c>
      <c r="AG68" s="27">
        <v>-0.98714102014573513</v>
      </c>
      <c r="AH68" s="25">
        <v>5.0704092924914406</v>
      </c>
      <c r="AI68" s="25">
        <v>5.1957469994151779</v>
      </c>
      <c r="AJ68" s="25">
        <v>6.9141483679632729E-2</v>
      </c>
      <c r="AK68" s="25">
        <v>15.816157147303626</v>
      </c>
      <c r="AL68" s="25">
        <v>14.152636969173496</v>
      </c>
      <c r="AM68" s="25">
        <v>0.17768138495167296</v>
      </c>
      <c r="AN68" s="49">
        <v>18.948802046165405</v>
      </c>
      <c r="AO68" s="49">
        <v>20.150937042725424</v>
      </c>
      <c r="AP68" s="49">
        <v>11.874542249718123</v>
      </c>
      <c r="AQ68" s="49">
        <v>135.15363176860856</v>
      </c>
      <c r="AR68" s="49">
        <v>81.303793004280124</v>
      </c>
      <c r="AS68" s="49">
        <v>102.93139804559243</v>
      </c>
      <c r="AT68" s="28">
        <v>0</v>
      </c>
      <c r="AU68" s="28">
        <v>1000</v>
      </c>
      <c r="AV68" s="28" t="s">
        <v>4748</v>
      </c>
    </row>
    <row r="69" spans="1:48" x14ac:dyDescent="0.25">
      <c r="A69" s="162">
        <v>66</v>
      </c>
      <c r="B69" s="3" t="s">
        <v>36</v>
      </c>
      <c r="C69" s="3" t="s">
        <v>1</v>
      </c>
      <c r="D69" s="28">
        <v>6960</v>
      </c>
      <c r="E69" s="25">
        <v>3.2640950000000002</v>
      </c>
      <c r="F69" s="25">
        <v>14.47368</v>
      </c>
      <c r="G69" s="25">
        <v>11.00478</v>
      </c>
      <c r="H69" s="28">
        <v>208800000000</v>
      </c>
      <c r="I69" s="51">
        <v>30</v>
      </c>
      <c r="J69" s="51">
        <v>44.483440000000002</v>
      </c>
      <c r="K69" s="28">
        <v>46998</v>
      </c>
      <c r="L69" s="28">
        <v>325500000</v>
      </c>
      <c r="M69" s="51">
        <v>6.7353744928313803</v>
      </c>
      <c r="N69" s="51">
        <v>0.57019295642284762</v>
      </c>
      <c r="O69" s="51">
        <v>0.4959421</v>
      </c>
      <c r="P69" s="30">
        <v>818572.996453</v>
      </c>
      <c r="Q69" s="27">
        <v>0.33890991617104382</v>
      </c>
      <c r="R69" s="30">
        <v>862102.06219600001</v>
      </c>
      <c r="S69" s="27">
        <v>5.3176767290904925E-2</v>
      </c>
      <c r="T69" s="30">
        <v>579039.94271500001</v>
      </c>
      <c r="U69" s="27">
        <v>-0.32833945294129857</v>
      </c>
      <c r="V69" s="30">
        <v>38453.813896</v>
      </c>
      <c r="W69" s="32">
        <v>0.79499986815878287</v>
      </c>
      <c r="X69" s="30">
        <v>15443.470609</v>
      </c>
      <c r="Y69" s="32">
        <v>-0.59838910515436694</v>
      </c>
      <c r="Z69" s="30">
        <v>29193.134604999999</v>
      </c>
      <c r="AA69" s="32">
        <v>0.89032215258577307</v>
      </c>
      <c r="AB69" s="30">
        <v>1143</v>
      </c>
      <c r="AC69" s="27">
        <v>0.60084033613445387</v>
      </c>
      <c r="AD69" s="30">
        <v>430</v>
      </c>
      <c r="AE69" s="27">
        <v>-0.62379702537182857</v>
      </c>
      <c r="AF69" s="30">
        <v>813</v>
      </c>
      <c r="AG69" s="27">
        <v>0.8906976744186047</v>
      </c>
      <c r="AH69" s="25">
        <v>2.6691153221661295</v>
      </c>
      <c r="AI69" s="25">
        <v>0.96661563059209943</v>
      </c>
      <c r="AJ69" s="25">
        <v>2.4110327543064534</v>
      </c>
      <c r="AK69" s="25">
        <v>9.5708530622007952</v>
      </c>
      <c r="AL69" s="25">
        <v>3.5742648336553531</v>
      </c>
      <c r="AM69" s="25">
        <v>6.8418598471012686</v>
      </c>
      <c r="AN69" s="49">
        <v>7.9181146867604468</v>
      </c>
      <c r="AO69" s="49">
        <v>3.5864720657599491</v>
      </c>
      <c r="AP69" s="49">
        <v>4.8924994711364249</v>
      </c>
      <c r="AQ69" s="49">
        <v>24.534188066066061</v>
      </c>
      <c r="AR69" s="49">
        <v>21.259698169365997</v>
      </c>
      <c r="AS69" s="49">
        <v>10.486167006963488</v>
      </c>
      <c r="AT69" s="28">
        <v>700</v>
      </c>
      <c r="AU69" s="28" t="s">
        <v>4748</v>
      </c>
      <c r="AV69" s="28">
        <v>800</v>
      </c>
    </row>
    <row r="70" spans="1:48" x14ac:dyDescent="0.25">
      <c r="A70" s="162">
        <v>67</v>
      </c>
      <c r="B70" s="3" t="s">
        <v>37</v>
      </c>
      <c r="C70" s="3" t="s">
        <v>1</v>
      </c>
      <c r="D70" s="28">
        <v>5900</v>
      </c>
      <c r="E70" s="25">
        <v>-9.2307690000000004</v>
      </c>
      <c r="F70" s="25">
        <v>-10.060980000000001</v>
      </c>
      <c r="G70" s="25">
        <v>-3.908795</v>
      </c>
      <c r="H70" s="28">
        <v>637233983999.99988</v>
      </c>
      <c r="I70" s="51">
        <v>108.00579999999999</v>
      </c>
      <c r="J70" s="51">
        <v>66.371989999999997</v>
      </c>
      <c r="K70" s="28">
        <v>1029438</v>
      </c>
      <c r="L70" s="28">
        <v>6474050000</v>
      </c>
      <c r="M70" s="51" t="s">
        <v>4942</v>
      </c>
      <c r="N70" s="51">
        <v>0.58794150371891063</v>
      </c>
      <c r="O70" s="51">
        <v>0.41772500000000001</v>
      </c>
      <c r="P70" s="30">
        <v>975042.34875</v>
      </c>
      <c r="Q70" s="27">
        <v>55.053902634714895</v>
      </c>
      <c r="R70" s="30">
        <v>1648404.8130020001</v>
      </c>
      <c r="S70" s="27">
        <v>0.69059817259757783</v>
      </c>
      <c r="T70" s="30">
        <v>1990883.516179</v>
      </c>
      <c r="U70" s="27">
        <v>0.20776371221174322</v>
      </c>
      <c r="V70" s="30">
        <v>39806.036444999998</v>
      </c>
      <c r="W70" s="32">
        <v>1.1003117242756457</v>
      </c>
      <c r="X70" s="30">
        <v>19306.988047999999</v>
      </c>
      <c r="Y70" s="32">
        <v>-0.51497336152328388</v>
      </c>
      <c r="Z70" s="30">
        <v>13615.007562999999</v>
      </c>
      <c r="AA70" s="32">
        <v>-0.29481452367655187</v>
      </c>
      <c r="AB70" s="30">
        <v>905.58823425925925</v>
      </c>
      <c r="AC70" s="27" t="s">
        <v>2001</v>
      </c>
      <c r="AD70" s="30">
        <v>241.836028</v>
      </c>
      <c r="AE70" s="27">
        <v>-0.73295144652821853</v>
      </c>
      <c r="AF70" s="30">
        <v>126</v>
      </c>
      <c r="AG70" s="27">
        <v>-0.47898581926759071</v>
      </c>
      <c r="AH70" s="25">
        <v>6.6368666827175034</v>
      </c>
      <c r="AI70" s="25">
        <v>0.72155172752754615</v>
      </c>
      <c r="AJ70" s="25">
        <v>0.3395719088097614</v>
      </c>
      <c r="AK70" s="25">
        <v>16.995084708236064</v>
      </c>
      <c r="AL70" s="25">
        <v>2.4858053844924397</v>
      </c>
      <c r="AM70" s="25">
        <v>1.2251188646802047</v>
      </c>
      <c r="AN70" s="49">
        <v>10.005394381697108</v>
      </c>
      <c r="AO70" s="49">
        <v>12.527326979525732</v>
      </c>
      <c r="AP70" s="49">
        <v>11.696991847717042</v>
      </c>
      <c r="AQ70" s="49">
        <v>21.953150712455638</v>
      </c>
      <c r="AR70" s="49">
        <v>24.534829021873712</v>
      </c>
      <c r="AS70" s="49">
        <v>72.215632819322877</v>
      </c>
      <c r="AT70" s="28">
        <v>0</v>
      </c>
      <c r="AU70" s="28">
        <v>0</v>
      </c>
      <c r="AV70" s="28">
        <v>0</v>
      </c>
    </row>
    <row r="71" spans="1:48" x14ac:dyDescent="0.25">
      <c r="A71" s="162">
        <v>68</v>
      </c>
      <c r="B71" s="3" t="s">
        <v>4406</v>
      </c>
      <c r="C71" s="3" t="s">
        <v>2176</v>
      </c>
      <c r="D71" s="28">
        <v>23000</v>
      </c>
      <c r="E71" s="25">
        <v>-8</v>
      </c>
      <c r="F71" s="25">
        <v>3.1390129999999998</v>
      </c>
      <c r="G71" s="25">
        <v>0</v>
      </c>
      <c r="H71" s="28">
        <v>23289365300000</v>
      </c>
      <c r="I71" s="51">
        <v>1012.5809999999999</v>
      </c>
      <c r="J71" s="51">
        <v>100</v>
      </c>
      <c r="K71" s="28">
        <v>9400.2999999999993</v>
      </c>
      <c r="L71" s="28">
        <v>218625000</v>
      </c>
      <c r="M71" s="51" t="s">
        <v>4942</v>
      </c>
      <c r="N71" s="51" t="s">
        <v>4942</v>
      </c>
      <c r="O71" s="51" t="s">
        <v>4942</v>
      </c>
      <c r="P71" s="30" t="s">
        <v>4748</v>
      </c>
      <c r="Q71" s="27" t="s">
        <v>2001</v>
      </c>
      <c r="R71" s="30">
        <v>7299656.5537299998</v>
      </c>
      <c r="S71" s="27" t="s">
        <v>2001</v>
      </c>
      <c r="T71" s="30" t="s">
        <v>4748</v>
      </c>
      <c r="U71" s="27" t="s">
        <v>4748</v>
      </c>
      <c r="V71" s="30" t="s">
        <v>4748</v>
      </c>
      <c r="W71" s="32" t="s">
        <v>2001</v>
      </c>
      <c r="X71" s="30">
        <v>786907.13808399998</v>
      </c>
      <c r="Y71" s="32" t="s">
        <v>2001</v>
      </c>
      <c r="Z71" s="30" t="s">
        <v>4748</v>
      </c>
      <c r="AA71" s="32" t="s">
        <v>4748</v>
      </c>
      <c r="AB71" s="30" t="s">
        <v>4748</v>
      </c>
      <c r="AC71" s="27" t="s">
        <v>2001</v>
      </c>
      <c r="AD71" s="30" t="s">
        <v>4748</v>
      </c>
      <c r="AE71" s="27" t="s">
        <v>2001</v>
      </c>
      <c r="AF71" s="30" t="s">
        <v>4748</v>
      </c>
      <c r="AG71" s="27" t="s">
        <v>4748</v>
      </c>
      <c r="AH71" s="25" t="s">
        <v>4748</v>
      </c>
      <c r="AI71" s="25" t="s">
        <v>4748</v>
      </c>
      <c r="AJ71" s="25" t="s">
        <v>4748</v>
      </c>
      <c r="AK71" s="25" t="s">
        <v>4748</v>
      </c>
      <c r="AL71" s="25" t="s">
        <v>4748</v>
      </c>
      <c r="AM71" s="25" t="s">
        <v>4748</v>
      </c>
      <c r="AN71" s="49" t="s">
        <v>4748</v>
      </c>
      <c r="AO71" s="49">
        <v>25.78650847467835</v>
      </c>
      <c r="AP71" s="49" t="s">
        <v>4748</v>
      </c>
      <c r="AQ71" s="49" t="s">
        <v>4748</v>
      </c>
      <c r="AR71" s="49">
        <v>173.14990202118423</v>
      </c>
      <c r="AS71" s="49" t="s">
        <v>4748</v>
      </c>
      <c r="AT71" s="28" t="s">
        <v>4748</v>
      </c>
      <c r="AU71" s="28" t="s">
        <v>4748</v>
      </c>
      <c r="AV71" s="28" t="s">
        <v>4748</v>
      </c>
    </row>
    <row r="72" spans="1:48" x14ac:dyDescent="0.25">
      <c r="A72" s="162">
        <v>69</v>
      </c>
      <c r="B72" s="3" t="s">
        <v>2240</v>
      </c>
      <c r="C72" s="3" t="s">
        <v>2176</v>
      </c>
      <c r="D72" s="6">
        <v>12500</v>
      </c>
      <c r="E72" s="171">
        <v>-21.875</v>
      </c>
      <c r="F72" s="171">
        <v>47.058819999999997</v>
      </c>
      <c r="G72" s="171">
        <v>-10.07194</v>
      </c>
      <c r="H72" s="6">
        <v>75000000000</v>
      </c>
      <c r="I72" s="154">
        <v>6</v>
      </c>
      <c r="J72" s="154">
        <v>26.93666</v>
      </c>
      <c r="K72" s="6">
        <v>104585.60000000001</v>
      </c>
      <c r="L72" s="6">
        <v>21931000</v>
      </c>
      <c r="M72" s="154">
        <v>6.4168377823408624</v>
      </c>
      <c r="N72" s="154">
        <v>0.94545991358111281</v>
      </c>
      <c r="O72" s="154" t="s">
        <v>4942</v>
      </c>
      <c r="P72" s="172">
        <v>72487.681995000006</v>
      </c>
      <c r="Q72" s="168">
        <v>-0.12902400666480629</v>
      </c>
      <c r="R72" s="172">
        <v>73640.627422000005</v>
      </c>
      <c r="S72" s="168">
        <v>1.5905397927878706E-2</v>
      </c>
      <c r="T72" s="172">
        <v>74941.517900000006</v>
      </c>
      <c r="U72" s="168">
        <v>1.7665391015005971E-2</v>
      </c>
      <c r="V72" s="172">
        <v>1109.6959240000001</v>
      </c>
      <c r="W72" s="173">
        <v>-0.78190654661274928</v>
      </c>
      <c r="X72" s="172">
        <v>2752.7284559999998</v>
      </c>
      <c r="Y72" s="173">
        <v>1.4806150914545482</v>
      </c>
      <c r="Z72" s="172">
        <v>4687.3709509999999</v>
      </c>
      <c r="AA72" s="173">
        <v>0.70280905869343768</v>
      </c>
      <c r="AB72" s="172">
        <v>235</v>
      </c>
      <c r="AC72" s="168">
        <v>-0.8143759873617693</v>
      </c>
      <c r="AD72" s="172">
        <v>607</v>
      </c>
      <c r="AE72" s="168">
        <v>1.5829787234042554</v>
      </c>
      <c r="AF72" s="172">
        <v>1050</v>
      </c>
      <c r="AG72" s="168">
        <v>0.72981878088962104</v>
      </c>
      <c r="AH72" s="171">
        <v>0.59550872148529499</v>
      </c>
      <c r="AI72" s="171">
        <v>1.5392113622840837</v>
      </c>
      <c r="AJ72" s="171">
        <v>2.6686817344355349</v>
      </c>
      <c r="AK72" s="171">
        <v>1.7927346150821015</v>
      </c>
      <c r="AL72" s="171">
        <v>4.7188949917261693</v>
      </c>
      <c r="AM72" s="171">
        <v>7.9210182552233483</v>
      </c>
      <c r="AN72" s="170">
        <v>25.93083932977267</v>
      </c>
      <c r="AO72" s="170">
        <v>30.842263850965924</v>
      </c>
      <c r="AP72" s="170">
        <v>29.923613985139209</v>
      </c>
      <c r="AQ72" s="170">
        <v>58.087336648798484</v>
      </c>
      <c r="AR72" s="170">
        <v>56.424234097321282</v>
      </c>
      <c r="AS72" s="170">
        <v>50.839841885627898</v>
      </c>
      <c r="AT72" s="6">
        <v>400</v>
      </c>
      <c r="AU72" s="6">
        <v>500</v>
      </c>
      <c r="AV72" s="6">
        <v>2200</v>
      </c>
    </row>
    <row r="73" spans="1:48" x14ac:dyDescent="0.25">
      <c r="A73" s="162">
        <v>70</v>
      </c>
      <c r="B73" s="3" t="s">
        <v>333</v>
      </c>
      <c r="C73" s="3" t="s">
        <v>694</v>
      </c>
      <c r="D73" s="6" t="s">
        <v>4942</v>
      </c>
      <c r="E73" s="171" t="s">
        <v>4942</v>
      </c>
      <c r="F73" s="171" t="s">
        <v>4942</v>
      </c>
      <c r="G73" s="171" t="s">
        <v>4942</v>
      </c>
      <c r="H73" s="6" t="s">
        <v>4942</v>
      </c>
      <c r="I73" s="154">
        <v>1.1264699999999999</v>
      </c>
      <c r="J73" s="154">
        <v>56.819330000000001</v>
      </c>
      <c r="K73" s="6">
        <v>0</v>
      </c>
      <c r="L73" s="6" t="s">
        <v>4942</v>
      </c>
      <c r="M73" s="154" t="s">
        <v>4942</v>
      </c>
      <c r="N73" s="154" t="s">
        <v>4942</v>
      </c>
      <c r="O73" s="154" t="s">
        <v>4942</v>
      </c>
      <c r="P73" s="172">
        <v>54174.338346999997</v>
      </c>
      <c r="Q73" s="168">
        <v>-2.4359670772673425E-2</v>
      </c>
      <c r="R73" s="172">
        <v>41959.871349000001</v>
      </c>
      <c r="S73" s="168">
        <v>-0.22546591930229631</v>
      </c>
      <c r="T73" s="172">
        <v>42746.054922000003</v>
      </c>
      <c r="U73" s="168">
        <v>1.8736558233483205E-2</v>
      </c>
      <c r="V73" s="172">
        <v>630.86519899999996</v>
      </c>
      <c r="W73" s="173">
        <v>0.60468686338933764</v>
      </c>
      <c r="X73" s="172">
        <v>1117.7955899999999</v>
      </c>
      <c r="Y73" s="173">
        <v>0.77184538277249315</v>
      </c>
      <c r="Z73" s="172">
        <v>759.66215599999998</v>
      </c>
      <c r="AA73" s="173">
        <v>-0.3203925987934878</v>
      </c>
      <c r="AB73" s="172">
        <v>517</v>
      </c>
      <c r="AC73" s="168">
        <v>0.48137535816618904</v>
      </c>
      <c r="AD73" s="172">
        <v>943</v>
      </c>
      <c r="AE73" s="168">
        <v>0.82398452611218564</v>
      </c>
      <c r="AF73" s="172">
        <v>641</v>
      </c>
      <c r="AG73" s="168">
        <v>-0.32025450689289503</v>
      </c>
      <c r="AH73" s="171">
        <v>4.1252915099487923</v>
      </c>
      <c r="AI73" s="171">
        <v>7.3006379152732395</v>
      </c>
      <c r="AJ73" s="171">
        <v>4.9845717496180999</v>
      </c>
      <c r="AK73" s="171">
        <v>4.7185455426375711</v>
      </c>
      <c r="AL73" s="171">
        <v>8.3554053565871058</v>
      </c>
      <c r="AM73" s="171">
        <v>5.6079709029315987</v>
      </c>
      <c r="AN73" s="170">
        <v>9.3058023703194372</v>
      </c>
      <c r="AO73" s="170">
        <v>11.801030679561453</v>
      </c>
      <c r="AP73" s="170">
        <v>11.064277175122095</v>
      </c>
      <c r="AQ73" s="170">
        <v>0</v>
      </c>
      <c r="AR73" s="170">
        <v>0</v>
      </c>
      <c r="AS73" s="170">
        <v>0</v>
      </c>
      <c r="AT73" s="6">
        <v>500</v>
      </c>
      <c r="AU73" s="6">
        <v>800</v>
      </c>
      <c r="AV73" s="6">
        <v>700</v>
      </c>
    </row>
    <row r="74" spans="1:48" x14ac:dyDescent="0.25">
      <c r="A74" s="162">
        <v>71</v>
      </c>
      <c r="B74" s="3" t="s">
        <v>4950</v>
      </c>
      <c r="C74" s="3" t="s">
        <v>2176</v>
      </c>
      <c r="D74" s="28">
        <v>11000</v>
      </c>
      <c r="E74" s="25">
        <v>10</v>
      </c>
      <c r="F74" s="25">
        <v>4.7619049999999996</v>
      </c>
      <c r="G74" s="25" t="s">
        <v>4942</v>
      </c>
      <c r="H74" s="28">
        <v>239094900000.00003</v>
      </c>
      <c r="I74" s="51">
        <v>21.735899999999997</v>
      </c>
      <c r="J74" s="51">
        <v>98.851659999999995</v>
      </c>
      <c r="K74" s="28">
        <v>575</v>
      </c>
      <c r="L74" s="28">
        <v>6282000</v>
      </c>
      <c r="M74" s="51">
        <v>38.732394366197184</v>
      </c>
      <c r="N74" s="51">
        <v>0.92788588017605034</v>
      </c>
      <c r="O74" s="51" t="s">
        <v>4942</v>
      </c>
      <c r="P74" s="30" t="s">
        <v>2001</v>
      </c>
      <c r="Q74" s="27" t="s">
        <v>2001</v>
      </c>
      <c r="R74" s="30" t="s">
        <v>2001</v>
      </c>
      <c r="S74" s="27" t="s">
        <v>2001</v>
      </c>
      <c r="T74" s="30" t="s">
        <v>2001</v>
      </c>
      <c r="U74" s="27" t="s">
        <v>2001</v>
      </c>
      <c r="V74" s="30" t="s">
        <v>2001</v>
      </c>
      <c r="W74" s="32" t="s">
        <v>2001</v>
      </c>
      <c r="X74" s="30" t="s">
        <v>2001</v>
      </c>
      <c r="Y74" s="32" t="s">
        <v>2001</v>
      </c>
      <c r="Z74" s="30" t="s">
        <v>2001</v>
      </c>
      <c r="AA74" s="32" t="s">
        <v>2001</v>
      </c>
      <c r="AB74" s="30" t="s">
        <v>2001</v>
      </c>
      <c r="AC74" s="27" t="s">
        <v>2001</v>
      </c>
      <c r="AD74" s="30" t="s">
        <v>2001</v>
      </c>
      <c r="AE74" s="27" t="s">
        <v>2001</v>
      </c>
      <c r="AF74" s="30" t="s">
        <v>2001</v>
      </c>
      <c r="AG74" s="27" t="s">
        <v>2001</v>
      </c>
      <c r="AH74" s="25" t="s">
        <v>2001</v>
      </c>
      <c r="AI74" s="25" t="s">
        <v>2001</v>
      </c>
      <c r="AJ74" s="25" t="s">
        <v>2001</v>
      </c>
      <c r="AK74" s="25" t="s">
        <v>2001</v>
      </c>
      <c r="AL74" s="25" t="s">
        <v>2001</v>
      </c>
      <c r="AM74" s="25" t="s">
        <v>2001</v>
      </c>
      <c r="AN74" s="49" t="s">
        <v>2001</v>
      </c>
      <c r="AO74" s="49" t="s">
        <v>2001</v>
      </c>
      <c r="AP74" s="49" t="s">
        <v>2001</v>
      </c>
      <c r="AQ74" s="49" t="s">
        <v>2001</v>
      </c>
      <c r="AR74" s="49" t="s">
        <v>2001</v>
      </c>
      <c r="AS74" s="49" t="s">
        <v>2001</v>
      </c>
      <c r="AT74" s="28" t="s">
        <v>2001</v>
      </c>
      <c r="AU74" s="28" t="s">
        <v>2001</v>
      </c>
      <c r="AV74" s="28" t="s">
        <v>2001</v>
      </c>
    </row>
    <row r="75" spans="1:48" x14ac:dyDescent="0.25">
      <c r="A75" s="162">
        <v>72</v>
      </c>
      <c r="B75" s="3" t="s">
        <v>2243</v>
      </c>
      <c r="C75" s="3" t="s">
        <v>2176</v>
      </c>
      <c r="D75" s="28" t="s">
        <v>4942</v>
      </c>
      <c r="E75" s="25" t="s">
        <v>4942</v>
      </c>
      <c r="F75" s="25" t="s">
        <v>4942</v>
      </c>
      <c r="G75" s="25" t="s">
        <v>4942</v>
      </c>
      <c r="H75" s="28" t="s">
        <v>4942</v>
      </c>
      <c r="I75" s="51">
        <v>1.5499999999999998</v>
      </c>
      <c r="J75" s="51">
        <v>44.660260000000001</v>
      </c>
      <c r="K75" s="28">
        <v>0</v>
      </c>
      <c r="L75" s="28" t="s">
        <v>4942</v>
      </c>
      <c r="M75" s="51" t="s">
        <v>4942</v>
      </c>
      <c r="N75" s="51" t="s">
        <v>4942</v>
      </c>
      <c r="O75" s="51" t="s">
        <v>4942</v>
      </c>
      <c r="P75" s="30">
        <v>229918.94296099999</v>
      </c>
      <c r="Q75" s="27" t="s">
        <v>2001</v>
      </c>
      <c r="R75" s="30">
        <v>207034.03672800001</v>
      </c>
      <c r="S75" s="27">
        <v>-9.9534670515955881E-2</v>
      </c>
      <c r="T75" s="30">
        <v>222966.054255</v>
      </c>
      <c r="U75" s="27">
        <v>7.6953614868319323E-2</v>
      </c>
      <c r="V75" s="30">
        <v>9170.8748790000009</v>
      </c>
      <c r="W75" s="32" t="s">
        <v>2001</v>
      </c>
      <c r="X75" s="30">
        <v>5925.8483399999996</v>
      </c>
      <c r="Y75" s="32">
        <v>-0.35384045489821814</v>
      </c>
      <c r="Z75" s="30">
        <v>4323.571148</v>
      </c>
      <c r="AA75" s="32">
        <v>-0.2703878162362825</v>
      </c>
      <c r="AB75" s="30">
        <v>4438</v>
      </c>
      <c r="AC75" s="27" t="s">
        <v>2001</v>
      </c>
      <c r="AD75" s="30">
        <v>2867</v>
      </c>
      <c r="AE75" s="27">
        <v>-0.353988283010365</v>
      </c>
      <c r="AF75" s="30">
        <v>2092</v>
      </c>
      <c r="AG75" s="27">
        <v>-0.27031740495291245</v>
      </c>
      <c r="AH75" s="25" t="s">
        <v>4748</v>
      </c>
      <c r="AI75" s="25">
        <v>5.4599085951511626</v>
      </c>
      <c r="AJ75" s="25">
        <v>3.92361277618352</v>
      </c>
      <c r="AK75" s="25" t="s">
        <v>4748</v>
      </c>
      <c r="AL75" s="25">
        <v>10.466931332399943</v>
      </c>
      <c r="AM75" s="25">
        <v>7.9473032640429322</v>
      </c>
      <c r="AN75" s="49">
        <v>12.575286224199612</v>
      </c>
      <c r="AO75" s="49">
        <v>12.204926347544198</v>
      </c>
      <c r="AP75" s="49">
        <v>11.62569573185095</v>
      </c>
      <c r="AQ75" s="49">
        <v>25.949465123370974</v>
      </c>
      <c r="AR75" s="49">
        <v>44.518792861884073</v>
      </c>
      <c r="AS75" s="49">
        <v>62.138356328614044</v>
      </c>
      <c r="AT75" s="28" t="s">
        <v>4748</v>
      </c>
      <c r="AU75" s="28" t="s">
        <v>4748</v>
      </c>
      <c r="AV75" s="28">
        <v>1000</v>
      </c>
    </row>
    <row r="76" spans="1:48" x14ac:dyDescent="0.25">
      <c r="A76" s="162">
        <v>73</v>
      </c>
      <c r="B76" s="3" t="s">
        <v>2246</v>
      </c>
      <c r="C76" s="3" t="s">
        <v>2176</v>
      </c>
      <c r="D76" s="28">
        <v>33700</v>
      </c>
      <c r="E76" s="25">
        <v>-13.589740000000001</v>
      </c>
      <c r="F76" s="25">
        <v>-8.6720869999999994</v>
      </c>
      <c r="G76" s="25">
        <v>12.33333</v>
      </c>
      <c r="H76" s="28">
        <v>404400000000</v>
      </c>
      <c r="I76" s="51">
        <v>12</v>
      </c>
      <c r="J76" s="51">
        <v>26.72166</v>
      </c>
      <c r="K76" s="28">
        <v>80</v>
      </c>
      <c r="L76" s="28">
        <v>3057000</v>
      </c>
      <c r="M76" s="51">
        <v>5.9050289118626251</v>
      </c>
      <c r="N76" s="51">
        <v>2.0008470927261022</v>
      </c>
      <c r="O76" s="51" t="s">
        <v>4942</v>
      </c>
      <c r="P76" s="30" t="s">
        <v>4748</v>
      </c>
      <c r="Q76" s="27" t="s">
        <v>2001</v>
      </c>
      <c r="R76" s="30">
        <v>1481299.7363460001</v>
      </c>
      <c r="S76" s="27" t="s">
        <v>2001</v>
      </c>
      <c r="T76" s="30">
        <v>1409681.845402</v>
      </c>
      <c r="U76" s="27">
        <v>-4.8348007622457098E-2</v>
      </c>
      <c r="V76" s="30" t="s">
        <v>4748</v>
      </c>
      <c r="W76" s="32" t="s">
        <v>2001</v>
      </c>
      <c r="X76" s="30">
        <v>73413.313483999998</v>
      </c>
      <c r="Y76" s="32" t="s">
        <v>2001</v>
      </c>
      <c r="Z76" s="30">
        <v>74443.812518999999</v>
      </c>
      <c r="AA76" s="32">
        <v>1.4036950330876864E-2</v>
      </c>
      <c r="AB76" s="30" t="s">
        <v>4748</v>
      </c>
      <c r="AC76" s="27" t="s">
        <v>2001</v>
      </c>
      <c r="AD76" s="30">
        <v>6118</v>
      </c>
      <c r="AE76" s="27" t="s">
        <v>2001</v>
      </c>
      <c r="AF76" s="30">
        <v>5707</v>
      </c>
      <c r="AG76" s="27">
        <v>-6.7178816606734221E-2</v>
      </c>
      <c r="AH76" s="25" t="s">
        <v>4748</v>
      </c>
      <c r="AI76" s="25" t="s">
        <v>4748</v>
      </c>
      <c r="AJ76" s="25" t="s">
        <v>4748</v>
      </c>
      <c r="AK76" s="25" t="s">
        <v>4748</v>
      </c>
      <c r="AL76" s="25" t="s">
        <v>4748</v>
      </c>
      <c r="AM76" s="25" t="s">
        <v>4748</v>
      </c>
      <c r="AN76" s="49" t="s">
        <v>4748</v>
      </c>
      <c r="AO76" s="49" t="s">
        <v>4748</v>
      </c>
      <c r="AP76" s="49" t="s">
        <v>4748</v>
      </c>
      <c r="AQ76" s="49" t="s">
        <v>4748</v>
      </c>
      <c r="AR76" s="49" t="s">
        <v>4748</v>
      </c>
      <c r="AS76" s="49" t="s">
        <v>4748</v>
      </c>
      <c r="AT76" s="28" t="s">
        <v>4748</v>
      </c>
      <c r="AU76" s="28" t="s">
        <v>4748</v>
      </c>
      <c r="AV76" s="28" t="s">
        <v>4748</v>
      </c>
    </row>
    <row r="77" spans="1:48" x14ac:dyDescent="0.25">
      <c r="A77" s="162">
        <v>74</v>
      </c>
      <c r="B77" s="3" t="s">
        <v>2249</v>
      </c>
      <c r="C77" s="3" t="s">
        <v>2176</v>
      </c>
      <c r="D77" s="28" t="s">
        <v>4942</v>
      </c>
      <c r="E77" s="25" t="s">
        <v>4942</v>
      </c>
      <c r="F77" s="25" t="s">
        <v>4942</v>
      </c>
      <c r="G77" s="25" t="s">
        <v>4942</v>
      </c>
      <c r="H77" s="28" t="s">
        <v>4942</v>
      </c>
      <c r="I77" s="51">
        <v>25</v>
      </c>
      <c r="J77" s="51">
        <v>2.2664080000000002</v>
      </c>
      <c r="K77" s="28" t="s">
        <v>4942</v>
      </c>
      <c r="L77" s="28" t="s">
        <v>4942</v>
      </c>
      <c r="M77" s="51" t="s">
        <v>4942</v>
      </c>
      <c r="N77" s="51" t="s">
        <v>4942</v>
      </c>
      <c r="O77" s="51" t="s">
        <v>4942</v>
      </c>
      <c r="P77" s="30">
        <v>0</v>
      </c>
      <c r="Q77" s="27" t="s">
        <v>2001</v>
      </c>
      <c r="R77" s="30">
        <v>0</v>
      </c>
      <c r="S77" s="27" t="s">
        <v>2001</v>
      </c>
      <c r="T77" s="30" t="s">
        <v>4748</v>
      </c>
      <c r="U77" s="27" t="s">
        <v>4748</v>
      </c>
      <c r="V77" s="30">
        <v>-1774.7408640000001</v>
      </c>
      <c r="W77" s="32" t="s">
        <v>2001</v>
      </c>
      <c r="X77" s="30">
        <v>-1399.012379</v>
      </c>
      <c r="Y77" s="32">
        <v>-0.21170892755191562</v>
      </c>
      <c r="Z77" s="30" t="s">
        <v>4748</v>
      </c>
      <c r="AA77" s="32" t="s">
        <v>4748</v>
      </c>
      <c r="AB77" s="30" t="s">
        <v>4748</v>
      </c>
      <c r="AC77" s="27" t="s">
        <v>2001</v>
      </c>
      <c r="AD77" s="30" t="s">
        <v>4748</v>
      </c>
      <c r="AE77" s="27" t="s">
        <v>2001</v>
      </c>
      <c r="AF77" s="30" t="s">
        <v>4748</v>
      </c>
      <c r="AG77" s="27" t="s">
        <v>4748</v>
      </c>
      <c r="AH77" s="25" t="s">
        <v>4748</v>
      </c>
      <c r="AI77" s="25">
        <v>-0.8883983040760034</v>
      </c>
      <c r="AJ77" s="25" t="s">
        <v>4748</v>
      </c>
      <c r="AK77" s="25" t="s">
        <v>4748</v>
      </c>
      <c r="AL77" s="25">
        <v>-1.3669258397909561</v>
      </c>
      <c r="AM77" s="25" t="s">
        <v>4748</v>
      </c>
      <c r="AN77" s="49" t="s">
        <v>4748</v>
      </c>
      <c r="AO77" s="49" t="s">
        <v>4748</v>
      </c>
      <c r="AP77" s="49" t="s">
        <v>4748</v>
      </c>
      <c r="AQ77" s="49">
        <v>0</v>
      </c>
      <c r="AR77" s="49">
        <v>0</v>
      </c>
      <c r="AS77" s="49" t="s">
        <v>4748</v>
      </c>
      <c r="AT77" s="28" t="s">
        <v>4748</v>
      </c>
      <c r="AU77" s="28" t="s">
        <v>4748</v>
      </c>
      <c r="AV77" s="28" t="s">
        <v>4748</v>
      </c>
    </row>
    <row r="78" spans="1:48" x14ac:dyDescent="0.25">
      <c r="A78" s="162">
        <v>75</v>
      </c>
      <c r="B78" s="3" t="s">
        <v>2252</v>
      </c>
      <c r="C78" s="3" t="s">
        <v>2176</v>
      </c>
      <c r="D78" s="28">
        <v>11000</v>
      </c>
      <c r="E78" s="25">
        <v>0</v>
      </c>
      <c r="F78" s="25">
        <v>4.7619049999999996</v>
      </c>
      <c r="G78" s="25">
        <v>-10.56911</v>
      </c>
      <c r="H78" s="28">
        <v>424600000000</v>
      </c>
      <c r="I78" s="51">
        <v>38.6</v>
      </c>
      <c r="J78" s="51">
        <v>99.755189999999999</v>
      </c>
      <c r="K78" s="28">
        <v>620</v>
      </c>
      <c r="L78" s="28">
        <v>6763500</v>
      </c>
      <c r="M78" s="51">
        <v>6.0307017543859649</v>
      </c>
      <c r="N78" s="51">
        <v>0.91432753766990227</v>
      </c>
      <c r="O78" s="51" t="s">
        <v>4942</v>
      </c>
      <c r="P78" s="30" t="s">
        <v>4748</v>
      </c>
      <c r="Q78" s="27" t="s">
        <v>2001</v>
      </c>
      <c r="R78" s="30" t="s">
        <v>4748</v>
      </c>
      <c r="S78" s="27" t="s">
        <v>2001</v>
      </c>
      <c r="T78" s="30">
        <v>562145.93273600005</v>
      </c>
      <c r="U78" s="27" t="s">
        <v>4748</v>
      </c>
      <c r="V78" s="30" t="s">
        <v>4748</v>
      </c>
      <c r="W78" s="32" t="s">
        <v>2001</v>
      </c>
      <c r="X78" s="30" t="s">
        <v>4748</v>
      </c>
      <c r="Y78" s="32" t="s">
        <v>2001</v>
      </c>
      <c r="Z78" s="30">
        <v>83230.219526999994</v>
      </c>
      <c r="AA78" s="32" t="s">
        <v>4748</v>
      </c>
      <c r="AB78" s="30" t="s">
        <v>4748</v>
      </c>
      <c r="AC78" s="27" t="s">
        <v>2001</v>
      </c>
      <c r="AD78" s="30" t="s">
        <v>4748</v>
      </c>
      <c r="AE78" s="27" t="s">
        <v>2001</v>
      </c>
      <c r="AF78" s="30">
        <v>1824</v>
      </c>
      <c r="AG78" s="27" t="s">
        <v>4748</v>
      </c>
      <c r="AH78" s="25" t="s">
        <v>4748</v>
      </c>
      <c r="AI78" s="25" t="s">
        <v>4748</v>
      </c>
      <c r="AJ78" s="25" t="s">
        <v>4748</v>
      </c>
      <c r="AK78" s="25" t="s">
        <v>4748</v>
      </c>
      <c r="AL78" s="25" t="s">
        <v>4748</v>
      </c>
      <c r="AM78" s="25" t="s">
        <v>4748</v>
      </c>
      <c r="AN78" s="49" t="s">
        <v>4748</v>
      </c>
      <c r="AO78" s="49" t="s">
        <v>4748</v>
      </c>
      <c r="AP78" s="49">
        <v>31.518967277169661</v>
      </c>
      <c r="AQ78" s="49" t="s">
        <v>4748</v>
      </c>
      <c r="AR78" s="49" t="s">
        <v>4748</v>
      </c>
      <c r="AS78" s="49">
        <v>23.179445716677314</v>
      </c>
      <c r="AT78" s="28" t="s">
        <v>4748</v>
      </c>
      <c r="AU78" s="28" t="s">
        <v>4748</v>
      </c>
      <c r="AV78" s="28">
        <v>1200</v>
      </c>
    </row>
    <row r="79" spans="1:48" x14ac:dyDescent="0.25">
      <c r="A79" s="162">
        <v>76</v>
      </c>
      <c r="B79" s="3" t="s">
        <v>2255</v>
      </c>
      <c r="C79" s="3" t="s">
        <v>2176</v>
      </c>
      <c r="D79" s="28" t="s">
        <v>4942</v>
      </c>
      <c r="E79" s="25" t="s">
        <v>4942</v>
      </c>
      <c r="F79" s="25" t="s">
        <v>4942</v>
      </c>
      <c r="G79" s="25" t="s">
        <v>4942</v>
      </c>
      <c r="H79" s="28" t="s">
        <v>4942</v>
      </c>
      <c r="I79" s="51">
        <v>12.4108</v>
      </c>
      <c r="J79" s="51">
        <v>18.878080000000001</v>
      </c>
      <c r="K79" s="28">
        <v>0</v>
      </c>
      <c r="L79" s="28" t="s">
        <v>4942</v>
      </c>
      <c r="M79" s="51" t="s">
        <v>4942</v>
      </c>
      <c r="N79" s="51" t="s">
        <v>4942</v>
      </c>
      <c r="O79" s="51" t="s">
        <v>4942</v>
      </c>
      <c r="P79" s="30" t="s">
        <v>4748</v>
      </c>
      <c r="Q79" s="27" t="s">
        <v>2001</v>
      </c>
      <c r="R79" s="30">
        <v>138493.223233</v>
      </c>
      <c r="S79" s="27" t="s">
        <v>2001</v>
      </c>
      <c r="T79" s="30">
        <v>159931.69511599999</v>
      </c>
      <c r="U79" s="27">
        <v>0.15479798493051217</v>
      </c>
      <c r="V79" s="30" t="s">
        <v>4748</v>
      </c>
      <c r="W79" s="32" t="s">
        <v>2001</v>
      </c>
      <c r="X79" s="30">
        <v>10961.098395999999</v>
      </c>
      <c r="Y79" s="32" t="s">
        <v>2001</v>
      </c>
      <c r="Z79" s="30">
        <v>6726.9511659999998</v>
      </c>
      <c r="AA79" s="32">
        <v>-0.38628858870066834</v>
      </c>
      <c r="AB79" s="30" t="s">
        <v>4748</v>
      </c>
      <c r="AC79" s="27" t="s">
        <v>2001</v>
      </c>
      <c r="AD79" s="30">
        <v>530</v>
      </c>
      <c r="AE79" s="27" t="s">
        <v>2001</v>
      </c>
      <c r="AF79" s="30">
        <v>325</v>
      </c>
      <c r="AG79" s="27">
        <v>-0.3867924528301887</v>
      </c>
      <c r="AH79" s="25" t="s">
        <v>4748</v>
      </c>
      <c r="AI79" s="25">
        <v>2.6883970522330496</v>
      </c>
      <c r="AJ79" s="25">
        <v>1.703698623902749</v>
      </c>
      <c r="AK79" s="25" t="s">
        <v>4748</v>
      </c>
      <c r="AL79" s="25">
        <v>4.498815387372856</v>
      </c>
      <c r="AM79" s="25">
        <v>2.7209142298919464</v>
      </c>
      <c r="AN79" s="49" t="s">
        <v>4748</v>
      </c>
      <c r="AO79" s="49">
        <v>27.924165288533064</v>
      </c>
      <c r="AP79" s="49">
        <v>20.893495971992003</v>
      </c>
      <c r="AQ79" s="49">
        <v>119.42427608258417</v>
      </c>
      <c r="AR79" s="49">
        <v>103.55157579541088</v>
      </c>
      <c r="AS79" s="49">
        <v>90.389864802623805</v>
      </c>
      <c r="AT79" s="28">
        <v>150</v>
      </c>
      <c r="AU79" s="28">
        <v>300</v>
      </c>
      <c r="AV79" s="28">
        <v>350</v>
      </c>
    </row>
    <row r="80" spans="1:48" x14ac:dyDescent="0.25">
      <c r="A80" s="162">
        <v>77</v>
      </c>
      <c r="B80" s="3" t="s">
        <v>334</v>
      </c>
      <c r="C80" s="3" t="s">
        <v>694</v>
      </c>
      <c r="D80" s="28">
        <v>50000</v>
      </c>
      <c r="E80" s="25">
        <v>16.279070000000001</v>
      </c>
      <c r="F80" s="25">
        <v>117.3913</v>
      </c>
      <c r="G80" s="25">
        <v>65.562910000000002</v>
      </c>
      <c r="H80" s="28">
        <v>150000000000</v>
      </c>
      <c r="I80" s="51">
        <v>3</v>
      </c>
      <c r="J80" s="51" t="s">
        <v>4942</v>
      </c>
      <c r="K80" s="28">
        <v>140</v>
      </c>
      <c r="L80" s="28">
        <v>7251000</v>
      </c>
      <c r="M80" s="51">
        <v>5.6691638530685822</v>
      </c>
      <c r="N80" s="51">
        <v>2.3923844719483505</v>
      </c>
      <c r="O80" s="51" t="s">
        <v>4942</v>
      </c>
      <c r="P80" s="30">
        <v>67537.637713999997</v>
      </c>
      <c r="Q80" s="27">
        <v>8.8109697858975711E-3</v>
      </c>
      <c r="R80" s="30">
        <v>71305.792346999995</v>
      </c>
      <c r="S80" s="27">
        <v>5.5793402916413992E-2</v>
      </c>
      <c r="T80" s="30">
        <v>77390.220203000004</v>
      </c>
      <c r="U80" s="27">
        <v>8.5328662030581814E-2</v>
      </c>
      <c r="V80" s="30">
        <v>4845.7178210000002</v>
      </c>
      <c r="W80" s="32">
        <v>0.12724988046180918</v>
      </c>
      <c r="X80" s="30">
        <v>6152.0655479999996</v>
      </c>
      <c r="Y80" s="32">
        <v>0.26958807244999905</v>
      </c>
      <c r="Z80" s="30">
        <v>6308.1084419999997</v>
      </c>
      <c r="AA80" s="32">
        <v>2.5364309398609838E-2</v>
      </c>
      <c r="AB80" s="30">
        <v>1615.239274</v>
      </c>
      <c r="AC80" s="27">
        <v>0.12717325471039786</v>
      </c>
      <c r="AD80" s="30">
        <v>1925.7540899999999</v>
      </c>
      <c r="AE80" s="27">
        <v>0.19224075404694485</v>
      </c>
      <c r="AF80" s="30">
        <v>1972</v>
      </c>
      <c r="AG80" s="27">
        <v>2.4014442051632924E-2</v>
      </c>
      <c r="AH80" s="25">
        <v>9.1830252666324377</v>
      </c>
      <c r="AI80" s="25">
        <v>11.495732309947261</v>
      </c>
      <c r="AJ80" s="25">
        <v>11.980543169824591</v>
      </c>
      <c r="AK80" s="25">
        <v>11.239511785220168</v>
      </c>
      <c r="AL80" s="25">
        <v>13.054003954961296</v>
      </c>
      <c r="AM80" s="25">
        <v>14.176458321730642</v>
      </c>
      <c r="AN80" s="49">
        <v>30.476623050043795</v>
      </c>
      <c r="AO80" s="49">
        <v>27.930418055073915</v>
      </c>
      <c r="AP80" s="49">
        <v>28.352245872210911</v>
      </c>
      <c r="AQ80" s="49">
        <v>0</v>
      </c>
      <c r="AR80" s="49">
        <v>0</v>
      </c>
      <c r="AS80" s="49">
        <v>0</v>
      </c>
      <c r="AT80" s="28">
        <v>1428</v>
      </c>
      <c r="AU80" s="28">
        <v>3800</v>
      </c>
      <c r="AV80" s="28">
        <v>1850</v>
      </c>
    </row>
    <row r="81" spans="1:48" x14ac:dyDescent="0.25">
      <c r="A81" s="162">
        <v>78</v>
      </c>
      <c r="B81" s="3" t="s">
        <v>2258</v>
      </c>
      <c r="C81" s="3" t="s">
        <v>2176</v>
      </c>
      <c r="D81" s="28">
        <v>6900</v>
      </c>
      <c r="E81" s="25">
        <v>-56.050960000000003</v>
      </c>
      <c r="F81" s="25">
        <v>-56.050960000000003</v>
      </c>
      <c r="G81" s="25" t="s">
        <v>4942</v>
      </c>
      <c r="H81" s="28">
        <v>41400000000</v>
      </c>
      <c r="I81" s="51">
        <v>6</v>
      </c>
      <c r="J81" s="51">
        <v>93.991669999999999</v>
      </c>
      <c r="K81" s="28">
        <v>60</v>
      </c>
      <c r="L81" s="28">
        <v>509000</v>
      </c>
      <c r="M81" s="51">
        <v>14.256198347107437</v>
      </c>
      <c r="N81" s="51">
        <v>0.79703136852473122</v>
      </c>
      <c r="O81" s="51" t="s">
        <v>4942</v>
      </c>
      <c r="P81" s="30">
        <v>40721.943703999998</v>
      </c>
      <c r="Q81" s="27" t="s">
        <v>2001</v>
      </c>
      <c r="R81" s="30">
        <v>20278.628605000002</v>
      </c>
      <c r="S81" s="27">
        <v>-0.50202208537977788</v>
      </c>
      <c r="T81" s="30">
        <v>21073.274128000001</v>
      </c>
      <c r="U81" s="27">
        <v>3.9186354189852238E-2</v>
      </c>
      <c r="V81" s="30">
        <v>-5298.0088159999996</v>
      </c>
      <c r="W81" s="32" t="s">
        <v>2001</v>
      </c>
      <c r="X81" s="30">
        <v>-1451.7278690000001</v>
      </c>
      <c r="Y81" s="32">
        <v>-0.72598613565613968</v>
      </c>
      <c r="Z81" s="30">
        <v>-550.09938899999997</v>
      </c>
      <c r="AA81" s="32">
        <v>-0.62107265366550601</v>
      </c>
      <c r="AB81" s="30" t="s">
        <v>4748</v>
      </c>
      <c r="AC81" s="27" t="s">
        <v>2001</v>
      </c>
      <c r="AD81" s="30">
        <v>-242</v>
      </c>
      <c r="AE81" s="27" t="s">
        <v>2001</v>
      </c>
      <c r="AF81" s="30">
        <v>-92</v>
      </c>
      <c r="AG81" s="27">
        <v>-0.6198347107438017</v>
      </c>
      <c r="AH81" s="25" t="s">
        <v>4748</v>
      </c>
      <c r="AI81" s="25">
        <v>-2.4294605754809631</v>
      </c>
      <c r="AJ81" s="25">
        <v>-0.98692887570208354</v>
      </c>
      <c r="AK81" s="25" t="s">
        <v>4748</v>
      </c>
      <c r="AL81" s="25">
        <v>-2.8852609478590883</v>
      </c>
      <c r="AM81" s="25">
        <v>-1.1154946148565243</v>
      </c>
      <c r="AN81" s="49">
        <v>25.659871576743043</v>
      </c>
      <c r="AO81" s="49">
        <v>33.491094231714705</v>
      </c>
      <c r="AP81" s="49">
        <v>39.680580341758272</v>
      </c>
      <c r="AQ81" s="49">
        <v>13.146481830453938</v>
      </c>
      <c r="AR81" s="49">
        <v>0</v>
      </c>
      <c r="AS81" s="49">
        <v>0</v>
      </c>
      <c r="AT81" s="28">
        <v>0</v>
      </c>
      <c r="AU81" s="28">
        <v>0</v>
      </c>
      <c r="AV81" s="28">
        <v>0</v>
      </c>
    </row>
    <row r="82" spans="1:48" x14ac:dyDescent="0.25">
      <c r="A82" s="162">
        <v>79</v>
      </c>
      <c r="B82" s="3" t="s">
        <v>38</v>
      </c>
      <c r="C82" s="3" t="s">
        <v>1</v>
      </c>
      <c r="D82" s="28">
        <v>21000</v>
      </c>
      <c r="E82" s="25">
        <v>-16</v>
      </c>
      <c r="F82" s="25">
        <v>-4.5454549999999996</v>
      </c>
      <c r="G82" s="25">
        <v>-32.25806</v>
      </c>
      <c r="H82" s="28">
        <v>1200527853000</v>
      </c>
      <c r="I82" s="51">
        <v>57.167989999999996</v>
      </c>
      <c r="J82" s="51">
        <v>34.320360000000001</v>
      </c>
      <c r="K82" s="28">
        <v>135508</v>
      </c>
      <c r="L82" s="28">
        <v>3183800000</v>
      </c>
      <c r="M82" s="51">
        <v>8.2380498487008982</v>
      </c>
      <c r="N82" s="51">
        <v>1.2998418824335252</v>
      </c>
      <c r="O82" s="51">
        <v>0.68444749999999999</v>
      </c>
      <c r="P82" s="30">
        <v>6037884.0416160002</v>
      </c>
      <c r="Q82" s="27">
        <v>-5.3211352017228486E-2</v>
      </c>
      <c r="R82" s="30">
        <v>5942917.1188700004</v>
      </c>
      <c r="S82" s="27">
        <v>-1.5728510533067896E-2</v>
      </c>
      <c r="T82" s="30">
        <v>6305840.0785649996</v>
      </c>
      <c r="U82" s="27">
        <v>6.1068150949412238E-2</v>
      </c>
      <c r="V82" s="30">
        <v>228964.51644000001</v>
      </c>
      <c r="W82" s="32">
        <v>-1.1514150226171749E-3</v>
      </c>
      <c r="X82" s="30">
        <v>277122.89014799998</v>
      </c>
      <c r="Y82" s="32">
        <v>0.21033116596745605</v>
      </c>
      <c r="Z82" s="30">
        <v>276973.77732200001</v>
      </c>
      <c r="AA82" s="32">
        <v>-5.3807473615886698E-4</v>
      </c>
      <c r="AB82" s="30">
        <v>3605</v>
      </c>
      <c r="AC82" s="27">
        <v>-0.19829503335804299</v>
      </c>
      <c r="AD82" s="30">
        <v>4523.7726240000002</v>
      </c>
      <c r="AE82" s="27">
        <v>0.2548606446601942</v>
      </c>
      <c r="AF82" s="30">
        <v>4457</v>
      </c>
      <c r="AG82" s="27">
        <v>-1.4760384650137131E-2</v>
      </c>
      <c r="AH82" s="25">
        <v>6.9854633003323796</v>
      </c>
      <c r="AI82" s="25">
        <v>7.9232481923680291</v>
      </c>
      <c r="AJ82" s="25">
        <v>7.6233132799466805</v>
      </c>
      <c r="AK82" s="25">
        <v>23.528155183796805</v>
      </c>
      <c r="AL82" s="25">
        <v>28.580757471917025</v>
      </c>
      <c r="AM82" s="25">
        <v>27.180555822578476</v>
      </c>
      <c r="AN82" s="49">
        <v>12.579007913353756</v>
      </c>
      <c r="AO82" s="49">
        <v>15.213019928046833</v>
      </c>
      <c r="AP82" s="49">
        <v>16.021740079505985</v>
      </c>
      <c r="AQ82" s="49">
        <v>163.66108386307215</v>
      </c>
      <c r="AR82" s="49">
        <v>146.5884557586264</v>
      </c>
      <c r="AS82" s="49">
        <v>158.93839963547526</v>
      </c>
      <c r="AT82" s="28">
        <v>2500</v>
      </c>
      <c r="AU82" s="28">
        <v>3000</v>
      </c>
      <c r="AV82" s="28" t="s">
        <v>4748</v>
      </c>
    </row>
    <row r="83" spans="1:48" x14ac:dyDescent="0.25">
      <c r="A83" s="162">
        <v>80</v>
      </c>
      <c r="B83" s="3" t="s">
        <v>3983</v>
      </c>
      <c r="C83" s="3" t="s">
        <v>2176</v>
      </c>
      <c r="D83" s="28">
        <v>10000</v>
      </c>
      <c r="E83" s="25">
        <v>0</v>
      </c>
      <c r="F83" s="25">
        <v>0</v>
      </c>
      <c r="G83" s="25">
        <v>0</v>
      </c>
      <c r="H83" s="28">
        <v>181494460000.00003</v>
      </c>
      <c r="I83" s="51">
        <v>18.149449999999998</v>
      </c>
      <c r="J83" s="51">
        <v>100</v>
      </c>
      <c r="K83" s="28">
        <v>220</v>
      </c>
      <c r="L83" s="28">
        <v>2200000</v>
      </c>
      <c r="M83" s="51">
        <v>57.803468208092482</v>
      </c>
      <c r="N83" s="51">
        <v>0.98010697496622146</v>
      </c>
      <c r="O83" s="51" t="s">
        <v>4942</v>
      </c>
      <c r="P83" s="30">
        <v>73732.888024</v>
      </c>
      <c r="Q83" s="27" t="s">
        <v>2001</v>
      </c>
      <c r="R83" s="30">
        <v>88291.910554000002</v>
      </c>
      <c r="S83" s="27">
        <v>0.1974562901328516</v>
      </c>
      <c r="T83" s="30">
        <v>113356.598247</v>
      </c>
      <c r="U83" s="27">
        <v>0.28388430532002418</v>
      </c>
      <c r="V83" s="30">
        <v>2411.2723129999999</v>
      </c>
      <c r="W83" s="32" t="s">
        <v>2001</v>
      </c>
      <c r="X83" s="30">
        <v>3804.212947</v>
      </c>
      <c r="Y83" s="32">
        <v>0.57767869124120774</v>
      </c>
      <c r="Z83" s="30">
        <v>5709.4050310000002</v>
      </c>
      <c r="AA83" s="32">
        <v>0.50081110351680858</v>
      </c>
      <c r="AB83" s="30">
        <v>147.30462700000001</v>
      </c>
      <c r="AC83" s="27" t="s">
        <v>2001</v>
      </c>
      <c r="AD83" s="30">
        <v>147</v>
      </c>
      <c r="AE83" s="27">
        <v>-2.0680070015723917E-3</v>
      </c>
      <c r="AF83" s="30">
        <v>173</v>
      </c>
      <c r="AG83" s="27">
        <v>0.17687074829931973</v>
      </c>
      <c r="AH83" s="25" t="s">
        <v>4748</v>
      </c>
      <c r="AI83" s="25">
        <v>1.9284819953695556</v>
      </c>
      <c r="AJ83" s="25">
        <v>2.6996960855072643</v>
      </c>
      <c r="AK83" s="25" t="s">
        <v>4748</v>
      </c>
      <c r="AL83" s="25">
        <v>1.4508909476932077</v>
      </c>
      <c r="AM83" s="25">
        <v>1.7001314616248315</v>
      </c>
      <c r="AN83" s="49">
        <v>34.741634853177061</v>
      </c>
      <c r="AO83" s="49">
        <v>42.898770250117835</v>
      </c>
      <c r="AP83" s="49">
        <v>41.129816851427869</v>
      </c>
      <c r="AQ83" s="49">
        <v>0</v>
      </c>
      <c r="AR83" s="49">
        <v>2.2876906885954127</v>
      </c>
      <c r="AS83" s="49">
        <v>5.8192180802229547</v>
      </c>
      <c r="AT83" s="28" t="s">
        <v>4748</v>
      </c>
      <c r="AU83" s="28" t="s">
        <v>4748</v>
      </c>
      <c r="AV83" s="28">
        <v>173</v>
      </c>
    </row>
    <row r="84" spans="1:48" x14ac:dyDescent="0.25">
      <c r="A84" s="162">
        <v>81</v>
      </c>
      <c r="B84" s="3" t="s">
        <v>2261</v>
      </c>
      <c r="C84" s="3" t="s">
        <v>2176</v>
      </c>
      <c r="D84" s="28">
        <v>18000</v>
      </c>
      <c r="E84" s="25">
        <v>28.571429999999999</v>
      </c>
      <c r="F84" s="25">
        <v>5.8823530000000002</v>
      </c>
      <c r="G84" s="25">
        <v>-0.55248620000000004</v>
      </c>
      <c r="H84" s="28">
        <v>1188000000000</v>
      </c>
      <c r="I84" s="51">
        <v>66</v>
      </c>
      <c r="J84" s="51">
        <v>97.997730000000004</v>
      </c>
      <c r="K84" s="28">
        <v>2375</v>
      </c>
      <c r="L84" s="28">
        <v>40460500</v>
      </c>
      <c r="M84" s="51">
        <v>27.355623100303951</v>
      </c>
      <c r="N84" s="51">
        <v>1.7722272845503511</v>
      </c>
      <c r="O84" s="51" t="s">
        <v>4942</v>
      </c>
      <c r="P84" s="30" t="s">
        <v>4748</v>
      </c>
      <c r="Q84" s="27" t="s">
        <v>2001</v>
      </c>
      <c r="R84" s="30">
        <v>265925.20584000001</v>
      </c>
      <c r="S84" s="27" t="s">
        <v>2001</v>
      </c>
      <c r="T84" s="30">
        <v>329222.10731200001</v>
      </c>
      <c r="U84" s="27">
        <v>0.23802520438804897</v>
      </c>
      <c r="V84" s="30" t="s">
        <v>4748</v>
      </c>
      <c r="W84" s="32" t="s">
        <v>2001</v>
      </c>
      <c r="X84" s="30">
        <v>10747.817187000001</v>
      </c>
      <c r="Y84" s="32" t="s">
        <v>2001</v>
      </c>
      <c r="Z84" s="30">
        <v>63171.217964000003</v>
      </c>
      <c r="AA84" s="32">
        <v>4.8775858264884349</v>
      </c>
      <c r="AB84" s="30" t="s">
        <v>4748</v>
      </c>
      <c r="AC84" s="27" t="s">
        <v>2001</v>
      </c>
      <c r="AD84" s="30">
        <v>165</v>
      </c>
      <c r="AE84" s="27" t="s">
        <v>2001</v>
      </c>
      <c r="AF84" s="30">
        <v>972</v>
      </c>
      <c r="AG84" s="27">
        <v>4.8909090909090907</v>
      </c>
      <c r="AH84" s="25" t="s">
        <v>4748</v>
      </c>
      <c r="AI84" s="25" t="s">
        <v>4748</v>
      </c>
      <c r="AJ84" s="25">
        <v>2.8960662850911416</v>
      </c>
      <c r="AK84" s="25" t="s">
        <v>4748</v>
      </c>
      <c r="AL84" s="25" t="s">
        <v>4748</v>
      </c>
      <c r="AM84" s="25">
        <v>10.787567283504984</v>
      </c>
      <c r="AN84" s="49" t="s">
        <v>4748</v>
      </c>
      <c r="AO84" s="49">
        <v>58.626099510026044</v>
      </c>
      <c r="AP84" s="49">
        <v>65.756714041636059</v>
      </c>
      <c r="AQ84" s="49" t="s">
        <v>4748</v>
      </c>
      <c r="AR84" s="49">
        <v>239.48464597302714</v>
      </c>
      <c r="AS84" s="49">
        <v>204.92780430608542</v>
      </c>
      <c r="AT84" s="28" t="s">
        <v>4748</v>
      </c>
      <c r="AU84" s="28" t="s">
        <v>4748</v>
      </c>
      <c r="AV84" s="28">
        <v>0</v>
      </c>
    </row>
    <row r="85" spans="1:48" x14ac:dyDescent="0.25">
      <c r="A85" s="162">
        <v>82</v>
      </c>
      <c r="B85" s="3" t="s">
        <v>2264</v>
      </c>
      <c r="C85" s="3" t="s">
        <v>2176</v>
      </c>
      <c r="D85" s="28">
        <v>2300</v>
      </c>
      <c r="E85" s="25">
        <v>-8</v>
      </c>
      <c r="F85" s="25">
        <v>15</v>
      </c>
      <c r="G85" s="25">
        <v>-11.538460000000001</v>
      </c>
      <c r="H85" s="28">
        <v>10350000000</v>
      </c>
      <c r="I85" s="51">
        <v>4.5</v>
      </c>
      <c r="J85" s="51">
        <v>45.045110000000001</v>
      </c>
      <c r="K85" s="28">
        <v>470</v>
      </c>
      <c r="L85" s="28">
        <v>1132000</v>
      </c>
      <c r="M85" s="51" t="s">
        <v>4942</v>
      </c>
      <c r="N85" s="51" t="s">
        <v>4942</v>
      </c>
      <c r="O85" s="51" t="s">
        <v>4942</v>
      </c>
      <c r="P85" s="30">
        <v>167184.667953</v>
      </c>
      <c r="Q85" s="27" t="s">
        <v>2001</v>
      </c>
      <c r="R85" s="30">
        <v>232154.06908799999</v>
      </c>
      <c r="S85" s="27">
        <v>0.38860860825625831</v>
      </c>
      <c r="T85" s="30">
        <v>182656.91060800001</v>
      </c>
      <c r="U85" s="27">
        <v>-0.2132082313889474</v>
      </c>
      <c r="V85" s="30">
        <v>-7169.712861</v>
      </c>
      <c r="W85" s="32" t="s">
        <v>2001</v>
      </c>
      <c r="X85" s="30">
        <v>-2668.4099489999999</v>
      </c>
      <c r="Y85" s="32">
        <v>-0.62782192247684776</v>
      </c>
      <c r="Z85" s="30">
        <v>-37779.204014000003</v>
      </c>
      <c r="AA85" s="32">
        <v>13.157946018810922</v>
      </c>
      <c r="AB85" s="30">
        <v>-1593</v>
      </c>
      <c r="AC85" s="27" t="s">
        <v>2001</v>
      </c>
      <c r="AD85" s="30">
        <v>-593</v>
      </c>
      <c r="AE85" s="27">
        <v>-0.62774639045825487</v>
      </c>
      <c r="AF85" s="30">
        <v>-8395</v>
      </c>
      <c r="AG85" s="27">
        <v>13.156829679595278</v>
      </c>
      <c r="AH85" s="25" t="s">
        <v>4748</v>
      </c>
      <c r="AI85" s="25">
        <v>-1.7364490853251302</v>
      </c>
      <c r="AJ85" s="25">
        <v>-27.694899353975451</v>
      </c>
      <c r="AK85" s="25" t="s">
        <v>4748</v>
      </c>
      <c r="AL85" s="25" t="s">
        <v>4748</v>
      </c>
      <c r="AM85" s="25" t="s">
        <v>4748</v>
      </c>
      <c r="AN85" s="49">
        <v>15.63947406191012</v>
      </c>
      <c r="AO85" s="49">
        <v>11.963677437620944</v>
      </c>
      <c r="AP85" s="49">
        <v>6.6926090221875238</v>
      </c>
      <c r="AQ85" s="49" t="s">
        <v>4748</v>
      </c>
      <c r="AR85" s="49" t="s">
        <v>4748</v>
      </c>
      <c r="AS85" s="49" t="s">
        <v>4748</v>
      </c>
      <c r="AT85" s="28">
        <v>0</v>
      </c>
      <c r="AU85" s="28">
        <v>0</v>
      </c>
      <c r="AV85" s="28">
        <v>0</v>
      </c>
    </row>
    <row r="86" spans="1:48" x14ac:dyDescent="0.25">
      <c r="A86" s="162">
        <v>83</v>
      </c>
      <c r="B86" s="3" t="s">
        <v>4988</v>
      </c>
      <c r="C86" s="3" t="s">
        <v>2176</v>
      </c>
      <c r="D86" s="28" t="s">
        <v>4942</v>
      </c>
      <c r="E86" s="25" t="s">
        <v>4942</v>
      </c>
      <c r="F86" s="25" t="s">
        <v>4942</v>
      </c>
      <c r="G86" s="25" t="s">
        <v>4942</v>
      </c>
      <c r="H86" s="28" t="s">
        <v>4942</v>
      </c>
      <c r="I86" s="51">
        <v>8.9356399999999994</v>
      </c>
      <c r="J86" s="51">
        <v>100</v>
      </c>
      <c r="K86" s="28" t="s">
        <v>4942</v>
      </c>
      <c r="L86" s="28" t="s">
        <v>4942</v>
      </c>
      <c r="M86" s="51" t="s">
        <v>4942</v>
      </c>
      <c r="N86" s="51" t="s">
        <v>4942</v>
      </c>
      <c r="O86" s="51" t="s">
        <v>4942</v>
      </c>
      <c r="P86" s="30" t="s">
        <v>2001</v>
      </c>
      <c r="Q86" s="27" t="s">
        <v>2001</v>
      </c>
      <c r="R86" s="30" t="s">
        <v>2001</v>
      </c>
      <c r="S86" s="27" t="s">
        <v>2001</v>
      </c>
      <c r="T86" s="30" t="s">
        <v>2001</v>
      </c>
      <c r="U86" s="27" t="s">
        <v>2001</v>
      </c>
      <c r="V86" s="30" t="s">
        <v>2001</v>
      </c>
      <c r="W86" s="32" t="s">
        <v>2001</v>
      </c>
      <c r="X86" s="30" t="s">
        <v>2001</v>
      </c>
      <c r="Y86" s="32" t="s">
        <v>2001</v>
      </c>
      <c r="Z86" s="30" t="s">
        <v>2001</v>
      </c>
      <c r="AA86" s="32" t="s">
        <v>2001</v>
      </c>
      <c r="AB86" s="30" t="s">
        <v>2001</v>
      </c>
      <c r="AC86" s="27" t="s">
        <v>2001</v>
      </c>
      <c r="AD86" s="30" t="s">
        <v>2001</v>
      </c>
      <c r="AE86" s="27" t="s">
        <v>2001</v>
      </c>
      <c r="AF86" s="30" t="s">
        <v>2001</v>
      </c>
      <c r="AG86" s="27" t="s">
        <v>2001</v>
      </c>
      <c r="AH86" s="25" t="s">
        <v>2001</v>
      </c>
      <c r="AI86" s="25" t="s">
        <v>2001</v>
      </c>
      <c r="AJ86" s="25" t="s">
        <v>2001</v>
      </c>
      <c r="AK86" s="25" t="s">
        <v>2001</v>
      </c>
      <c r="AL86" s="25" t="s">
        <v>2001</v>
      </c>
      <c r="AM86" s="25" t="s">
        <v>2001</v>
      </c>
      <c r="AN86" s="49" t="s">
        <v>2001</v>
      </c>
      <c r="AO86" s="49" t="s">
        <v>2001</v>
      </c>
      <c r="AP86" s="49" t="s">
        <v>2001</v>
      </c>
      <c r="AQ86" s="49" t="s">
        <v>2001</v>
      </c>
      <c r="AR86" s="49" t="s">
        <v>2001</v>
      </c>
      <c r="AS86" s="49" t="s">
        <v>2001</v>
      </c>
      <c r="AT86" s="28" t="s">
        <v>2001</v>
      </c>
      <c r="AU86" s="28" t="s">
        <v>2001</v>
      </c>
      <c r="AV86" s="28" t="s">
        <v>2001</v>
      </c>
    </row>
    <row r="87" spans="1:48" x14ac:dyDescent="0.25">
      <c r="A87" s="162">
        <v>84</v>
      </c>
      <c r="B87" s="3" t="s">
        <v>4681</v>
      </c>
      <c r="C87" s="3" t="s">
        <v>2176</v>
      </c>
      <c r="D87" s="28" t="s">
        <v>4942</v>
      </c>
      <c r="E87" s="25" t="s">
        <v>4942</v>
      </c>
      <c r="F87" s="25" t="s">
        <v>4942</v>
      </c>
      <c r="G87" s="25" t="s">
        <v>4942</v>
      </c>
      <c r="H87" s="28" t="s">
        <v>4942</v>
      </c>
      <c r="I87" s="51">
        <v>3.9859999999999998</v>
      </c>
      <c r="J87" s="51">
        <v>100</v>
      </c>
      <c r="K87" s="28">
        <v>0</v>
      </c>
      <c r="L87" s="28" t="s">
        <v>4942</v>
      </c>
      <c r="M87" s="51" t="s">
        <v>4942</v>
      </c>
      <c r="N87" s="51" t="s">
        <v>4942</v>
      </c>
      <c r="O87" s="51" t="s">
        <v>4942</v>
      </c>
      <c r="P87" s="30" t="s">
        <v>4748</v>
      </c>
      <c r="Q87" s="27" t="s">
        <v>2001</v>
      </c>
      <c r="R87" s="30" t="s">
        <v>4748</v>
      </c>
      <c r="S87" s="27" t="s">
        <v>2001</v>
      </c>
      <c r="T87" s="30">
        <v>145738.334734</v>
      </c>
      <c r="U87" s="27" t="s">
        <v>4748</v>
      </c>
      <c r="V87" s="30" t="s">
        <v>4748</v>
      </c>
      <c r="W87" s="32" t="s">
        <v>2001</v>
      </c>
      <c r="X87" s="30" t="s">
        <v>4748</v>
      </c>
      <c r="Y87" s="32" t="s">
        <v>2001</v>
      </c>
      <c r="Z87" s="30">
        <v>6597.805456</v>
      </c>
      <c r="AA87" s="32" t="s">
        <v>4748</v>
      </c>
      <c r="AB87" s="30" t="s">
        <v>4748</v>
      </c>
      <c r="AC87" s="27" t="s">
        <v>2001</v>
      </c>
      <c r="AD87" s="30" t="s">
        <v>4748</v>
      </c>
      <c r="AE87" s="27" t="s">
        <v>2001</v>
      </c>
      <c r="AF87" s="30">
        <v>1404</v>
      </c>
      <c r="AG87" s="27" t="s">
        <v>4748</v>
      </c>
      <c r="AH87" s="25" t="s">
        <v>4748</v>
      </c>
      <c r="AI87" s="25" t="s">
        <v>4748</v>
      </c>
      <c r="AJ87" s="25" t="s">
        <v>4748</v>
      </c>
      <c r="AK87" s="25" t="s">
        <v>4748</v>
      </c>
      <c r="AL87" s="25" t="s">
        <v>4748</v>
      </c>
      <c r="AM87" s="25" t="s">
        <v>4748</v>
      </c>
      <c r="AN87" s="49" t="s">
        <v>4748</v>
      </c>
      <c r="AO87" s="49" t="s">
        <v>4748</v>
      </c>
      <c r="AP87" s="49">
        <v>22.755910132039535</v>
      </c>
      <c r="AQ87" s="49" t="s">
        <v>4748</v>
      </c>
      <c r="AR87" s="49" t="s">
        <v>4748</v>
      </c>
      <c r="AS87" s="49">
        <v>76.451960731407169</v>
      </c>
      <c r="AT87" s="28" t="s">
        <v>4748</v>
      </c>
      <c r="AU87" s="28" t="s">
        <v>4748</v>
      </c>
      <c r="AV87" s="28" t="s">
        <v>4748</v>
      </c>
    </row>
    <row r="88" spans="1:48" x14ac:dyDescent="0.25">
      <c r="A88" s="162">
        <v>85</v>
      </c>
      <c r="B88" s="3" t="s">
        <v>2022</v>
      </c>
      <c r="C88" s="3" t="s">
        <v>1</v>
      </c>
      <c r="D88" s="6">
        <v>83000</v>
      </c>
      <c r="E88" s="171">
        <v>1.2195119999999999</v>
      </c>
      <c r="F88" s="171">
        <v>-1.0727059999999999</v>
      </c>
      <c r="G88" s="171">
        <v>-25.892859999999999</v>
      </c>
      <c r="H88" s="6">
        <v>19239400000000</v>
      </c>
      <c r="I88" s="154">
        <v>231.79999999999998</v>
      </c>
      <c r="J88" s="154">
        <v>0.85616899999999996</v>
      </c>
      <c r="K88" s="6">
        <v>885.5</v>
      </c>
      <c r="L88" s="6">
        <v>72500000</v>
      </c>
      <c r="M88" s="154">
        <v>41.308106865975624</v>
      </c>
      <c r="N88" s="154">
        <v>4.4279764044778265</v>
      </c>
      <c r="O88" s="154">
        <v>0.86559960000000002</v>
      </c>
      <c r="P88" s="172">
        <v>9638445.6695239991</v>
      </c>
      <c r="Q88" s="168" t="s">
        <v>2001</v>
      </c>
      <c r="R88" s="172">
        <v>9996274.3122930005</v>
      </c>
      <c r="S88" s="168">
        <v>3.7125139782696159E-2</v>
      </c>
      <c r="T88" s="172">
        <v>9801759.5417960007</v>
      </c>
      <c r="U88" s="168">
        <v>-1.9458726763609688E-2</v>
      </c>
      <c r="V88" s="172">
        <v>883454.65289999999</v>
      </c>
      <c r="W88" s="173" t="s">
        <v>2001</v>
      </c>
      <c r="X88" s="172">
        <v>790689.78752899996</v>
      </c>
      <c r="Y88" s="173">
        <v>-0.10500240738615507</v>
      </c>
      <c r="Z88" s="172">
        <v>657058.83166400006</v>
      </c>
      <c r="AA88" s="173">
        <v>-0.16900554170885729</v>
      </c>
      <c r="AB88" s="172">
        <v>3581</v>
      </c>
      <c r="AC88" s="168" t="s">
        <v>2001</v>
      </c>
      <c r="AD88" s="172">
        <v>2985</v>
      </c>
      <c r="AE88" s="168">
        <v>-0.16643395699525276</v>
      </c>
      <c r="AF88" s="172">
        <v>2774</v>
      </c>
      <c r="AG88" s="168">
        <v>-7.0686767169179224E-2</v>
      </c>
      <c r="AH88" s="171" t="s">
        <v>4748</v>
      </c>
      <c r="AI88" s="171">
        <v>7.9917226559361874</v>
      </c>
      <c r="AJ88" s="171">
        <v>6.7479742540360013</v>
      </c>
      <c r="AK88" s="171" t="s">
        <v>4748</v>
      </c>
      <c r="AL88" s="171">
        <v>15.631394592088412</v>
      </c>
      <c r="AM88" s="171">
        <v>17.256824423127181</v>
      </c>
      <c r="AN88" s="170">
        <v>27.161380148655102</v>
      </c>
      <c r="AO88" s="170">
        <v>27.882492213287957</v>
      </c>
      <c r="AP88" s="170">
        <v>26.194766386867951</v>
      </c>
      <c r="AQ88" s="170">
        <v>20.607556729619319</v>
      </c>
      <c r="AR88" s="170">
        <v>28.616497879610286</v>
      </c>
      <c r="AS88" s="170">
        <v>22.195720487279207</v>
      </c>
      <c r="AT88" s="6">
        <v>1000</v>
      </c>
      <c r="AU88" s="6">
        <v>1800</v>
      </c>
      <c r="AV88" s="6" t="s">
        <v>4748</v>
      </c>
    </row>
    <row r="89" spans="1:48" x14ac:dyDescent="0.25">
      <c r="A89" s="162">
        <v>86</v>
      </c>
      <c r="B89" s="3" t="s">
        <v>2267</v>
      </c>
      <c r="C89" s="3" t="s">
        <v>2176</v>
      </c>
      <c r="D89" s="28">
        <v>12500</v>
      </c>
      <c r="E89" s="25">
        <v>13.63636</v>
      </c>
      <c r="F89" s="25">
        <v>108.33329999999999</v>
      </c>
      <c r="G89" s="25">
        <v>16.822430000000001</v>
      </c>
      <c r="H89" s="28">
        <v>114741125000</v>
      </c>
      <c r="I89" s="51">
        <v>9.1792899999999999</v>
      </c>
      <c r="J89" s="51">
        <v>32.42015</v>
      </c>
      <c r="K89" s="28">
        <v>80</v>
      </c>
      <c r="L89" s="28">
        <v>916500</v>
      </c>
      <c r="M89" s="51">
        <v>32.66266004703423</v>
      </c>
      <c r="N89" s="51">
        <v>0.73115771457708967</v>
      </c>
      <c r="O89" s="51" t="s">
        <v>4942</v>
      </c>
      <c r="P89" s="30">
        <v>251881.07911600001</v>
      </c>
      <c r="Q89" s="27">
        <v>5.5562923718209367E-2</v>
      </c>
      <c r="R89" s="30">
        <v>247167.95866100001</v>
      </c>
      <c r="S89" s="27">
        <v>-1.871168914926491E-2</v>
      </c>
      <c r="T89" s="30">
        <v>230771.93590499999</v>
      </c>
      <c r="U89" s="27">
        <v>-6.633555111602378E-2</v>
      </c>
      <c r="V89" s="30">
        <v>3746.4176160000002</v>
      </c>
      <c r="W89" s="32">
        <v>-0.57779120639253811</v>
      </c>
      <c r="X89" s="30">
        <v>4522.6769059999997</v>
      </c>
      <c r="Y89" s="32">
        <v>0.20720041638839004</v>
      </c>
      <c r="Z89" s="30">
        <v>3512.6469219999999</v>
      </c>
      <c r="AA89" s="32">
        <v>-0.22332569957850529</v>
      </c>
      <c r="AB89" s="30">
        <v>363.2</v>
      </c>
      <c r="AC89" s="27">
        <v>-0.5778216901081018</v>
      </c>
      <c r="AD89" s="30">
        <v>439.5</v>
      </c>
      <c r="AE89" s="27">
        <v>0.21007709251101336</v>
      </c>
      <c r="AF89" s="30">
        <v>382.7</v>
      </c>
      <c r="AG89" s="27">
        <v>-0.12923777019340163</v>
      </c>
      <c r="AH89" s="25">
        <v>1.2425873612141831</v>
      </c>
      <c r="AI89" s="25">
        <v>1.5738010450032462</v>
      </c>
      <c r="AJ89" s="25">
        <v>1.2213406509599496</v>
      </c>
      <c r="AK89" s="25">
        <v>2.1049378797273923</v>
      </c>
      <c r="AL89" s="25">
        <v>2.8750647282686099</v>
      </c>
      <c r="AM89" s="25">
        <v>2.2337338119282686</v>
      </c>
      <c r="AN89" s="49">
        <v>19.638254550759491</v>
      </c>
      <c r="AO89" s="49">
        <v>21.362746273848433</v>
      </c>
      <c r="AP89" s="49">
        <v>21.511994787544875</v>
      </c>
      <c r="AQ89" s="49">
        <v>54.313356289490812</v>
      </c>
      <c r="AR89" s="49">
        <v>51.895173598366597</v>
      </c>
      <c r="AS89" s="49">
        <v>48.745101451206594</v>
      </c>
      <c r="AT89" s="28">
        <v>300</v>
      </c>
      <c r="AU89" s="28">
        <v>400</v>
      </c>
      <c r="AV89" s="28">
        <v>400</v>
      </c>
    </row>
    <row r="90" spans="1:48" x14ac:dyDescent="0.25">
      <c r="A90" s="162">
        <v>87</v>
      </c>
      <c r="B90" s="3" t="s">
        <v>335</v>
      </c>
      <c r="C90" s="3" t="s">
        <v>2176</v>
      </c>
      <c r="D90" s="28" t="s">
        <v>4942</v>
      </c>
      <c r="E90" s="25" t="s">
        <v>4942</v>
      </c>
      <c r="F90" s="25" t="s">
        <v>4942</v>
      </c>
      <c r="G90" s="25" t="s">
        <v>4942</v>
      </c>
      <c r="H90" s="28" t="s">
        <v>4942</v>
      </c>
      <c r="I90" s="51">
        <v>4.5649999999999995</v>
      </c>
      <c r="J90" s="51">
        <v>87.549629999999993</v>
      </c>
      <c r="K90" s="28">
        <v>0</v>
      </c>
      <c r="L90" s="28" t="s">
        <v>4942</v>
      </c>
      <c r="M90" s="51" t="s">
        <v>4942</v>
      </c>
      <c r="N90" s="51" t="s">
        <v>4942</v>
      </c>
      <c r="O90" s="51" t="s">
        <v>4942</v>
      </c>
      <c r="P90" s="30">
        <v>9872.2692960000004</v>
      </c>
      <c r="Q90" s="27">
        <v>-0.68366234983392138</v>
      </c>
      <c r="R90" s="30">
        <v>6603.2025139999996</v>
      </c>
      <c r="S90" s="27">
        <v>-0.3311363055426928</v>
      </c>
      <c r="T90" s="30">
        <v>326.33431000000002</v>
      </c>
      <c r="U90" s="27">
        <v>-0.95057938790941032</v>
      </c>
      <c r="V90" s="30">
        <v>-5830.6996239999999</v>
      </c>
      <c r="W90" s="32">
        <v>-1.6028390804841264</v>
      </c>
      <c r="X90" s="30">
        <v>-27540.192339000001</v>
      </c>
      <c r="Y90" s="32">
        <v>3.7233083703438608</v>
      </c>
      <c r="Z90" s="30">
        <v>-15173.858340000001</v>
      </c>
      <c r="AA90" s="32">
        <v>-0.44902859961104502</v>
      </c>
      <c r="AB90" s="30">
        <v>-1268</v>
      </c>
      <c r="AC90" s="27">
        <v>-1.6029481692819783</v>
      </c>
      <c r="AD90" s="30">
        <v>-5987</v>
      </c>
      <c r="AE90" s="27">
        <v>3.7216088328075712</v>
      </c>
      <c r="AF90" s="30">
        <v>-3299</v>
      </c>
      <c r="AG90" s="27">
        <v>-0.44897277434441291</v>
      </c>
      <c r="AH90" s="25">
        <v>-2.7418686957381078</v>
      </c>
      <c r="AI90" s="25">
        <v>-14.679395838307666</v>
      </c>
      <c r="AJ90" s="25">
        <v>-9.0306329240664986</v>
      </c>
      <c r="AK90" s="25">
        <v>-11.598513270522345</v>
      </c>
      <c r="AL90" s="25">
        <v>-83.462667478959602</v>
      </c>
      <c r="AM90" s="25">
        <v>-134.34144937393066</v>
      </c>
      <c r="AN90" s="49">
        <v>-47.313026538817368</v>
      </c>
      <c r="AO90" s="49">
        <v>-100.51341583009336</v>
      </c>
      <c r="AP90" s="49">
        <v>8.8096915092991672</v>
      </c>
      <c r="AQ90" s="49">
        <v>210.35107740110428</v>
      </c>
      <c r="AR90" s="49">
        <v>501.38616123757282</v>
      </c>
      <c r="AS90" s="49">
        <v>3098.4051083952399</v>
      </c>
      <c r="AT90" s="28">
        <v>0</v>
      </c>
      <c r="AU90" s="28">
        <v>0</v>
      </c>
      <c r="AV90" s="28">
        <v>0</v>
      </c>
    </row>
    <row r="91" spans="1:48" x14ac:dyDescent="0.25">
      <c r="A91" s="162">
        <v>88</v>
      </c>
      <c r="B91" s="3" t="s">
        <v>2270</v>
      </c>
      <c r="C91" s="3" t="s">
        <v>2176</v>
      </c>
      <c r="D91" s="6" t="s">
        <v>4942</v>
      </c>
      <c r="E91" s="171" t="s">
        <v>4942</v>
      </c>
      <c r="F91" s="171" t="s">
        <v>4942</v>
      </c>
      <c r="G91" s="171" t="s">
        <v>4942</v>
      </c>
      <c r="H91" s="6" t="s">
        <v>4942</v>
      </c>
      <c r="I91" s="154">
        <v>0.97200999999999993</v>
      </c>
      <c r="J91" s="154">
        <v>100</v>
      </c>
      <c r="K91" s="6" t="s">
        <v>4942</v>
      </c>
      <c r="L91" s="6" t="s">
        <v>4942</v>
      </c>
      <c r="M91" s="154" t="s">
        <v>4942</v>
      </c>
      <c r="N91" s="154" t="s">
        <v>4942</v>
      </c>
      <c r="O91" s="154" t="s">
        <v>4942</v>
      </c>
      <c r="P91" s="172">
        <v>61412.861787000002</v>
      </c>
      <c r="Q91" s="168" t="s">
        <v>2001</v>
      </c>
      <c r="R91" s="172">
        <v>53224.754551999999</v>
      </c>
      <c r="S91" s="168">
        <v>-0.13332886624627671</v>
      </c>
      <c r="T91" s="172">
        <v>42522.783424000001</v>
      </c>
      <c r="U91" s="168">
        <v>-0.20107131010898865</v>
      </c>
      <c r="V91" s="172">
        <v>307.237368</v>
      </c>
      <c r="W91" s="173" t="s">
        <v>2001</v>
      </c>
      <c r="X91" s="172">
        <v>473.81441100000001</v>
      </c>
      <c r="Y91" s="173">
        <v>0.54217702776310728</v>
      </c>
      <c r="Z91" s="172">
        <v>345.44280300000003</v>
      </c>
      <c r="AA91" s="173">
        <v>-0.270932257482561</v>
      </c>
      <c r="AB91" s="172">
        <v>316</v>
      </c>
      <c r="AC91" s="168" t="s">
        <v>2001</v>
      </c>
      <c r="AD91" s="172">
        <v>487</v>
      </c>
      <c r="AE91" s="168">
        <v>0.54113924050632911</v>
      </c>
      <c r="AF91" s="172">
        <v>355</v>
      </c>
      <c r="AG91" s="168">
        <v>-0.27104722792607805</v>
      </c>
      <c r="AH91" s="171" t="s">
        <v>4748</v>
      </c>
      <c r="AI91" s="171">
        <v>1.1594781715564444</v>
      </c>
      <c r="AJ91" s="171">
        <v>0.75659850419353569</v>
      </c>
      <c r="AK91" s="171" t="s">
        <v>4748</v>
      </c>
      <c r="AL91" s="171" t="s">
        <v>4748</v>
      </c>
      <c r="AM91" s="171" t="s">
        <v>4748</v>
      </c>
      <c r="AN91" s="170">
        <v>15.156641200476296</v>
      </c>
      <c r="AO91" s="170">
        <v>17.255762111644867</v>
      </c>
      <c r="AP91" s="170">
        <v>18.512535462476322</v>
      </c>
      <c r="AQ91" s="170" t="s">
        <v>4748</v>
      </c>
      <c r="AR91" s="170" t="s">
        <v>4748</v>
      </c>
      <c r="AS91" s="170" t="s">
        <v>4748</v>
      </c>
      <c r="AT91" s="6" t="s">
        <v>4748</v>
      </c>
      <c r="AU91" s="6">
        <v>0</v>
      </c>
      <c r="AV91" s="6">
        <v>0</v>
      </c>
    </row>
    <row r="92" spans="1:48" x14ac:dyDescent="0.25">
      <c r="A92" s="162">
        <v>89</v>
      </c>
      <c r="B92" s="3" t="s">
        <v>39</v>
      </c>
      <c r="C92" s="3" t="s">
        <v>1</v>
      </c>
      <c r="D92" s="28">
        <v>22900</v>
      </c>
      <c r="E92" s="25">
        <v>-6.5306119999999996</v>
      </c>
      <c r="F92" s="25">
        <v>-12.761900000000001</v>
      </c>
      <c r="G92" s="25">
        <v>-21.843</v>
      </c>
      <c r="H92" s="28">
        <v>2685640895500</v>
      </c>
      <c r="I92" s="51">
        <v>117.2769</v>
      </c>
      <c r="J92" s="51">
        <v>99.947590000000005</v>
      </c>
      <c r="K92" s="28">
        <v>10490.5</v>
      </c>
      <c r="L92" s="28">
        <v>241500000</v>
      </c>
      <c r="M92" s="51">
        <v>18.700969386062329</v>
      </c>
      <c r="N92" s="51">
        <v>1.2433073122481004</v>
      </c>
      <c r="O92" s="51">
        <v>0.25579760000000001</v>
      </c>
      <c r="P92" s="30">
        <v>1205614.706488</v>
      </c>
      <c r="Q92" s="27">
        <v>0.30750969808671602</v>
      </c>
      <c r="R92" s="30">
        <v>1405519.6067989999</v>
      </c>
      <c r="S92" s="27">
        <v>0.16581159738282403</v>
      </c>
      <c r="T92" s="30" t="s">
        <v>4748</v>
      </c>
      <c r="U92" s="27" t="s">
        <v>4748</v>
      </c>
      <c r="V92" s="30">
        <v>113455.500069</v>
      </c>
      <c r="W92" s="32">
        <v>0.12435423206682161</v>
      </c>
      <c r="X92" s="30">
        <v>127040.71930700001</v>
      </c>
      <c r="Y92" s="32">
        <v>0.11974050821456794</v>
      </c>
      <c r="Z92" s="30">
        <v>137844.87929899999</v>
      </c>
      <c r="AA92" s="32">
        <v>8.5044858459052131E-2</v>
      </c>
      <c r="AB92" s="30">
        <v>1488.331367</v>
      </c>
      <c r="AC92" s="27">
        <v>5.9500689852607147E-2</v>
      </c>
      <c r="AD92" s="30">
        <v>1083</v>
      </c>
      <c r="AE92" s="27">
        <v>-0.27233946417256416</v>
      </c>
      <c r="AF92" s="30">
        <v>1175</v>
      </c>
      <c r="AG92" s="27">
        <v>8.4949215143120954E-2</v>
      </c>
      <c r="AH92" s="25">
        <v>3.0609347097429218</v>
      </c>
      <c r="AI92" s="25">
        <v>2.8810903328389403</v>
      </c>
      <c r="AJ92" s="25" t="s">
        <v>4748</v>
      </c>
      <c r="AK92" s="25">
        <v>7.8408427119395192</v>
      </c>
      <c r="AL92" s="25">
        <v>6.3216831809860308</v>
      </c>
      <c r="AM92" s="25" t="s">
        <v>4748</v>
      </c>
      <c r="AN92" s="49" t="s">
        <v>4748</v>
      </c>
      <c r="AO92" s="49" t="s">
        <v>4748</v>
      </c>
      <c r="AP92" s="49" t="s">
        <v>4748</v>
      </c>
      <c r="AQ92" s="49">
        <v>0</v>
      </c>
      <c r="AR92" s="49">
        <v>0</v>
      </c>
      <c r="AS92" s="49" t="s">
        <v>4748</v>
      </c>
      <c r="AT92" s="28">
        <v>600</v>
      </c>
      <c r="AU92" s="28">
        <v>700</v>
      </c>
      <c r="AV92" s="28" t="s">
        <v>4748</v>
      </c>
    </row>
    <row r="93" spans="1:48" x14ac:dyDescent="0.25">
      <c r="A93" s="162">
        <v>90</v>
      </c>
      <c r="B93" s="3" t="s">
        <v>40</v>
      </c>
      <c r="C93" s="3" t="s">
        <v>1</v>
      </c>
      <c r="D93" s="28">
        <v>33100</v>
      </c>
      <c r="E93" s="25">
        <v>-5.5634810000000003</v>
      </c>
      <c r="F93" s="25">
        <v>4.7468349999999999</v>
      </c>
      <c r="G93" s="25">
        <v>-4.7482009999999999</v>
      </c>
      <c r="H93" s="28">
        <v>113159477555400</v>
      </c>
      <c r="I93" s="51">
        <v>3418.7149999999997</v>
      </c>
      <c r="J93" s="51">
        <v>4.4166470000000002</v>
      </c>
      <c r="K93" s="28">
        <v>894153</v>
      </c>
      <c r="L93" s="28">
        <v>31285450000</v>
      </c>
      <c r="M93" s="51">
        <v>15.397845458195475</v>
      </c>
      <c r="N93" s="51">
        <v>2.1128858259716057</v>
      </c>
      <c r="O93" s="51">
        <v>1.3850659999999999</v>
      </c>
      <c r="P93" s="30">
        <v>56785708</v>
      </c>
      <c r="Q93" s="27">
        <v>0.13062449554587086</v>
      </c>
      <c r="R93" s="30">
        <v>73096135</v>
      </c>
      <c r="S93" s="27">
        <v>0.28722767707677432</v>
      </c>
      <c r="T93" s="30">
        <v>90500616</v>
      </c>
      <c r="U93" s="27">
        <v>0.23810398456772031</v>
      </c>
      <c r="V93" s="30">
        <v>5822263</v>
      </c>
      <c r="W93" s="32">
        <v>0.1767170511371825</v>
      </c>
      <c r="X93" s="30">
        <v>6104295</v>
      </c>
      <c r="Y93" s="32">
        <v>4.8440271420236325E-2</v>
      </c>
      <c r="Z93" s="30">
        <v>6786710</v>
      </c>
      <c r="AA93" s="32">
        <v>0.11179259849007953</v>
      </c>
      <c r="AB93" s="30">
        <v>1427</v>
      </c>
      <c r="AC93" s="27">
        <v>-0.15130389432556046</v>
      </c>
      <c r="AD93" s="30">
        <v>1345</v>
      </c>
      <c r="AE93" s="27">
        <v>-5.7463209530483561E-2</v>
      </c>
      <c r="AF93" s="30">
        <v>1499</v>
      </c>
      <c r="AG93" s="27">
        <v>0.11449814126394052</v>
      </c>
      <c r="AH93" s="25">
        <v>0.77586346719867838</v>
      </c>
      <c r="AI93" s="25">
        <v>0.65747599178157035</v>
      </c>
      <c r="AJ93" s="25">
        <v>0.61455328028325362</v>
      </c>
      <c r="AK93" s="25">
        <v>12.005237494208005</v>
      </c>
      <c r="AL93" s="25">
        <v>11.016718432321994</v>
      </c>
      <c r="AM93" s="25">
        <v>11.579367723023653</v>
      </c>
      <c r="AN93" s="49" t="s">
        <v>4748</v>
      </c>
      <c r="AO93" s="49" t="s">
        <v>4748</v>
      </c>
      <c r="AP93" s="49" t="s">
        <v>4748</v>
      </c>
      <c r="AQ93" s="49">
        <v>427.88441179096674</v>
      </c>
      <c r="AR93" s="49">
        <v>377.99954128941556</v>
      </c>
      <c r="AS93" s="49">
        <v>415.15745071928353</v>
      </c>
      <c r="AT93" s="28">
        <v>850</v>
      </c>
      <c r="AU93" s="28">
        <v>700</v>
      </c>
      <c r="AV93" s="28">
        <v>700</v>
      </c>
    </row>
    <row r="94" spans="1:48" x14ac:dyDescent="0.25">
      <c r="A94" s="162">
        <v>91</v>
      </c>
      <c r="B94" s="3" t="s">
        <v>336</v>
      </c>
      <c r="C94" s="3" t="s">
        <v>694</v>
      </c>
      <c r="D94" s="28">
        <v>1100</v>
      </c>
      <c r="E94" s="25">
        <v>57.142859999999999</v>
      </c>
      <c r="F94" s="25">
        <v>57.142859999999999</v>
      </c>
      <c r="G94" s="25">
        <v>57.142859999999999</v>
      </c>
      <c r="H94" s="28">
        <v>63448000000</v>
      </c>
      <c r="I94" s="51">
        <v>57.68</v>
      </c>
      <c r="J94" s="51">
        <v>77.52167</v>
      </c>
      <c r="K94" s="28">
        <v>1171463</v>
      </c>
      <c r="L94" s="28">
        <v>1204115000</v>
      </c>
      <c r="M94" s="51">
        <v>76.356384400251812</v>
      </c>
      <c r="N94" s="51">
        <v>0.10483785169585513</v>
      </c>
      <c r="O94" s="51">
        <v>0.89698120000000003</v>
      </c>
      <c r="P94" s="30">
        <v>102693.104014</v>
      </c>
      <c r="Q94" s="27">
        <v>-0.17526230476627846</v>
      </c>
      <c r="R94" s="30">
        <v>140437.42726</v>
      </c>
      <c r="S94" s="27">
        <v>0.36754486689636301</v>
      </c>
      <c r="T94" s="30">
        <v>27478.163820999998</v>
      </c>
      <c r="U94" s="27">
        <v>-0.80433874105278169</v>
      </c>
      <c r="V94" s="30">
        <v>10875.723701999999</v>
      </c>
      <c r="W94" s="32">
        <v>-0.672538023454329</v>
      </c>
      <c r="X94" s="30">
        <v>7168.5938509999996</v>
      </c>
      <c r="Y94" s="32">
        <v>-0.34086282003635993</v>
      </c>
      <c r="Z94" s="30">
        <v>-9741.9786879999992</v>
      </c>
      <c r="AA94" s="32">
        <v>-2.3589804207754108</v>
      </c>
      <c r="AB94" s="30">
        <v>278</v>
      </c>
      <c r="AC94" s="27">
        <v>-0.72098540145985401</v>
      </c>
      <c r="AD94" s="30">
        <v>124</v>
      </c>
      <c r="AE94" s="27">
        <v>-0.5539568345323741</v>
      </c>
      <c r="AF94" s="30">
        <v>-169</v>
      </c>
      <c r="AG94" s="27">
        <v>-2.3629032258064515</v>
      </c>
      <c r="AH94" s="25">
        <v>1.8204873540808031</v>
      </c>
      <c r="AI94" s="25">
        <v>0.90727792853357669</v>
      </c>
      <c r="AJ94" s="25">
        <v>-1.1852972447983301</v>
      </c>
      <c r="AK94" s="25">
        <v>2.2486896613972491</v>
      </c>
      <c r="AL94" s="25">
        <v>1.1934343269525656</v>
      </c>
      <c r="AM94" s="25">
        <v>-1.6148997047533649</v>
      </c>
      <c r="AN94" s="49">
        <v>53.203583885780191</v>
      </c>
      <c r="AO94" s="49">
        <v>18.443879656130346</v>
      </c>
      <c r="AP94" s="49">
        <v>15.287255270636656</v>
      </c>
      <c r="AQ94" s="49">
        <v>5.3687994060795479</v>
      </c>
      <c r="AR94" s="49">
        <v>15.771473767619595</v>
      </c>
      <c r="AS94" s="49">
        <v>13.779999709743048</v>
      </c>
      <c r="AT94" s="28">
        <v>0</v>
      </c>
      <c r="AU94" s="28">
        <v>0</v>
      </c>
      <c r="AV94" s="28">
        <v>0</v>
      </c>
    </row>
    <row r="95" spans="1:48" x14ac:dyDescent="0.25">
      <c r="A95" s="162">
        <v>92</v>
      </c>
      <c r="B95" s="3" t="s">
        <v>4953</v>
      </c>
      <c r="C95" s="3" t="s">
        <v>2176</v>
      </c>
      <c r="D95" s="6" t="s">
        <v>4942</v>
      </c>
      <c r="E95" s="171" t="s">
        <v>4942</v>
      </c>
      <c r="F95" s="171" t="s">
        <v>4942</v>
      </c>
      <c r="G95" s="171" t="s">
        <v>4942</v>
      </c>
      <c r="H95" s="6" t="s">
        <v>4942</v>
      </c>
      <c r="I95" s="154">
        <v>8.5589999999999993</v>
      </c>
      <c r="J95" s="154">
        <v>100</v>
      </c>
      <c r="K95" s="6" t="s">
        <v>4942</v>
      </c>
      <c r="L95" s="6" t="s">
        <v>4942</v>
      </c>
      <c r="M95" s="154" t="s">
        <v>4942</v>
      </c>
      <c r="N95" s="154" t="s">
        <v>4942</v>
      </c>
      <c r="O95" s="154" t="s">
        <v>4942</v>
      </c>
      <c r="P95" s="172" t="s">
        <v>2001</v>
      </c>
      <c r="Q95" s="168" t="s">
        <v>2001</v>
      </c>
      <c r="R95" s="172" t="s">
        <v>2001</v>
      </c>
      <c r="S95" s="168" t="s">
        <v>2001</v>
      </c>
      <c r="T95" s="172" t="s">
        <v>2001</v>
      </c>
      <c r="U95" s="168" t="s">
        <v>2001</v>
      </c>
      <c r="V95" s="172" t="s">
        <v>2001</v>
      </c>
      <c r="W95" s="173" t="s">
        <v>2001</v>
      </c>
      <c r="X95" s="172" t="s">
        <v>2001</v>
      </c>
      <c r="Y95" s="173" t="s">
        <v>2001</v>
      </c>
      <c r="Z95" s="172" t="s">
        <v>2001</v>
      </c>
      <c r="AA95" s="173" t="s">
        <v>2001</v>
      </c>
      <c r="AB95" s="172" t="s">
        <v>2001</v>
      </c>
      <c r="AC95" s="168" t="s">
        <v>2001</v>
      </c>
      <c r="AD95" s="172" t="s">
        <v>2001</v>
      </c>
      <c r="AE95" s="168" t="s">
        <v>2001</v>
      </c>
      <c r="AF95" s="172" t="s">
        <v>2001</v>
      </c>
      <c r="AG95" s="168" t="s">
        <v>2001</v>
      </c>
      <c r="AH95" s="171" t="s">
        <v>2001</v>
      </c>
      <c r="AI95" s="171" t="s">
        <v>2001</v>
      </c>
      <c r="AJ95" s="171" t="s">
        <v>2001</v>
      </c>
      <c r="AK95" s="171" t="s">
        <v>2001</v>
      </c>
      <c r="AL95" s="171" t="s">
        <v>2001</v>
      </c>
      <c r="AM95" s="171" t="s">
        <v>2001</v>
      </c>
      <c r="AN95" s="170" t="s">
        <v>2001</v>
      </c>
      <c r="AO95" s="170" t="s">
        <v>2001</v>
      </c>
      <c r="AP95" s="170" t="s">
        <v>2001</v>
      </c>
      <c r="AQ95" s="170" t="s">
        <v>2001</v>
      </c>
      <c r="AR95" s="170" t="s">
        <v>2001</v>
      </c>
      <c r="AS95" s="170" t="s">
        <v>2001</v>
      </c>
      <c r="AT95" s="6" t="s">
        <v>2001</v>
      </c>
      <c r="AU95" s="6" t="s">
        <v>2001</v>
      </c>
      <c r="AV95" s="6" t="s">
        <v>2001</v>
      </c>
    </row>
    <row r="96" spans="1:48" x14ac:dyDescent="0.25">
      <c r="A96" s="162">
        <v>93</v>
      </c>
      <c r="B96" s="3" t="s">
        <v>337</v>
      </c>
      <c r="C96" s="3" t="s">
        <v>694</v>
      </c>
      <c r="D96" s="6">
        <v>6800</v>
      </c>
      <c r="E96" s="171">
        <v>-9.3333329999999997</v>
      </c>
      <c r="F96" s="171">
        <v>-25.274730000000002</v>
      </c>
      <c r="G96" s="171">
        <v>-22.727270000000001</v>
      </c>
      <c r="H96" s="6">
        <v>79816550400</v>
      </c>
      <c r="I96" s="154">
        <v>11.737729999999999</v>
      </c>
      <c r="J96" s="154">
        <v>80.482799999999997</v>
      </c>
      <c r="K96" s="6">
        <v>455.5</v>
      </c>
      <c r="L96" s="6">
        <v>2798000</v>
      </c>
      <c r="M96" s="154" t="s">
        <v>4942</v>
      </c>
      <c r="N96" s="154">
        <v>0.57684364370648566</v>
      </c>
      <c r="O96" s="154" t="s">
        <v>4942</v>
      </c>
      <c r="P96" s="172">
        <v>126899.615393</v>
      </c>
      <c r="Q96" s="168">
        <v>0.68579378302848903</v>
      </c>
      <c r="R96" s="172" t="s">
        <v>4748</v>
      </c>
      <c r="S96" s="168" t="s">
        <v>2001</v>
      </c>
      <c r="T96" s="172">
        <v>182920.006383</v>
      </c>
      <c r="U96" s="168" t="s">
        <v>4748</v>
      </c>
      <c r="V96" s="172">
        <v>20693.791530999999</v>
      </c>
      <c r="W96" s="173">
        <v>1.6195852015407417</v>
      </c>
      <c r="X96" s="172" t="s">
        <v>4748</v>
      </c>
      <c r="Y96" s="173" t="s">
        <v>2001</v>
      </c>
      <c r="Z96" s="172">
        <v>3003.6114389999998</v>
      </c>
      <c r="AA96" s="173" t="s">
        <v>4748</v>
      </c>
      <c r="AB96" s="172">
        <v>1763</v>
      </c>
      <c r="AC96" s="168">
        <v>0.52508650519031153</v>
      </c>
      <c r="AD96" s="172" t="s">
        <v>4748</v>
      </c>
      <c r="AE96" s="168" t="s">
        <v>2001</v>
      </c>
      <c r="AF96" s="172">
        <v>256</v>
      </c>
      <c r="AG96" s="168" t="s">
        <v>4748</v>
      </c>
      <c r="AH96" s="171">
        <v>9.2280890331029966</v>
      </c>
      <c r="AI96" s="171" t="s">
        <v>4748</v>
      </c>
      <c r="AJ96" s="171">
        <v>1.127602733483356</v>
      </c>
      <c r="AK96" s="171">
        <v>15.042848202111594</v>
      </c>
      <c r="AL96" s="171" t="s">
        <v>4748</v>
      </c>
      <c r="AM96" s="171">
        <v>1.9948724995762595</v>
      </c>
      <c r="AN96" s="170">
        <v>25.722397160866862</v>
      </c>
      <c r="AO96" s="170" t="s">
        <v>4748</v>
      </c>
      <c r="AP96" s="170">
        <v>15.065414056076222</v>
      </c>
      <c r="AQ96" s="170">
        <v>39.807820779676263</v>
      </c>
      <c r="AR96" s="170">
        <v>38.034322450326741</v>
      </c>
      <c r="AS96" s="170">
        <v>45.769995974688463</v>
      </c>
      <c r="AT96" s="6">
        <v>0</v>
      </c>
      <c r="AU96" s="6" t="s">
        <v>4748</v>
      </c>
      <c r="AV96" s="6">
        <v>0</v>
      </c>
    </row>
    <row r="97" spans="1:48" x14ac:dyDescent="0.25">
      <c r="A97" s="162">
        <v>94</v>
      </c>
      <c r="B97" s="3" t="s">
        <v>338</v>
      </c>
      <c r="C97" s="3" t="s">
        <v>694</v>
      </c>
      <c r="D97" s="6">
        <v>2900</v>
      </c>
      <c r="E97" s="171">
        <v>-9.375</v>
      </c>
      <c r="F97" s="171">
        <v>-21.62162</v>
      </c>
      <c r="G97" s="171">
        <v>0</v>
      </c>
      <c r="H97" s="6">
        <v>30450000000</v>
      </c>
      <c r="I97" s="154">
        <v>10.5</v>
      </c>
      <c r="J97" s="154">
        <v>60.928280000000001</v>
      </c>
      <c r="K97" s="6">
        <v>825.5</v>
      </c>
      <c r="L97" s="6">
        <v>2535500</v>
      </c>
      <c r="M97" s="154" t="s">
        <v>4942</v>
      </c>
      <c r="N97" s="154">
        <v>0.2087623449593301</v>
      </c>
      <c r="O97" s="154" t="s">
        <v>4942</v>
      </c>
      <c r="P97" s="172">
        <v>877346.55264600005</v>
      </c>
      <c r="Q97" s="168">
        <v>-0.35330564542625664</v>
      </c>
      <c r="R97" s="172">
        <v>647926.91345400002</v>
      </c>
      <c r="S97" s="168">
        <v>-0.26149260916349482</v>
      </c>
      <c r="T97" s="172">
        <v>489157.03544599999</v>
      </c>
      <c r="U97" s="168">
        <v>-0.24504288170655222</v>
      </c>
      <c r="V97" s="172">
        <v>2612.2497440000002</v>
      </c>
      <c r="W97" s="173">
        <v>0.7014215183595891</v>
      </c>
      <c r="X97" s="172">
        <v>4996.2349940000004</v>
      </c>
      <c r="Y97" s="173">
        <v>0.91261766049578763</v>
      </c>
      <c r="Z97" s="172">
        <v>2472.092083</v>
      </c>
      <c r="AA97" s="173">
        <v>-0.50520900518715672</v>
      </c>
      <c r="AB97" s="172">
        <v>474.5454545454545</v>
      </c>
      <c r="AC97" s="168">
        <v>0.70032573289902289</v>
      </c>
      <c r="AD97" s="172">
        <v>568</v>
      </c>
      <c r="AE97" s="168">
        <v>0.19693486590038334</v>
      </c>
      <c r="AF97" s="172">
        <v>235</v>
      </c>
      <c r="AG97" s="168">
        <v>-0.58626760563380287</v>
      </c>
      <c r="AH97" s="171">
        <v>0.35801261883138785</v>
      </c>
      <c r="AI97" s="171">
        <v>0.78811074755621524</v>
      </c>
      <c r="AJ97" s="171">
        <v>0.42385658327019476</v>
      </c>
      <c r="AK97" s="171">
        <v>3.0906557730542294</v>
      </c>
      <c r="AL97" s="171">
        <v>4.2984717129991044</v>
      </c>
      <c r="AM97" s="171">
        <v>1.7546872872761965</v>
      </c>
      <c r="AN97" s="170">
        <v>16.210925817518618</v>
      </c>
      <c r="AO97" s="170">
        <v>17.709500249389841</v>
      </c>
      <c r="AP97" s="170">
        <v>19.117863681493262</v>
      </c>
      <c r="AQ97" s="170">
        <v>447.01437458331793</v>
      </c>
      <c r="AR97" s="170">
        <v>211.41355959479813</v>
      </c>
      <c r="AS97" s="170">
        <v>160.60796916170386</v>
      </c>
      <c r="AT97" s="6">
        <v>0</v>
      </c>
      <c r="AU97" s="6">
        <v>0</v>
      </c>
      <c r="AV97" s="6">
        <v>0</v>
      </c>
    </row>
    <row r="98" spans="1:48" x14ac:dyDescent="0.25">
      <c r="A98" s="162">
        <v>95</v>
      </c>
      <c r="B98" s="3" t="s">
        <v>2273</v>
      </c>
      <c r="C98" s="3" t="s">
        <v>2176</v>
      </c>
      <c r="D98" s="28">
        <v>6100</v>
      </c>
      <c r="E98" s="25">
        <v>0</v>
      </c>
      <c r="F98" s="25">
        <v>-10.294119999999999</v>
      </c>
      <c r="G98" s="25">
        <v>-12.857139999999999</v>
      </c>
      <c r="H98" s="28">
        <v>365996791400</v>
      </c>
      <c r="I98" s="51">
        <v>59.999469999999995</v>
      </c>
      <c r="J98" s="51">
        <v>49.225909999999999</v>
      </c>
      <c r="K98" s="28">
        <v>3138.2</v>
      </c>
      <c r="L98" s="28">
        <v>18918000</v>
      </c>
      <c r="M98" s="51">
        <v>17.784256559766764</v>
      </c>
      <c r="N98" s="51">
        <v>0.56667069474920362</v>
      </c>
      <c r="O98" s="51">
        <v>0.21164659999999999</v>
      </c>
      <c r="P98" s="30">
        <v>550376.41773500002</v>
      </c>
      <c r="Q98" s="27">
        <v>0.18385874615735198</v>
      </c>
      <c r="R98" s="30">
        <v>681037.63439100003</v>
      </c>
      <c r="S98" s="27">
        <v>0.23740337057630234</v>
      </c>
      <c r="T98" s="30" t="s">
        <v>4748</v>
      </c>
      <c r="U98" s="27" t="s">
        <v>4748</v>
      </c>
      <c r="V98" s="30">
        <v>15313.864023</v>
      </c>
      <c r="W98" s="32">
        <v>-0.37709870335575657</v>
      </c>
      <c r="X98" s="30">
        <v>12003.467124000001</v>
      </c>
      <c r="Y98" s="32">
        <v>-0.21616992902823817</v>
      </c>
      <c r="Z98" s="30">
        <v>22000.409969</v>
      </c>
      <c r="AA98" s="32">
        <v>0.83283794104887321</v>
      </c>
      <c r="AB98" s="30">
        <v>352.5390625</v>
      </c>
      <c r="AC98" s="27">
        <v>-0.42789223454833603</v>
      </c>
      <c r="AD98" s="30">
        <v>198.53399999999999</v>
      </c>
      <c r="AE98" s="27">
        <v>-0.43684538504155124</v>
      </c>
      <c r="AF98" s="30">
        <v>343</v>
      </c>
      <c r="AG98" s="27">
        <v>0.72766377547422612</v>
      </c>
      <c r="AH98" s="25">
        <v>1.3209050443334684</v>
      </c>
      <c r="AI98" s="25">
        <v>0.89260467375142305</v>
      </c>
      <c r="AJ98" s="25" t="s">
        <v>4748</v>
      </c>
      <c r="AK98" s="25">
        <v>3.5892574476553434</v>
      </c>
      <c r="AL98" s="25">
        <v>2.324431595233257</v>
      </c>
      <c r="AM98" s="25" t="s">
        <v>4748</v>
      </c>
      <c r="AN98" s="49" t="s">
        <v>4748</v>
      </c>
      <c r="AO98" s="49" t="s">
        <v>4748</v>
      </c>
      <c r="AP98" s="49" t="s">
        <v>4748</v>
      </c>
      <c r="AQ98" s="49">
        <v>0</v>
      </c>
      <c r="AR98" s="49">
        <v>0</v>
      </c>
      <c r="AS98" s="49" t="s">
        <v>4748</v>
      </c>
      <c r="AT98" s="28">
        <v>0</v>
      </c>
      <c r="AU98" s="28">
        <v>140</v>
      </c>
      <c r="AV98" s="28" t="s">
        <v>4748</v>
      </c>
    </row>
    <row r="99" spans="1:48" x14ac:dyDescent="0.25">
      <c r="A99" s="162">
        <v>96</v>
      </c>
      <c r="B99" s="3" t="s">
        <v>2276</v>
      </c>
      <c r="C99" s="3" t="s">
        <v>2176</v>
      </c>
      <c r="D99" s="28" t="s">
        <v>4942</v>
      </c>
      <c r="E99" s="25" t="s">
        <v>4942</v>
      </c>
      <c r="F99" s="25" t="s">
        <v>4942</v>
      </c>
      <c r="G99" s="25" t="s">
        <v>4942</v>
      </c>
      <c r="H99" s="28" t="s">
        <v>4942</v>
      </c>
      <c r="I99" s="51">
        <v>5</v>
      </c>
      <c r="J99" s="51">
        <v>100</v>
      </c>
      <c r="K99" s="28" t="s">
        <v>4942</v>
      </c>
      <c r="L99" s="28" t="s">
        <v>4942</v>
      </c>
      <c r="M99" s="51" t="s">
        <v>4942</v>
      </c>
      <c r="N99" s="51" t="s">
        <v>4942</v>
      </c>
      <c r="O99" s="51" t="s">
        <v>4942</v>
      </c>
      <c r="P99" s="30" t="s">
        <v>4748</v>
      </c>
      <c r="Q99" s="27" t="s">
        <v>2001</v>
      </c>
      <c r="R99" s="30">
        <v>135219.99213299999</v>
      </c>
      <c r="S99" s="27" t="s">
        <v>2001</v>
      </c>
      <c r="T99" s="30">
        <v>156509.314835</v>
      </c>
      <c r="U99" s="27">
        <v>0.15744212350685691</v>
      </c>
      <c r="V99" s="30" t="s">
        <v>4748</v>
      </c>
      <c r="W99" s="32" t="s">
        <v>2001</v>
      </c>
      <c r="X99" s="30">
        <v>1948.54126</v>
      </c>
      <c r="Y99" s="32" t="s">
        <v>2001</v>
      </c>
      <c r="Z99" s="30">
        <v>1598.4316490000001</v>
      </c>
      <c r="AA99" s="32">
        <v>-0.17967780215236492</v>
      </c>
      <c r="AB99" s="30" t="s">
        <v>4748</v>
      </c>
      <c r="AC99" s="27" t="s">
        <v>2001</v>
      </c>
      <c r="AD99" s="30">
        <v>353</v>
      </c>
      <c r="AE99" s="27" t="s">
        <v>2001</v>
      </c>
      <c r="AF99" s="30">
        <v>320</v>
      </c>
      <c r="AG99" s="27">
        <v>-9.3484419263456089E-2</v>
      </c>
      <c r="AH99" s="25" t="s">
        <v>4748</v>
      </c>
      <c r="AI99" s="25" t="s">
        <v>4748</v>
      </c>
      <c r="AJ99" s="25">
        <v>1.6468783644710945</v>
      </c>
      <c r="AK99" s="25" t="s">
        <v>4748</v>
      </c>
      <c r="AL99" s="25" t="s">
        <v>4748</v>
      </c>
      <c r="AM99" s="25">
        <v>3.050850723716684</v>
      </c>
      <c r="AN99" s="49" t="s">
        <v>4748</v>
      </c>
      <c r="AO99" s="49">
        <v>12.54571150271493</v>
      </c>
      <c r="AP99" s="49">
        <v>10.021217663967807</v>
      </c>
      <c r="AQ99" s="49" t="s">
        <v>4748</v>
      </c>
      <c r="AR99" s="49">
        <v>34.655490898079222</v>
      </c>
      <c r="AS99" s="49">
        <v>64.903638985907648</v>
      </c>
      <c r="AT99" s="28" t="s">
        <v>4748</v>
      </c>
      <c r="AU99" s="28">
        <v>250</v>
      </c>
      <c r="AV99" s="28">
        <v>230</v>
      </c>
    </row>
    <row r="100" spans="1:48" x14ac:dyDescent="0.25">
      <c r="A100" s="162">
        <v>97</v>
      </c>
      <c r="B100" s="3" t="s">
        <v>2279</v>
      </c>
      <c r="C100" s="3" t="s">
        <v>2176</v>
      </c>
      <c r="D100" s="6">
        <v>18000</v>
      </c>
      <c r="E100" s="171">
        <v>1.123596</v>
      </c>
      <c r="F100" s="171">
        <v>42.857140000000001</v>
      </c>
      <c r="G100" s="171">
        <v>-30.76923</v>
      </c>
      <c r="H100" s="6">
        <v>72000000000</v>
      </c>
      <c r="I100" s="154">
        <v>4</v>
      </c>
      <c r="J100" s="154">
        <v>99.742000000000004</v>
      </c>
      <c r="K100" s="6">
        <v>215</v>
      </c>
      <c r="L100" s="6">
        <v>3697000</v>
      </c>
      <c r="M100" s="154">
        <v>7.2904009720534626</v>
      </c>
      <c r="N100" s="154">
        <v>0.44328319173445635</v>
      </c>
      <c r="O100" s="154" t="s">
        <v>4942</v>
      </c>
      <c r="P100" s="172" t="s">
        <v>4748</v>
      </c>
      <c r="Q100" s="168" t="s">
        <v>2001</v>
      </c>
      <c r="R100" s="172">
        <v>580813.89147599996</v>
      </c>
      <c r="S100" s="168" t="s">
        <v>2001</v>
      </c>
      <c r="T100" s="172">
        <v>615996.41863199999</v>
      </c>
      <c r="U100" s="168">
        <v>6.0574527696973683E-2</v>
      </c>
      <c r="V100" s="172" t="s">
        <v>4748</v>
      </c>
      <c r="W100" s="173" t="s">
        <v>2001</v>
      </c>
      <c r="X100" s="172">
        <v>21206.813848000002</v>
      </c>
      <c r="Y100" s="173" t="s">
        <v>2001</v>
      </c>
      <c r="Z100" s="172">
        <v>12456.241738000001</v>
      </c>
      <c r="AA100" s="173">
        <v>-0.41263021275707856</v>
      </c>
      <c r="AB100" s="172" t="s">
        <v>4748</v>
      </c>
      <c r="AC100" s="168" t="s">
        <v>2001</v>
      </c>
      <c r="AD100" s="172">
        <v>5302</v>
      </c>
      <c r="AE100" s="168" t="s">
        <v>2001</v>
      </c>
      <c r="AF100" s="172">
        <v>2469</v>
      </c>
      <c r="AG100" s="168">
        <v>-0.53432666918144101</v>
      </c>
      <c r="AH100" s="171" t="s">
        <v>4748</v>
      </c>
      <c r="AI100" s="171" t="s">
        <v>4748</v>
      </c>
      <c r="AJ100" s="171">
        <v>6.6821553615796878</v>
      </c>
      <c r="AK100" s="171" t="s">
        <v>4748</v>
      </c>
      <c r="AL100" s="171" t="s">
        <v>4748</v>
      </c>
      <c r="AM100" s="171">
        <v>6.0137325857735897</v>
      </c>
      <c r="AN100" s="170" t="s">
        <v>4748</v>
      </c>
      <c r="AO100" s="170">
        <v>11.719181043866712</v>
      </c>
      <c r="AP100" s="170">
        <v>10.386873303759192</v>
      </c>
      <c r="AQ100" s="170" t="s">
        <v>4748</v>
      </c>
      <c r="AR100" s="170">
        <v>0</v>
      </c>
      <c r="AS100" s="170">
        <v>0</v>
      </c>
      <c r="AT100" s="6" t="s">
        <v>4748</v>
      </c>
      <c r="AU100" s="6" t="s">
        <v>4748</v>
      </c>
      <c r="AV100" s="6">
        <v>2700</v>
      </c>
    </row>
    <row r="101" spans="1:48" x14ac:dyDescent="0.25">
      <c r="A101" s="162">
        <v>98</v>
      </c>
      <c r="B101" s="3" t="s">
        <v>4991</v>
      </c>
      <c r="C101" s="3" t="s">
        <v>2176</v>
      </c>
      <c r="D101" s="28" t="s">
        <v>4942</v>
      </c>
      <c r="E101" s="25" t="s">
        <v>4942</v>
      </c>
      <c r="F101" s="25" t="s">
        <v>4942</v>
      </c>
      <c r="G101" s="25" t="s">
        <v>4942</v>
      </c>
      <c r="H101" s="28" t="s">
        <v>4942</v>
      </c>
      <c r="I101" s="51">
        <v>11.168799999999999</v>
      </c>
      <c r="J101" s="51">
        <v>100</v>
      </c>
      <c r="K101" s="28" t="s">
        <v>4942</v>
      </c>
      <c r="L101" s="28" t="s">
        <v>4942</v>
      </c>
      <c r="M101" s="51" t="s">
        <v>4942</v>
      </c>
      <c r="N101" s="51" t="s">
        <v>4942</v>
      </c>
      <c r="O101" s="51" t="s">
        <v>4942</v>
      </c>
      <c r="P101" s="30" t="s">
        <v>2001</v>
      </c>
      <c r="Q101" s="27" t="s">
        <v>2001</v>
      </c>
      <c r="R101" s="30" t="s">
        <v>2001</v>
      </c>
      <c r="S101" s="27" t="s">
        <v>2001</v>
      </c>
      <c r="T101" s="30" t="s">
        <v>2001</v>
      </c>
      <c r="U101" s="27" t="s">
        <v>2001</v>
      </c>
      <c r="V101" s="30" t="s">
        <v>2001</v>
      </c>
      <c r="W101" s="32" t="s">
        <v>2001</v>
      </c>
      <c r="X101" s="30" t="s">
        <v>2001</v>
      </c>
      <c r="Y101" s="32" t="s">
        <v>2001</v>
      </c>
      <c r="Z101" s="30" t="s">
        <v>2001</v>
      </c>
      <c r="AA101" s="32" t="s">
        <v>2001</v>
      </c>
      <c r="AB101" s="30" t="s">
        <v>2001</v>
      </c>
      <c r="AC101" s="27" t="s">
        <v>2001</v>
      </c>
      <c r="AD101" s="30" t="s">
        <v>2001</v>
      </c>
      <c r="AE101" s="27" t="s">
        <v>2001</v>
      </c>
      <c r="AF101" s="30" t="s">
        <v>2001</v>
      </c>
      <c r="AG101" s="27" t="s">
        <v>2001</v>
      </c>
      <c r="AH101" s="25" t="s">
        <v>2001</v>
      </c>
      <c r="AI101" s="25" t="s">
        <v>2001</v>
      </c>
      <c r="AJ101" s="25" t="s">
        <v>2001</v>
      </c>
      <c r="AK101" s="25" t="s">
        <v>2001</v>
      </c>
      <c r="AL101" s="25" t="s">
        <v>2001</v>
      </c>
      <c r="AM101" s="25" t="s">
        <v>2001</v>
      </c>
      <c r="AN101" s="49" t="s">
        <v>2001</v>
      </c>
      <c r="AO101" s="49" t="s">
        <v>2001</v>
      </c>
      <c r="AP101" s="49" t="s">
        <v>2001</v>
      </c>
      <c r="AQ101" s="49" t="s">
        <v>2001</v>
      </c>
      <c r="AR101" s="49" t="s">
        <v>2001</v>
      </c>
      <c r="AS101" s="49" t="s">
        <v>2001</v>
      </c>
      <c r="AT101" s="28" t="s">
        <v>2001</v>
      </c>
      <c r="AU101" s="28" t="s">
        <v>2001</v>
      </c>
      <c r="AV101" s="28" t="s">
        <v>2001</v>
      </c>
    </row>
    <row r="102" spans="1:48" x14ac:dyDescent="0.25">
      <c r="A102" s="162">
        <v>99</v>
      </c>
      <c r="B102" s="3" t="s">
        <v>41</v>
      </c>
      <c r="C102" s="3" t="s">
        <v>1</v>
      </c>
      <c r="D102" s="28">
        <v>14100</v>
      </c>
      <c r="E102" s="25">
        <v>-3.424658</v>
      </c>
      <c r="F102" s="25">
        <v>-0.7042254</v>
      </c>
      <c r="G102" s="25">
        <v>-0.7042254</v>
      </c>
      <c r="H102" s="28">
        <v>174736083000</v>
      </c>
      <c r="I102" s="51">
        <v>12.392629999999999</v>
      </c>
      <c r="J102" s="51">
        <v>44.597810000000003</v>
      </c>
      <c r="K102" s="28">
        <v>7881.5</v>
      </c>
      <c r="L102" s="28">
        <v>110714200</v>
      </c>
      <c r="M102" s="51">
        <v>14.055910670385186</v>
      </c>
      <c r="N102" s="51">
        <v>0.89066053675621581</v>
      </c>
      <c r="O102" s="51">
        <v>0.48946260000000003</v>
      </c>
      <c r="P102" s="30">
        <v>123231.338944</v>
      </c>
      <c r="Q102" s="27">
        <v>-0.19921502330576679</v>
      </c>
      <c r="R102" s="30">
        <v>109801.335798</v>
      </c>
      <c r="S102" s="27">
        <v>-0.10898204353766694</v>
      </c>
      <c r="T102" s="30">
        <v>217379.891171</v>
      </c>
      <c r="U102" s="27">
        <v>0.97975634441197301</v>
      </c>
      <c r="V102" s="30">
        <v>12074.316964</v>
      </c>
      <c r="W102" s="32">
        <v>-0.42678137893258283</v>
      </c>
      <c r="X102" s="30">
        <v>9235.7716579999997</v>
      </c>
      <c r="Y102" s="32">
        <v>-0.23508951392142696</v>
      </c>
      <c r="Z102" s="30">
        <v>9678.0911699999997</v>
      </c>
      <c r="AA102" s="32">
        <v>4.7891993043901654E-2</v>
      </c>
      <c r="AB102" s="30">
        <v>974</v>
      </c>
      <c r="AC102" s="27">
        <v>-0.42705882352941171</v>
      </c>
      <c r="AD102" s="30">
        <v>745</v>
      </c>
      <c r="AE102" s="27">
        <v>-0.23511293634496921</v>
      </c>
      <c r="AF102" s="30">
        <v>781</v>
      </c>
      <c r="AG102" s="27">
        <v>4.832214765100671E-2</v>
      </c>
      <c r="AH102" s="25">
        <v>4.8836734508983355</v>
      </c>
      <c r="AI102" s="25">
        <v>4.0390367126393416</v>
      </c>
      <c r="AJ102" s="25">
        <v>4.3439756477181479</v>
      </c>
      <c r="AK102" s="25">
        <v>5.7653816111993832</v>
      </c>
      <c r="AL102" s="25">
        <v>4.7736238470693904</v>
      </c>
      <c r="AM102" s="25">
        <v>5.0447231453237551</v>
      </c>
      <c r="AN102" s="49">
        <v>25.035169383349555</v>
      </c>
      <c r="AO102" s="49">
        <v>17.73151746242657</v>
      </c>
      <c r="AP102" s="49">
        <v>14.619030524309839</v>
      </c>
      <c r="AQ102" s="49">
        <v>3.4817626859455899</v>
      </c>
      <c r="AR102" s="49">
        <v>3.0198711433873093</v>
      </c>
      <c r="AS102" s="49">
        <v>2.3889134613686105</v>
      </c>
      <c r="AT102" s="28">
        <v>600</v>
      </c>
      <c r="AU102" s="28">
        <v>600</v>
      </c>
      <c r="AV102" s="28">
        <v>700</v>
      </c>
    </row>
    <row r="103" spans="1:48" x14ac:dyDescent="0.25">
      <c r="A103" s="162">
        <v>100</v>
      </c>
      <c r="B103" s="3" t="s">
        <v>2282</v>
      </c>
      <c r="C103" s="3" t="s">
        <v>2176</v>
      </c>
      <c r="D103" s="6" t="s">
        <v>4942</v>
      </c>
      <c r="E103" s="171" t="s">
        <v>4942</v>
      </c>
      <c r="F103" s="171" t="s">
        <v>4942</v>
      </c>
      <c r="G103" s="171" t="s">
        <v>4942</v>
      </c>
      <c r="H103" s="6" t="s">
        <v>4942</v>
      </c>
      <c r="I103" s="154">
        <v>2.7532799999999997</v>
      </c>
      <c r="J103" s="154">
        <v>94.479320000000001</v>
      </c>
      <c r="K103" s="6">
        <v>0</v>
      </c>
      <c r="L103" s="6" t="s">
        <v>4942</v>
      </c>
      <c r="M103" s="154" t="s">
        <v>4942</v>
      </c>
      <c r="N103" s="154" t="s">
        <v>4942</v>
      </c>
      <c r="O103" s="154" t="s">
        <v>4942</v>
      </c>
      <c r="P103" s="172" t="s">
        <v>4748</v>
      </c>
      <c r="Q103" s="168" t="s">
        <v>2001</v>
      </c>
      <c r="R103" s="172">
        <v>73865.254048999996</v>
      </c>
      <c r="S103" s="168" t="s">
        <v>2001</v>
      </c>
      <c r="T103" s="172">
        <v>74000.957897</v>
      </c>
      <c r="U103" s="168">
        <v>1.837181090719363E-3</v>
      </c>
      <c r="V103" s="172" t="s">
        <v>4748</v>
      </c>
      <c r="W103" s="173" t="s">
        <v>2001</v>
      </c>
      <c r="X103" s="172">
        <v>3171.5852580000001</v>
      </c>
      <c r="Y103" s="173" t="s">
        <v>2001</v>
      </c>
      <c r="Z103" s="172">
        <v>2358.4903960000001</v>
      </c>
      <c r="AA103" s="173">
        <v>-0.25636859672904933</v>
      </c>
      <c r="AB103" s="172" t="s">
        <v>4748</v>
      </c>
      <c r="AC103" s="168" t="s">
        <v>2001</v>
      </c>
      <c r="AD103" s="172">
        <v>1151.9297919999999</v>
      </c>
      <c r="AE103" s="168" t="s">
        <v>2001</v>
      </c>
      <c r="AF103" s="172">
        <v>857</v>
      </c>
      <c r="AG103" s="168">
        <v>-0.25603104811443222</v>
      </c>
      <c r="AH103" s="171" t="s">
        <v>4748</v>
      </c>
      <c r="AI103" s="171" t="s">
        <v>4748</v>
      </c>
      <c r="AJ103" s="171">
        <v>2.4725710464262485</v>
      </c>
      <c r="AK103" s="171" t="s">
        <v>4748</v>
      </c>
      <c r="AL103" s="171" t="s">
        <v>4748</v>
      </c>
      <c r="AM103" s="171">
        <v>7.9834997781794339</v>
      </c>
      <c r="AN103" s="170" t="s">
        <v>4748</v>
      </c>
      <c r="AO103" s="170">
        <v>18.427072978007676</v>
      </c>
      <c r="AP103" s="170">
        <v>20.315494996598503</v>
      </c>
      <c r="AQ103" s="170" t="s">
        <v>4748</v>
      </c>
      <c r="AR103" s="170">
        <v>0</v>
      </c>
      <c r="AS103" s="170">
        <v>12.345539138252295</v>
      </c>
      <c r="AT103" s="6" t="s">
        <v>4748</v>
      </c>
      <c r="AU103" s="6" t="s">
        <v>4748</v>
      </c>
      <c r="AV103" s="6">
        <v>630</v>
      </c>
    </row>
    <row r="104" spans="1:48" x14ac:dyDescent="0.25">
      <c r="A104" s="162">
        <v>101</v>
      </c>
      <c r="B104" s="3" t="s">
        <v>4710</v>
      </c>
      <c r="C104" s="3" t="s">
        <v>2176</v>
      </c>
      <c r="D104" s="28">
        <v>47300</v>
      </c>
      <c r="E104" s="25">
        <v>-0.63025209999999998</v>
      </c>
      <c r="F104" s="25">
        <v>-0.63025209999999998</v>
      </c>
      <c r="G104" s="25">
        <v>35.142859999999999</v>
      </c>
      <c r="H104" s="28">
        <v>155153080000.00003</v>
      </c>
      <c r="I104" s="51">
        <v>2.0798000000000001</v>
      </c>
      <c r="J104" s="51">
        <v>48.956629999999997</v>
      </c>
      <c r="K104" s="28">
        <v>5</v>
      </c>
      <c r="L104" s="28">
        <v>236500</v>
      </c>
      <c r="M104" s="51">
        <v>4.7719935431799838</v>
      </c>
      <c r="N104" s="51">
        <v>1.7507325658031703</v>
      </c>
      <c r="O104" s="51" t="s">
        <v>4942</v>
      </c>
      <c r="P104" s="30" t="s">
        <v>4748</v>
      </c>
      <c r="Q104" s="27" t="s">
        <v>2001</v>
      </c>
      <c r="R104" s="30" t="s">
        <v>4748</v>
      </c>
      <c r="S104" s="27" t="s">
        <v>2001</v>
      </c>
      <c r="T104" s="30">
        <v>864647.20649400004</v>
      </c>
      <c r="U104" s="27" t="s">
        <v>4748</v>
      </c>
      <c r="V104" s="30" t="s">
        <v>4748</v>
      </c>
      <c r="W104" s="32" t="s">
        <v>2001</v>
      </c>
      <c r="X104" s="30" t="s">
        <v>4748</v>
      </c>
      <c r="Y104" s="32" t="s">
        <v>2001</v>
      </c>
      <c r="Z104" s="30">
        <v>18975.825121000002</v>
      </c>
      <c r="AA104" s="32" t="s">
        <v>4748</v>
      </c>
      <c r="AB104" s="30" t="s">
        <v>4748</v>
      </c>
      <c r="AC104" s="27" t="s">
        <v>2001</v>
      </c>
      <c r="AD104" s="30" t="s">
        <v>4748</v>
      </c>
      <c r="AE104" s="27" t="s">
        <v>2001</v>
      </c>
      <c r="AF104" s="30">
        <v>6937</v>
      </c>
      <c r="AG104" s="27" t="s">
        <v>4748</v>
      </c>
      <c r="AH104" s="25" t="s">
        <v>4748</v>
      </c>
      <c r="AI104" s="25" t="s">
        <v>4748</v>
      </c>
      <c r="AJ104" s="25" t="s">
        <v>4748</v>
      </c>
      <c r="AK104" s="25" t="s">
        <v>4748</v>
      </c>
      <c r="AL104" s="25" t="s">
        <v>4748</v>
      </c>
      <c r="AM104" s="25" t="s">
        <v>4748</v>
      </c>
      <c r="AN104" s="49" t="s">
        <v>4748</v>
      </c>
      <c r="AO104" s="49" t="s">
        <v>4748</v>
      </c>
      <c r="AP104" s="49">
        <v>6.6936781909792238</v>
      </c>
      <c r="AQ104" s="49" t="s">
        <v>4748</v>
      </c>
      <c r="AR104" s="49" t="s">
        <v>4748</v>
      </c>
      <c r="AS104" s="49">
        <v>41.783494765692744</v>
      </c>
      <c r="AT104" s="28" t="s">
        <v>4748</v>
      </c>
      <c r="AU104" s="28" t="s">
        <v>4748</v>
      </c>
      <c r="AV104" s="28" t="s">
        <v>4748</v>
      </c>
    </row>
    <row r="105" spans="1:48" x14ac:dyDescent="0.25">
      <c r="A105" s="162">
        <v>102</v>
      </c>
      <c r="B105" s="3" t="s">
        <v>42</v>
      </c>
      <c r="C105" s="3" t="s">
        <v>1</v>
      </c>
      <c r="D105" s="28">
        <v>25800</v>
      </c>
      <c r="E105" s="25">
        <v>-0.38610040000000001</v>
      </c>
      <c r="F105" s="25">
        <v>26.781330000000001</v>
      </c>
      <c r="G105" s="25">
        <v>-13.71237</v>
      </c>
      <c r="H105" s="28">
        <v>2356934154600</v>
      </c>
      <c r="I105" s="51">
        <v>91.354039999999998</v>
      </c>
      <c r="J105" s="51">
        <v>43.562359999999998</v>
      </c>
      <c r="K105" s="28">
        <v>165237.5</v>
      </c>
      <c r="L105" s="28">
        <v>4302400000</v>
      </c>
      <c r="M105" s="51">
        <v>19.986483621422174</v>
      </c>
      <c r="N105" s="51">
        <v>1.0316828353683762</v>
      </c>
      <c r="O105" s="51">
        <v>0.70095070000000004</v>
      </c>
      <c r="P105" s="30">
        <v>2554656.3103049998</v>
      </c>
      <c r="Q105" s="27">
        <v>-8.6455279375065697E-2</v>
      </c>
      <c r="R105" s="30">
        <v>2903013.6093549998</v>
      </c>
      <c r="S105" s="27">
        <v>0.13636170847905937</v>
      </c>
      <c r="T105" s="30">
        <v>3356766.9670219999</v>
      </c>
      <c r="U105" s="27">
        <v>0.15630424749121871</v>
      </c>
      <c r="V105" s="30">
        <v>117392.511849</v>
      </c>
      <c r="W105" s="32">
        <v>1.1478980917744686E-2</v>
      </c>
      <c r="X105" s="30">
        <v>182413.58969399999</v>
      </c>
      <c r="Y105" s="32">
        <v>0.55387755846501951</v>
      </c>
      <c r="Z105" s="30">
        <v>163185.30302299999</v>
      </c>
      <c r="AA105" s="32">
        <v>-0.1054103847375384</v>
      </c>
      <c r="AB105" s="30">
        <v>1285.4545454545453</v>
      </c>
      <c r="AC105" s="27">
        <v>1.1971372804163938E-2</v>
      </c>
      <c r="AD105" s="30">
        <v>1734.242499</v>
      </c>
      <c r="AE105" s="27">
        <v>0.34912782807637921</v>
      </c>
      <c r="AF105" s="30">
        <v>1523</v>
      </c>
      <c r="AG105" s="27">
        <v>-0.12180678257037683</v>
      </c>
      <c r="AH105" s="25">
        <v>2.2913083756932959</v>
      </c>
      <c r="AI105" s="25">
        <v>3.6367136134305311</v>
      </c>
      <c r="AJ105" s="25">
        <v>3.0890061654930028</v>
      </c>
      <c r="AK105" s="25">
        <v>5.4872781173849132</v>
      </c>
      <c r="AL105" s="25">
        <v>7.4287401045414274</v>
      </c>
      <c r="AM105" s="25">
        <v>6.474536763580713</v>
      </c>
      <c r="AN105" s="49" t="s">
        <v>4748</v>
      </c>
      <c r="AO105" s="49" t="s">
        <v>4748</v>
      </c>
      <c r="AP105" s="49" t="s">
        <v>4748</v>
      </c>
      <c r="AQ105" s="49">
        <v>0</v>
      </c>
      <c r="AR105" s="49">
        <v>0</v>
      </c>
      <c r="AS105" s="49">
        <v>0</v>
      </c>
      <c r="AT105" s="28">
        <v>909.09090909090901</v>
      </c>
      <c r="AU105" s="28">
        <v>1000</v>
      </c>
      <c r="AV105" s="28">
        <v>1000</v>
      </c>
    </row>
    <row r="106" spans="1:48" x14ac:dyDescent="0.25">
      <c r="A106" s="162">
        <v>103</v>
      </c>
      <c r="B106" s="3" t="s">
        <v>2285</v>
      </c>
      <c r="C106" s="3" t="s">
        <v>2176</v>
      </c>
      <c r="D106" s="6">
        <v>15700</v>
      </c>
      <c r="E106" s="171">
        <v>29.75207</v>
      </c>
      <c r="F106" s="171">
        <v>27.64228</v>
      </c>
      <c r="G106" s="171">
        <v>30.83333</v>
      </c>
      <c r="H106" s="6">
        <v>94200000000</v>
      </c>
      <c r="I106" s="154">
        <v>6</v>
      </c>
      <c r="J106" s="154">
        <v>7.4648500000000002</v>
      </c>
      <c r="K106" s="6">
        <v>1925</v>
      </c>
      <c r="L106" s="6">
        <v>24246000</v>
      </c>
      <c r="M106" s="154">
        <v>8.495670995670995</v>
      </c>
      <c r="N106" s="154">
        <v>1.2085926134626044</v>
      </c>
      <c r="O106" s="154" t="s">
        <v>4942</v>
      </c>
      <c r="P106" s="172">
        <v>48000.633800000003</v>
      </c>
      <c r="Q106" s="168">
        <v>-0.23250840539128148</v>
      </c>
      <c r="R106" s="172">
        <v>73829.969171000004</v>
      </c>
      <c r="S106" s="168">
        <v>0.53810404834696168</v>
      </c>
      <c r="T106" s="172">
        <v>61576.329646999999</v>
      </c>
      <c r="U106" s="168">
        <v>-0.16597107734961869</v>
      </c>
      <c r="V106" s="172">
        <v>7923.6754110000002</v>
      </c>
      <c r="W106" s="173">
        <v>0.27030216141733021</v>
      </c>
      <c r="X106" s="172">
        <v>13478.102795999999</v>
      </c>
      <c r="Y106" s="173">
        <v>0.70099128206199546</v>
      </c>
      <c r="Z106" s="172">
        <v>11366.265615</v>
      </c>
      <c r="AA106" s="173">
        <v>-0.15668653169990254</v>
      </c>
      <c r="AB106" s="172">
        <v>1083</v>
      </c>
      <c r="AC106" s="168">
        <v>0.27112676056338025</v>
      </c>
      <c r="AD106" s="172">
        <v>1892</v>
      </c>
      <c r="AE106" s="168">
        <v>0.74699907663896581</v>
      </c>
      <c r="AF106" s="172">
        <v>1894.377602</v>
      </c>
      <c r="AG106" s="168">
        <v>1.2566606765327824E-3</v>
      </c>
      <c r="AH106" s="171">
        <v>8.8204738253050952</v>
      </c>
      <c r="AI106" s="171">
        <v>15.296126726917617</v>
      </c>
      <c r="AJ106" s="171">
        <v>12.916957893188229</v>
      </c>
      <c r="AK106" s="171">
        <v>9.2646303246976771</v>
      </c>
      <c r="AL106" s="171">
        <v>15.523433773151806</v>
      </c>
      <c r="AM106" s="171">
        <v>14.988166911292028</v>
      </c>
      <c r="AN106" s="170">
        <v>49.310413242918472</v>
      </c>
      <c r="AO106" s="170">
        <v>40.214401784773024</v>
      </c>
      <c r="AP106" s="170">
        <v>33.700877111325234</v>
      </c>
      <c r="AQ106" s="170">
        <v>0</v>
      </c>
      <c r="AR106" s="170">
        <v>0</v>
      </c>
      <c r="AS106" s="170">
        <v>0</v>
      </c>
      <c r="AT106" s="6">
        <v>1200</v>
      </c>
      <c r="AU106" s="6">
        <v>1500</v>
      </c>
      <c r="AV106" s="6">
        <v>1500</v>
      </c>
    </row>
    <row r="107" spans="1:48" x14ac:dyDescent="0.25">
      <c r="A107" s="162">
        <v>104</v>
      </c>
      <c r="B107" s="3" t="s">
        <v>2288</v>
      </c>
      <c r="C107" s="3" t="s">
        <v>2176</v>
      </c>
      <c r="D107" s="28" t="s">
        <v>4942</v>
      </c>
      <c r="E107" s="25" t="s">
        <v>4942</v>
      </c>
      <c r="F107" s="25" t="s">
        <v>4942</v>
      </c>
      <c r="G107" s="25" t="s">
        <v>4942</v>
      </c>
      <c r="H107" s="28" t="s">
        <v>4942</v>
      </c>
      <c r="I107" s="51">
        <v>2.75</v>
      </c>
      <c r="J107" s="51">
        <v>100</v>
      </c>
      <c r="K107" s="28" t="s">
        <v>4942</v>
      </c>
      <c r="L107" s="28" t="s">
        <v>4942</v>
      </c>
      <c r="M107" s="51" t="s">
        <v>4942</v>
      </c>
      <c r="N107" s="51" t="s">
        <v>4942</v>
      </c>
      <c r="O107" s="51" t="s">
        <v>4942</v>
      </c>
      <c r="P107" s="30" t="s">
        <v>4748</v>
      </c>
      <c r="Q107" s="27" t="s">
        <v>2001</v>
      </c>
      <c r="R107" s="30">
        <v>105211.349823</v>
      </c>
      <c r="S107" s="27" t="s">
        <v>2001</v>
      </c>
      <c r="T107" s="30">
        <v>89430.260062999994</v>
      </c>
      <c r="U107" s="27">
        <v>-0.14999417635596324</v>
      </c>
      <c r="V107" s="30" t="s">
        <v>4748</v>
      </c>
      <c r="W107" s="32" t="s">
        <v>2001</v>
      </c>
      <c r="X107" s="30">
        <v>3844.1420090000001</v>
      </c>
      <c r="Y107" s="32" t="s">
        <v>2001</v>
      </c>
      <c r="Z107" s="30">
        <v>4035.625556</v>
      </c>
      <c r="AA107" s="32">
        <v>4.9811777648092553E-2</v>
      </c>
      <c r="AB107" s="30" t="s">
        <v>4748</v>
      </c>
      <c r="AC107" s="27" t="s">
        <v>2001</v>
      </c>
      <c r="AD107" s="30">
        <v>1147</v>
      </c>
      <c r="AE107" s="27" t="s">
        <v>2001</v>
      </c>
      <c r="AF107" s="30">
        <v>953</v>
      </c>
      <c r="AG107" s="27">
        <v>-0.16913687881429817</v>
      </c>
      <c r="AH107" s="25" t="s">
        <v>4748</v>
      </c>
      <c r="AI107" s="25">
        <v>5.2885285680610519</v>
      </c>
      <c r="AJ107" s="25">
        <v>5.4713998029763706</v>
      </c>
      <c r="AK107" s="25" t="s">
        <v>4748</v>
      </c>
      <c r="AL107" s="25">
        <v>10.385035262334092</v>
      </c>
      <c r="AM107" s="25">
        <v>8.6045489931035135</v>
      </c>
      <c r="AN107" s="49" t="s">
        <v>4748</v>
      </c>
      <c r="AO107" s="49">
        <v>11.53523503635051</v>
      </c>
      <c r="AP107" s="49">
        <v>17.06377003069187</v>
      </c>
      <c r="AQ107" s="49">
        <v>64.532808099968506</v>
      </c>
      <c r="AR107" s="49">
        <v>79.996585556973699</v>
      </c>
      <c r="AS107" s="49">
        <v>72.02283032358055</v>
      </c>
      <c r="AT107" s="28" t="s">
        <v>4748</v>
      </c>
      <c r="AU107" s="28">
        <v>870</v>
      </c>
      <c r="AV107" s="28">
        <v>890</v>
      </c>
    </row>
    <row r="108" spans="1:48" x14ac:dyDescent="0.25">
      <c r="A108" s="162">
        <v>105</v>
      </c>
      <c r="B108" s="3" t="s">
        <v>43</v>
      </c>
      <c r="C108" s="3" t="s">
        <v>1</v>
      </c>
      <c r="D108" s="28">
        <v>45500</v>
      </c>
      <c r="E108" s="25">
        <v>-7.1428570000000002</v>
      </c>
      <c r="F108" s="25">
        <v>-0.2192982</v>
      </c>
      <c r="G108" s="25">
        <v>-13.33333</v>
      </c>
      <c r="H108" s="28">
        <v>3724672679000</v>
      </c>
      <c r="I108" s="51">
        <v>81.860939999999999</v>
      </c>
      <c r="J108" s="51">
        <v>42.449860000000001</v>
      </c>
      <c r="K108" s="28">
        <v>94914</v>
      </c>
      <c r="L108" s="28">
        <v>4547150000</v>
      </c>
      <c r="M108" s="51">
        <v>8.6186412402722841</v>
      </c>
      <c r="N108" s="51">
        <v>1.463405726915707</v>
      </c>
      <c r="O108" s="51">
        <v>0.94745710000000005</v>
      </c>
      <c r="P108" s="30">
        <v>2791614.0851079999</v>
      </c>
      <c r="Q108" s="27">
        <v>0.15568340668538272</v>
      </c>
      <c r="R108" s="30">
        <v>3308743.6104279999</v>
      </c>
      <c r="S108" s="27">
        <v>0.185243916083764</v>
      </c>
      <c r="T108" s="30">
        <v>3824658.6674779998</v>
      </c>
      <c r="U108" s="27">
        <v>0.15592476111597664</v>
      </c>
      <c r="V108" s="30">
        <v>518900.52189899998</v>
      </c>
      <c r="W108" s="32">
        <v>0.37708211649282353</v>
      </c>
      <c r="X108" s="30">
        <v>627404.48311499995</v>
      </c>
      <c r="Y108" s="32">
        <v>0.20910358852388944</v>
      </c>
      <c r="Z108" s="30">
        <v>464694.98559499998</v>
      </c>
      <c r="AA108" s="32">
        <v>-0.25933747988564526</v>
      </c>
      <c r="AB108" s="30">
        <v>6338.8888888888887</v>
      </c>
      <c r="AC108" s="27">
        <v>0.37718768859384433</v>
      </c>
      <c r="AD108" s="30">
        <v>7664.4444444444443</v>
      </c>
      <c r="AE108" s="27">
        <v>0.2091148115687993</v>
      </c>
      <c r="AF108" s="30">
        <v>5677</v>
      </c>
      <c r="AG108" s="27">
        <v>-0.2593070455204407</v>
      </c>
      <c r="AH108" s="25">
        <v>23.765422199538346</v>
      </c>
      <c r="AI108" s="25">
        <v>23.544988270549169</v>
      </c>
      <c r="AJ108" s="25">
        <v>16.125938003670381</v>
      </c>
      <c r="AK108" s="25">
        <v>27.796707240040181</v>
      </c>
      <c r="AL108" s="25">
        <v>29.095989291531872</v>
      </c>
      <c r="AM108" s="25">
        <v>19.580724689552977</v>
      </c>
      <c r="AN108" s="49">
        <v>31.871542907642926</v>
      </c>
      <c r="AO108" s="49">
        <v>32.053470305661172</v>
      </c>
      <c r="AP108" s="49">
        <v>24.1269918625309</v>
      </c>
      <c r="AQ108" s="49">
        <v>3.0318474242135869</v>
      </c>
      <c r="AR108" s="49">
        <v>4.6136242928903357</v>
      </c>
      <c r="AS108" s="49">
        <v>2.503478550155938</v>
      </c>
      <c r="AT108" s="28">
        <v>3333.333333333333</v>
      </c>
      <c r="AU108" s="28">
        <v>2222.2222222222222</v>
      </c>
      <c r="AV108" s="28">
        <v>4000</v>
      </c>
    </row>
    <row r="109" spans="1:48" x14ac:dyDescent="0.25">
      <c r="A109" s="162">
        <v>106</v>
      </c>
      <c r="B109" s="3" t="s">
        <v>4901</v>
      </c>
      <c r="C109" s="3" t="s">
        <v>2176</v>
      </c>
      <c r="D109" s="28">
        <v>4700</v>
      </c>
      <c r="E109" s="25">
        <v>-4.0816330000000001</v>
      </c>
      <c r="F109" s="25">
        <v>-26.5625</v>
      </c>
      <c r="G109" s="25" t="s">
        <v>4942</v>
      </c>
      <c r="H109" s="28">
        <v>235000000000</v>
      </c>
      <c r="I109" s="51">
        <v>50</v>
      </c>
      <c r="J109" s="51">
        <v>76.980670000000003</v>
      </c>
      <c r="K109" s="28">
        <v>4120</v>
      </c>
      <c r="L109" s="28">
        <v>23315000</v>
      </c>
      <c r="M109" s="51">
        <v>3.9264828738512949</v>
      </c>
      <c r="N109" s="51">
        <v>0.39498106764824281</v>
      </c>
      <c r="O109" s="51" t="s">
        <v>4942</v>
      </c>
      <c r="P109" s="30" t="s">
        <v>2001</v>
      </c>
      <c r="Q109" s="27" t="s">
        <v>2001</v>
      </c>
      <c r="R109" s="30" t="s">
        <v>2001</v>
      </c>
      <c r="S109" s="27" t="s">
        <v>2001</v>
      </c>
      <c r="T109" s="30" t="s">
        <v>2001</v>
      </c>
      <c r="U109" s="27" t="s">
        <v>2001</v>
      </c>
      <c r="V109" s="30" t="s">
        <v>2001</v>
      </c>
      <c r="W109" s="32" t="s">
        <v>2001</v>
      </c>
      <c r="X109" s="30" t="s">
        <v>2001</v>
      </c>
      <c r="Y109" s="32" t="s">
        <v>2001</v>
      </c>
      <c r="Z109" s="30" t="s">
        <v>2001</v>
      </c>
      <c r="AA109" s="32" t="s">
        <v>2001</v>
      </c>
      <c r="AB109" s="30" t="s">
        <v>2001</v>
      </c>
      <c r="AC109" s="27" t="s">
        <v>2001</v>
      </c>
      <c r="AD109" s="30" t="s">
        <v>2001</v>
      </c>
      <c r="AE109" s="27" t="s">
        <v>2001</v>
      </c>
      <c r="AF109" s="30" t="s">
        <v>2001</v>
      </c>
      <c r="AG109" s="27" t="s">
        <v>2001</v>
      </c>
      <c r="AH109" s="25" t="s">
        <v>2001</v>
      </c>
      <c r="AI109" s="25" t="s">
        <v>2001</v>
      </c>
      <c r="AJ109" s="25" t="s">
        <v>2001</v>
      </c>
      <c r="AK109" s="25" t="s">
        <v>2001</v>
      </c>
      <c r="AL109" s="25" t="s">
        <v>2001</v>
      </c>
      <c r="AM109" s="25" t="s">
        <v>2001</v>
      </c>
      <c r="AN109" s="49" t="s">
        <v>2001</v>
      </c>
      <c r="AO109" s="49" t="s">
        <v>2001</v>
      </c>
      <c r="AP109" s="49" t="s">
        <v>2001</v>
      </c>
      <c r="AQ109" s="49" t="s">
        <v>2001</v>
      </c>
      <c r="AR109" s="49" t="s">
        <v>2001</v>
      </c>
      <c r="AS109" s="49" t="s">
        <v>2001</v>
      </c>
      <c r="AT109" s="28" t="s">
        <v>2001</v>
      </c>
      <c r="AU109" s="28" t="s">
        <v>2001</v>
      </c>
      <c r="AV109" s="28" t="s">
        <v>2001</v>
      </c>
    </row>
    <row r="110" spans="1:48" x14ac:dyDescent="0.25">
      <c r="A110" s="162">
        <v>107</v>
      </c>
      <c r="B110" s="3" t="s">
        <v>2291</v>
      </c>
      <c r="C110" s="3" t="s">
        <v>2176</v>
      </c>
      <c r="D110" s="6" t="s">
        <v>4942</v>
      </c>
      <c r="E110" s="171" t="s">
        <v>4942</v>
      </c>
      <c r="F110" s="171" t="s">
        <v>4942</v>
      </c>
      <c r="G110" s="171" t="s">
        <v>4942</v>
      </c>
      <c r="H110" s="6" t="s">
        <v>4942</v>
      </c>
      <c r="I110" s="154">
        <v>24.2</v>
      </c>
      <c r="J110" s="154">
        <v>100</v>
      </c>
      <c r="K110" s="6" t="s">
        <v>4942</v>
      </c>
      <c r="L110" s="6" t="s">
        <v>4942</v>
      </c>
      <c r="M110" s="154" t="s">
        <v>4942</v>
      </c>
      <c r="N110" s="154" t="s">
        <v>4942</v>
      </c>
      <c r="O110" s="154" t="s">
        <v>4942</v>
      </c>
      <c r="P110" s="172" t="s">
        <v>4748</v>
      </c>
      <c r="Q110" s="168" t="s">
        <v>2001</v>
      </c>
      <c r="R110" s="172">
        <v>482387.371881</v>
      </c>
      <c r="S110" s="168" t="s">
        <v>2001</v>
      </c>
      <c r="T110" s="172">
        <v>411191.34032100003</v>
      </c>
      <c r="U110" s="168">
        <v>-0.14759099369119327</v>
      </c>
      <c r="V110" s="172" t="s">
        <v>4748</v>
      </c>
      <c r="W110" s="173" t="s">
        <v>2001</v>
      </c>
      <c r="X110" s="172">
        <v>3862.3826439999998</v>
      </c>
      <c r="Y110" s="173" t="s">
        <v>2001</v>
      </c>
      <c r="Z110" s="172">
        <v>-3763.0532920000001</v>
      </c>
      <c r="AA110" s="173">
        <v>-1.974282881538342</v>
      </c>
      <c r="AB110" s="172" t="s">
        <v>4748</v>
      </c>
      <c r="AC110" s="168" t="s">
        <v>2001</v>
      </c>
      <c r="AD110" s="172" t="s">
        <v>4748</v>
      </c>
      <c r="AE110" s="168" t="s">
        <v>2001</v>
      </c>
      <c r="AF110" s="172">
        <v>-155</v>
      </c>
      <c r="AG110" s="168" t="s">
        <v>4748</v>
      </c>
      <c r="AH110" s="171" t="s">
        <v>4748</v>
      </c>
      <c r="AI110" s="171" t="s">
        <v>4748</v>
      </c>
      <c r="AJ110" s="171">
        <v>-1.0583889463970051</v>
      </c>
      <c r="AK110" s="171" t="s">
        <v>4748</v>
      </c>
      <c r="AL110" s="171" t="s">
        <v>4748</v>
      </c>
      <c r="AM110" s="171">
        <v>-1.5671652578151432</v>
      </c>
      <c r="AN110" s="170" t="s">
        <v>4748</v>
      </c>
      <c r="AO110" s="170">
        <v>7.181881514830879</v>
      </c>
      <c r="AP110" s="170">
        <v>5.2489807344072048</v>
      </c>
      <c r="AQ110" s="170" t="s">
        <v>4748</v>
      </c>
      <c r="AR110" s="170">
        <v>31.054835631404959</v>
      </c>
      <c r="AS110" s="170">
        <v>23.26087742172156</v>
      </c>
      <c r="AT110" s="6" t="s">
        <v>4748</v>
      </c>
      <c r="AU110" s="6" t="s">
        <v>4748</v>
      </c>
      <c r="AV110" s="6" t="s">
        <v>4748</v>
      </c>
    </row>
    <row r="111" spans="1:48" x14ac:dyDescent="0.25">
      <c r="A111" s="162">
        <v>108</v>
      </c>
      <c r="B111" s="3" t="s">
        <v>339</v>
      </c>
      <c r="C111" s="3" t="s">
        <v>694</v>
      </c>
      <c r="D111" s="28">
        <v>14500</v>
      </c>
      <c r="E111" s="25">
        <v>-8.8050309999999996</v>
      </c>
      <c r="F111" s="25">
        <v>-4.6052629999999999</v>
      </c>
      <c r="G111" s="25">
        <v>-25.641030000000001</v>
      </c>
      <c r="H111" s="28">
        <v>55100000000</v>
      </c>
      <c r="I111" s="51">
        <v>3.8</v>
      </c>
      <c r="J111" s="51">
        <v>36.602629999999998</v>
      </c>
      <c r="K111" s="28">
        <v>315</v>
      </c>
      <c r="L111" s="28">
        <v>4567500</v>
      </c>
      <c r="M111" s="51">
        <v>11.048435074511332</v>
      </c>
      <c r="N111" s="51">
        <v>0.55983795255107938</v>
      </c>
      <c r="O111" s="51" t="s">
        <v>4942</v>
      </c>
      <c r="P111" s="30">
        <v>293878.42907100002</v>
      </c>
      <c r="Q111" s="27">
        <v>6.8358565491979384E-3</v>
      </c>
      <c r="R111" s="30">
        <v>330647.911685</v>
      </c>
      <c r="S111" s="27">
        <v>0.12511800451035016</v>
      </c>
      <c r="T111" s="30">
        <v>333444.790653</v>
      </c>
      <c r="U111" s="27">
        <v>8.4587831017802449E-3</v>
      </c>
      <c r="V111" s="30">
        <v>10520.576546</v>
      </c>
      <c r="W111" s="32">
        <v>0.26625341830269056</v>
      </c>
      <c r="X111" s="30">
        <v>16921.001874000001</v>
      </c>
      <c r="Y111" s="32">
        <v>0.60837210774665107</v>
      </c>
      <c r="Z111" s="30">
        <v>14102.925515000001</v>
      </c>
      <c r="AA111" s="32">
        <v>-0.166543114880811</v>
      </c>
      <c r="AB111" s="30">
        <v>2769</v>
      </c>
      <c r="AC111" s="27">
        <v>0.26669716376944197</v>
      </c>
      <c r="AD111" s="30">
        <v>4453</v>
      </c>
      <c r="AE111" s="27">
        <v>0.60816179126038272</v>
      </c>
      <c r="AF111" s="30">
        <v>3711</v>
      </c>
      <c r="AG111" s="27">
        <v>-0.16662923871547272</v>
      </c>
      <c r="AH111" s="25">
        <v>5.9191900129565909</v>
      </c>
      <c r="AI111" s="25">
        <v>8.4627294779701447</v>
      </c>
      <c r="AJ111" s="25">
        <v>6.0518529600541262</v>
      </c>
      <c r="AK111" s="25">
        <v>11.83382980621168</v>
      </c>
      <c r="AL111" s="25">
        <v>17.856144842770245</v>
      </c>
      <c r="AM111" s="25">
        <v>13.948557323002211</v>
      </c>
      <c r="AN111" s="49">
        <v>12.137679581233318</v>
      </c>
      <c r="AO111" s="49">
        <v>15.673364126482403</v>
      </c>
      <c r="AP111" s="49">
        <v>14.142463382513704</v>
      </c>
      <c r="AQ111" s="49">
        <v>57.983472884346099</v>
      </c>
      <c r="AR111" s="49">
        <v>60.511177458228794</v>
      </c>
      <c r="AS111" s="49">
        <v>84.321320542227554</v>
      </c>
      <c r="AT111" s="28">
        <v>1200</v>
      </c>
      <c r="AU111" s="28">
        <v>1500</v>
      </c>
      <c r="AV111" s="28" t="s">
        <v>4748</v>
      </c>
    </row>
    <row r="112" spans="1:48" x14ac:dyDescent="0.25">
      <c r="A112" s="162">
        <v>109</v>
      </c>
      <c r="B112" s="3" t="s">
        <v>4088</v>
      </c>
      <c r="C112" s="3" t="s">
        <v>2176</v>
      </c>
      <c r="D112" s="28" t="s">
        <v>4942</v>
      </c>
      <c r="E112" s="25" t="s">
        <v>4942</v>
      </c>
      <c r="F112" s="25" t="s">
        <v>4942</v>
      </c>
      <c r="G112" s="25" t="s">
        <v>4942</v>
      </c>
      <c r="H112" s="28" t="s">
        <v>4942</v>
      </c>
      <c r="I112" s="51">
        <v>13.203859999999999</v>
      </c>
      <c r="J112" s="51">
        <v>100</v>
      </c>
      <c r="K112" s="28" t="s">
        <v>4942</v>
      </c>
      <c r="L112" s="28" t="s">
        <v>4942</v>
      </c>
      <c r="M112" s="51" t="s">
        <v>4942</v>
      </c>
      <c r="N112" s="51" t="s">
        <v>4942</v>
      </c>
      <c r="O112" s="51" t="s">
        <v>4942</v>
      </c>
      <c r="P112" s="30" t="s">
        <v>4748</v>
      </c>
      <c r="Q112" s="27" t="s">
        <v>2001</v>
      </c>
      <c r="R112" s="30">
        <v>53350.952657000002</v>
      </c>
      <c r="S112" s="27" t="s">
        <v>2001</v>
      </c>
      <c r="T112" s="30">
        <v>61028.899468000003</v>
      </c>
      <c r="U112" s="27">
        <v>0.14391395895706849</v>
      </c>
      <c r="V112" s="30" t="s">
        <v>4748</v>
      </c>
      <c r="W112" s="32" t="s">
        <v>2001</v>
      </c>
      <c r="X112" s="30">
        <v>1866.2207900000001</v>
      </c>
      <c r="Y112" s="32" t="s">
        <v>2001</v>
      </c>
      <c r="Z112" s="30">
        <v>-2982.3137710000001</v>
      </c>
      <c r="AA112" s="32">
        <v>-2.5980498057788757</v>
      </c>
      <c r="AB112" s="30" t="s">
        <v>4748</v>
      </c>
      <c r="AC112" s="27" t="s">
        <v>2001</v>
      </c>
      <c r="AD112" s="30" t="s">
        <v>4748</v>
      </c>
      <c r="AE112" s="27" t="s">
        <v>2001</v>
      </c>
      <c r="AF112" s="30">
        <v>-276.85794399999997</v>
      </c>
      <c r="AG112" s="27" t="s">
        <v>4748</v>
      </c>
      <c r="AH112" s="25" t="s">
        <v>4748</v>
      </c>
      <c r="AI112" s="25" t="s">
        <v>4748</v>
      </c>
      <c r="AJ112" s="25">
        <v>-0.45750676737979501</v>
      </c>
      <c r="AK112" s="25" t="s">
        <v>4748</v>
      </c>
      <c r="AL112" s="25" t="s">
        <v>4748</v>
      </c>
      <c r="AM112" s="25">
        <v>-0.87824623834074689</v>
      </c>
      <c r="AN112" s="49" t="s">
        <v>4748</v>
      </c>
      <c r="AO112" s="49">
        <v>40.209925981865865</v>
      </c>
      <c r="AP112" s="49">
        <v>35.909977161707133</v>
      </c>
      <c r="AQ112" s="49" t="s">
        <v>4748</v>
      </c>
      <c r="AR112" s="49">
        <v>68.16810489020753</v>
      </c>
      <c r="AS112" s="49">
        <v>65.330822582974363</v>
      </c>
      <c r="AT112" s="28" t="s">
        <v>4748</v>
      </c>
      <c r="AU112" s="28" t="s">
        <v>4748</v>
      </c>
      <c r="AV112" s="28">
        <v>0</v>
      </c>
    </row>
    <row r="113" spans="1:48" x14ac:dyDescent="0.25">
      <c r="A113" s="162">
        <v>110</v>
      </c>
      <c r="B113" s="3" t="s">
        <v>4172</v>
      </c>
      <c r="C113" s="3" t="s">
        <v>2176</v>
      </c>
      <c r="D113" s="28">
        <v>5000</v>
      </c>
      <c r="E113" s="25">
        <v>0</v>
      </c>
      <c r="F113" s="25">
        <v>0</v>
      </c>
      <c r="G113" s="25">
        <v>-33.333329999999997</v>
      </c>
      <c r="H113" s="28">
        <v>29000000000</v>
      </c>
      <c r="I113" s="51">
        <v>5.8</v>
      </c>
      <c r="J113" s="51">
        <v>100</v>
      </c>
      <c r="K113" s="28">
        <v>0</v>
      </c>
      <c r="L113" s="28" t="s">
        <v>4942</v>
      </c>
      <c r="M113" s="51" t="s">
        <v>4942</v>
      </c>
      <c r="N113" s="51">
        <v>0.41324349247289688</v>
      </c>
      <c r="O113" s="51" t="s">
        <v>4942</v>
      </c>
      <c r="P113" s="30" t="s">
        <v>4748</v>
      </c>
      <c r="Q113" s="27" t="s">
        <v>2001</v>
      </c>
      <c r="R113" s="30">
        <v>106604.62449</v>
      </c>
      <c r="S113" s="27" t="s">
        <v>2001</v>
      </c>
      <c r="T113" s="30">
        <v>89741.577214000004</v>
      </c>
      <c r="U113" s="27">
        <v>-0.158183074671229</v>
      </c>
      <c r="V113" s="30" t="s">
        <v>4748</v>
      </c>
      <c r="W113" s="32" t="s">
        <v>2001</v>
      </c>
      <c r="X113" s="30">
        <v>1201.7166890000001</v>
      </c>
      <c r="Y113" s="32" t="s">
        <v>2001</v>
      </c>
      <c r="Z113" s="30">
        <v>380.84669200000002</v>
      </c>
      <c r="AA113" s="32">
        <v>-0.68308113261128223</v>
      </c>
      <c r="AB113" s="30" t="s">
        <v>4748</v>
      </c>
      <c r="AC113" s="27" t="s">
        <v>2001</v>
      </c>
      <c r="AD113" s="30">
        <v>207</v>
      </c>
      <c r="AE113" s="27" t="s">
        <v>2001</v>
      </c>
      <c r="AF113" s="30">
        <v>66</v>
      </c>
      <c r="AG113" s="27">
        <v>-0.6811594202898551</v>
      </c>
      <c r="AH113" s="25" t="s">
        <v>4748</v>
      </c>
      <c r="AI113" s="25" t="s">
        <v>4748</v>
      </c>
      <c r="AJ113" s="25" t="s">
        <v>4748</v>
      </c>
      <c r="AK113" s="25" t="s">
        <v>4748</v>
      </c>
      <c r="AL113" s="25" t="s">
        <v>4748</v>
      </c>
      <c r="AM113" s="25" t="s">
        <v>4748</v>
      </c>
      <c r="AN113" s="49" t="s">
        <v>4748</v>
      </c>
      <c r="AO113" s="49">
        <v>11.209564302832797</v>
      </c>
      <c r="AP113" s="49" t="s">
        <v>4748</v>
      </c>
      <c r="AQ113" s="49" t="s">
        <v>4748</v>
      </c>
      <c r="AR113" s="49">
        <v>26.389438992577979</v>
      </c>
      <c r="AS113" s="49" t="s">
        <v>4748</v>
      </c>
      <c r="AT113" s="28" t="s">
        <v>4748</v>
      </c>
      <c r="AU113" s="28" t="s">
        <v>4748</v>
      </c>
      <c r="AV113" s="28" t="s">
        <v>4748</v>
      </c>
    </row>
    <row r="114" spans="1:48" x14ac:dyDescent="0.25">
      <c r="A114" s="162">
        <v>111</v>
      </c>
      <c r="B114" s="3" t="s">
        <v>44</v>
      </c>
      <c r="C114" s="3" t="s">
        <v>1</v>
      </c>
      <c r="D114" s="28">
        <v>9810</v>
      </c>
      <c r="E114" s="25">
        <v>-4.757282</v>
      </c>
      <c r="F114" s="25">
        <v>3.2631579999999998</v>
      </c>
      <c r="G114" s="25">
        <v>9</v>
      </c>
      <c r="H114" s="28">
        <v>121398720570</v>
      </c>
      <c r="I114" s="51">
        <v>12.375</v>
      </c>
      <c r="J114" s="51">
        <v>12.379989999999999</v>
      </c>
      <c r="K114" s="28">
        <v>355</v>
      </c>
      <c r="L114" s="28">
        <v>3965205</v>
      </c>
      <c r="M114" s="51">
        <v>7.1479212321842818</v>
      </c>
      <c r="N114" s="51">
        <v>0.59562467590193047</v>
      </c>
      <c r="O114" s="51">
        <v>0.4387006</v>
      </c>
      <c r="P114" s="30">
        <v>179934.48717899999</v>
      </c>
      <c r="Q114" s="27">
        <v>-0.11672621648743031</v>
      </c>
      <c r="R114" s="30">
        <v>202884.78689700001</v>
      </c>
      <c r="S114" s="27">
        <v>0.12754808751681335</v>
      </c>
      <c r="T114" s="30">
        <v>219288.654389</v>
      </c>
      <c r="U114" s="27">
        <v>8.0853117391832152E-2</v>
      </c>
      <c r="V114" s="30">
        <v>13229.951136</v>
      </c>
      <c r="W114" s="32">
        <v>-0.19929493115500685</v>
      </c>
      <c r="X114" s="30">
        <v>21692.134300000002</v>
      </c>
      <c r="Y114" s="32">
        <v>0.63962316088784088</v>
      </c>
      <c r="Z114" s="30">
        <v>15355.314812000001</v>
      </c>
      <c r="AA114" s="32">
        <v>-0.29212521923211587</v>
      </c>
      <c r="AB114" s="30">
        <v>1069</v>
      </c>
      <c r="AC114" s="27">
        <v>-0.19925093632958801</v>
      </c>
      <c r="AD114" s="30">
        <v>1753</v>
      </c>
      <c r="AE114" s="27">
        <v>0.63985032740879322</v>
      </c>
      <c r="AF114" s="30">
        <v>1053</v>
      </c>
      <c r="AG114" s="27">
        <v>-0.39931545921277811</v>
      </c>
      <c r="AH114" s="25">
        <v>4.6015124461316166</v>
      </c>
      <c r="AI114" s="25">
        <v>7.8329003184008368</v>
      </c>
      <c r="AJ114" s="25">
        <v>5.8058851718517639</v>
      </c>
      <c r="AK114" s="25">
        <v>7.0941907453684392</v>
      </c>
      <c r="AL114" s="25">
        <v>11.426058477356273</v>
      </c>
      <c r="AM114" s="25">
        <v>6.6866176152672372</v>
      </c>
      <c r="AN114" s="49">
        <v>28.531794670316913</v>
      </c>
      <c r="AO114" s="49">
        <v>28.115249859004322</v>
      </c>
      <c r="AP114" s="49">
        <v>25.323480028516055</v>
      </c>
      <c r="AQ114" s="49">
        <v>37.571123727158785</v>
      </c>
      <c r="AR114" s="49">
        <v>24.431193406927502</v>
      </c>
      <c r="AS114" s="49">
        <v>17.23907745448253</v>
      </c>
      <c r="AT114" s="28">
        <v>900</v>
      </c>
      <c r="AU114" s="28" t="s">
        <v>4748</v>
      </c>
      <c r="AV114" s="28">
        <v>900</v>
      </c>
    </row>
    <row r="115" spans="1:48" x14ac:dyDescent="0.25">
      <c r="A115" s="162">
        <v>112</v>
      </c>
      <c r="B115" s="3" t="s">
        <v>2294</v>
      </c>
      <c r="C115" s="3" t="s">
        <v>2176</v>
      </c>
      <c r="D115" s="28">
        <v>10800</v>
      </c>
      <c r="E115" s="25">
        <v>-13.6</v>
      </c>
      <c r="F115" s="25">
        <v>40.259740000000001</v>
      </c>
      <c r="G115" s="25">
        <v>8</v>
      </c>
      <c r="H115" s="28">
        <v>1215000000000</v>
      </c>
      <c r="I115" s="51">
        <v>112.5</v>
      </c>
      <c r="J115" s="51">
        <v>100</v>
      </c>
      <c r="K115" s="28">
        <v>1230</v>
      </c>
      <c r="L115" s="28">
        <v>13680000</v>
      </c>
      <c r="M115" s="51">
        <v>14.970729666003312</v>
      </c>
      <c r="N115" s="51">
        <v>0.99525231753127708</v>
      </c>
      <c r="O115" s="51" t="s">
        <v>4942</v>
      </c>
      <c r="P115" s="30" t="s">
        <v>4748</v>
      </c>
      <c r="Q115" s="27" t="s">
        <v>2001</v>
      </c>
      <c r="R115" s="30" t="s">
        <v>4748</v>
      </c>
      <c r="S115" s="27" t="s">
        <v>2001</v>
      </c>
      <c r="T115" s="30">
        <v>388487.31724900001</v>
      </c>
      <c r="U115" s="27" t="s">
        <v>4748</v>
      </c>
      <c r="V115" s="30" t="s">
        <v>4748</v>
      </c>
      <c r="W115" s="32" t="s">
        <v>2001</v>
      </c>
      <c r="X115" s="30" t="s">
        <v>4748</v>
      </c>
      <c r="Y115" s="32" t="s">
        <v>2001</v>
      </c>
      <c r="Z115" s="30">
        <v>91782.035505000007</v>
      </c>
      <c r="AA115" s="32" t="s">
        <v>4748</v>
      </c>
      <c r="AB115" s="30" t="s">
        <v>4748</v>
      </c>
      <c r="AC115" s="27" t="s">
        <v>2001</v>
      </c>
      <c r="AD115" s="30" t="s">
        <v>4748</v>
      </c>
      <c r="AE115" s="27" t="s">
        <v>2001</v>
      </c>
      <c r="AF115" s="30">
        <v>816</v>
      </c>
      <c r="AG115" s="27" t="s">
        <v>4748</v>
      </c>
      <c r="AH115" s="25" t="s">
        <v>4748</v>
      </c>
      <c r="AI115" s="25" t="s">
        <v>4748</v>
      </c>
      <c r="AJ115" s="25">
        <v>6.1722802704757482</v>
      </c>
      <c r="AK115" s="25" t="s">
        <v>4748</v>
      </c>
      <c r="AL115" s="25" t="s">
        <v>4748</v>
      </c>
      <c r="AM115" s="25">
        <v>7.6724790403021883</v>
      </c>
      <c r="AN115" s="49" t="s">
        <v>4748</v>
      </c>
      <c r="AO115" s="49" t="s">
        <v>4748</v>
      </c>
      <c r="AP115" s="49">
        <v>28.222575261762227</v>
      </c>
      <c r="AQ115" s="49" t="s">
        <v>4748</v>
      </c>
      <c r="AR115" s="49">
        <v>17.531033749915849</v>
      </c>
      <c r="AS115" s="49">
        <v>14.053662994224602</v>
      </c>
      <c r="AT115" s="28" t="s">
        <v>4748</v>
      </c>
      <c r="AU115" s="28" t="s">
        <v>4748</v>
      </c>
      <c r="AV115" s="28">
        <v>400</v>
      </c>
    </row>
    <row r="116" spans="1:48" x14ac:dyDescent="0.25">
      <c r="A116" s="162">
        <v>113</v>
      </c>
      <c r="B116" s="3" t="s">
        <v>2297</v>
      </c>
      <c r="C116" s="3" t="s">
        <v>2176</v>
      </c>
      <c r="D116" s="28" t="s">
        <v>4942</v>
      </c>
      <c r="E116" s="25" t="s">
        <v>4942</v>
      </c>
      <c r="F116" s="25" t="s">
        <v>4942</v>
      </c>
      <c r="G116" s="25" t="s">
        <v>4942</v>
      </c>
      <c r="H116" s="28" t="s">
        <v>4942</v>
      </c>
      <c r="I116" s="51">
        <v>4.5419499999999999</v>
      </c>
      <c r="J116" s="51">
        <v>99.722579999999994</v>
      </c>
      <c r="K116" s="28">
        <v>0</v>
      </c>
      <c r="L116" s="28" t="s">
        <v>4942</v>
      </c>
      <c r="M116" s="51" t="s">
        <v>4942</v>
      </c>
      <c r="N116" s="51" t="s">
        <v>4942</v>
      </c>
      <c r="O116" s="51" t="s">
        <v>4942</v>
      </c>
      <c r="P116" s="30">
        <v>54631.881240000002</v>
      </c>
      <c r="Q116" s="27" t="s">
        <v>2001</v>
      </c>
      <c r="R116" s="30">
        <v>68558.011721000003</v>
      </c>
      <c r="S116" s="27">
        <v>0.25490849234757196</v>
      </c>
      <c r="T116" s="30">
        <v>99732.900829000006</v>
      </c>
      <c r="U116" s="27">
        <v>0.45472277164144803</v>
      </c>
      <c r="V116" s="30">
        <v>6055.0277349999997</v>
      </c>
      <c r="W116" s="32" t="s">
        <v>2001</v>
      </c>
      <c r="X116" s="30">
        <v>8187.702929</v>
      </c>
      <c r="Y116" s="32">
        <v>0.35221559459958462</v>
      </c>
      <c r="Z116" s="30">
        <v>11704.207097</v>
      </c>
      <c r="AA116" s="32">
        <v>0.42948604736804813</v>
      </c>
      <c r="AB116" s="30">
        <v>1333</v>
      </c>
      <c r="AC116" s="27" t="s">
        <v>2001</v>
      </c>
      <c r="AD116" s="30">
        <v>1803</v>
      </c>
      <c r="AE116" s="27">
        <v>0.35258814703675911</v>
      </c>
      <c r="AF116" s="30">
        <v>2577</v>
      </c>
      <c r="AG116" s="27">
        <v>0.42928452579034942</v>
      </c>
      <c r="AH116" s="25" t="s">
        <v>4748</v>
      </c>
      <c r="AI116" s="25">
        <v>10.715824469499376</v>
      </c>
      <c r="AJ116" s="25">
        <v>13.91042596871921</v>
      </c>
      <c r="AK116" s="25" t="s">
        <v>4748</v>
      </c>
      <c r="AL116" s="25">
        <v>15.324734995705983</v>
      </c>
      <c r="AM116" s="25">
        <v>20.803664422040232</v>
      </c>
      <c r="AN116" s="49">
        <v>28.043085819608883</v>
      </c>
      <c r="AO116" s="49">
        <v>26.733117324909294</v>
      </c>
      <c r="AP116" s="49">
        <v>25.450823649981778</v>
      </c>
      <c r="AQ116" s="49">
        <v>0</v>
      </c>
      <c r="AR116" s="49">
        <v>4.888081726601424</v>
      </c>
      <c r="AS116" s="49">
        <v>0</v>
      </c>
      <c r="AT116" s="28" t="s">
        <v>4748</v>
      </c>
      <c r="AU116" s="28" t="s">
        <v>4748</v>
      </c>
      <c r="AV116" s="28">
        <v>1400</v>
      </c>
    </row>
    <row r="117" spans="1:48" x14ac:dyDescent="0.25">
      <c r="A117" s="162">
        <v>114</v>
      </c>
      <c r="B117" s="3" t="s">
        <v>4936</v>
      </c>
      <c r="C117" s="3" t="s">
        <v>2176</v>
      </c>
      <c r="D117" s="28">
        <v>15500</v>
      </c>
      <c r="E117" s="25">
        <v>-1.2738849999999999</v>
      </c>
      <c r="F117" s="25">
        <v>-3.125</v>
      </c>
      <c r="G117" s="25" t="s">
        <v>4942</v>
      </c>
      <c r="H117" s="28">
        <v>707214966000</v>
      </c>
      <c r="I117" s="51">
        <v>45.62677</v>
      </c>
      <c r="J117" s="51">
        <v>99.802409999999995</v>
      </c>
      <c r="K117" s="28">
        <v>3925</v>
      </c>
      <c r="L117" s="28">
        <v>61525500</v>
      </c>
      <c r="M117" s="51">
        <v>3.2364712023664519</v>
      </c>
      <c r="N117" s="51">
        <v>1.2083650308249607</v>
      </c>
      <c r="O117" s="51" t="s">
        <v>4942</v>
      </c>
      <c r="P117" s="30" t="s">
        <v>2001</v>
      </c>
      <c r="Q117" s="27" t="s">
        <v>2001</v>
      </c>
      <c r="R117" s="30" t="s">
        <v>2001</v>
      </c>
      <c r="S117" s="27" t="s">
        <v>2001</v>
      </c>
      <c r="T117" s="30" t="s">
        <v>2001</v>
      </c>
      <c r="U117" s="27" t="s">
        <v>2001</v>
      </c>
      <c r="V117" s="30" t="s">
        <v>2001</v>
      </c>
      <c r="W117" s="32" t="s">
        <v>2001</v>
      </c>
      <c r="X117" s="30" t="s">
        <v>2001</v>
      </c>
      <c r="Y117" s="32" t="s">
        <v>2001</v>
      </c>
      <c r="Z117" s="30" t="s">
        <v>2001</v>
      </c>
      <c r="AA117" s="32" t="s">
        <v>2001</v>
      </c>
      <c r="AB117" s="30" t="s">
        <v>2001</v>
      </c>
      <c r="AC117" s="27" t="s">
        <v>2001</v>
      </c>
      <c r="AD117" s="30" t="s">
        <v>2001</v>
      </c>
      <c r="AE117" s="27" t="s">
        <v>2001</v>
      </c>
      <c r="AF117" s="30" t="s">
        <v>2001</v>
      </c>
      <c r="AG117" s="27" t="s">
        <v>2001</v>
      </c>
      <c r="AH117" s="25" t="s">
        <v>2001</v>
      </c>
      <c r="AI117" s="25" t="s">
        <v>2001</v>
      </c>
      <c r="AJ117" s="25" t="s">
        <v>2001</v>
      </c>
      <c r="AK117" s="25" t="s">
        <v>2001</v>
      </c>
      <c r="AL117" s="25" t="s">
        <v>2001</v>
      </c>
      <c r="AM117" s="25" t="s">
        <v>2001</v>
      </c>
      <c r="AN117" s="49" t="s">
        <v>2001</v>
      </c>
      <c r="AO117" s="49" t="s">
        <v>2001</v>
      </c>
      <c r="AP117" s="49" t="s">
        <v>2001</v>
      </c>
      <c r="AQ117" s="49" t="s">
        <v>2001</v>
      </c>
      <c r="AR117" s="49" t="s">
        <v>2001</v>
      </c>
      <c r="AS117" s="49" t="s">
        <v>2001</v>
      </c>
      <c r="AT117" s="28" t="s">
        <v>2001</v>
      </c>
      <c r="AU117" s="28" t="s">
        <v>2001</v>
      </c>
      <c r="AV117" s="28" t="s">
        <v>2001</v>
      </c>
    </row>
    <row r="118" spans="1:48" x14ac:dyDescent="0.25">
      <c r="A118" s="162">
        <v>115</v>
      </c>
      <c r="B118" s="3" t="s">
        <v>340</v>
      </c>
      <c r="C118" s="3" t="s">
        <v>694</v>
      </c>
      <c r="D118" s="28" t="s">
        <v>4942</v>
      </c>
      <c r="E118" s="25" t="s">
        <v>4942</v>
      </c>
      <c r="F118" s="25" t="s">
        <v>4942</v>
      </c>
      <c r="G118" s="25" t="s">
        <v>4942</v>
      </c>
      <c r="H118" s="28" t="s">
        <v>4942</v>
      </c>
      <c r="I118" s="51">
        <v>3.1507399999999999</v>
      </c>
      <c r="J118" s="51">
        <v>13.757149999999999</v>
      </c>
      <c r="K118" s="28">
        <v>0</v>
      </c>
      <c r="L118" s="28" t="s">
        <v>4942</v>
      </c>
      <c r="M118" s="51" t="s">
        <v>4942</v>
      </c>
      <c r="N118" s="51" t="s">
        <v>4942</v>
      </c>
      <c r="O118" s="51" t="s">
        <v>4942</v>
      </c>
      <c r="P118" s="30">
        <v>26169.706668999999</v>
      </c>
      <c r="Q118" s="27">
        <v>-6.2058351499900133E-2</v>
      </c>
      <c r="R118" s="30">
        <v>47397.185573000002</v>
      </c>
      <c r="S118" s="27">
        <v>0.8111469942131817</v>
      </c>
      <c r="T118" s="30">
        <v>22546.914635000001</v>
      </c>
      <c r="U118" s="27">
        <v>-0.52429845016274679</v>
      </c>
      <c r="V118" s="30">
        <v>1943.428748</v>
      </c>
      <c r="W118" s="32">
        <v>-0.72978718890361938</v>
      </c>
      <c r="X118" s="30">
        <v>1513.6438470000001</v>
      </c>
      <c r="Y118" s="32">
        <v>-0.22114775313594359</v>
      </c>
      <c r="Z118" s="30">
        <v>899.23526800000002</v>
      </c>
      <c r="AA118" s="32">
        <v>-0.40591357089565072</v>
      </c>
      <c r="AB118" s="30">
        <v>617</v>
      </c>
      <c r="AC118" s="27">
        <v>-0.72974156811213309</v>
      </c>
      <c r="AD118" s="30">
        <v>391</v>
      </c>
      <c r="AE118" s="27">
        <v>-0.3662884927066451</v>
      </c>
      <c r="AF118" s="30">
        <v>235</v>
      </c>
      <c r="AG118" s="27">
        <v>-0.39897698209718668</v>
      </c>
      <c r="AH118" s="25">
        <v>3.6824159199107744</v>
      </c>
      <c r="AI118" s="25">
        <v>3.0624032296681616</v>
      </c>
      <c r="AJ118" s="25">
        <v>1.9438614265105265</v>
      </c>
      <c r="AK118" s="25">
        <v>4.8575614124617621</v>
      </c>
      <c r="AL118" s="25">
        <v>3.2994775717727807</v>
      </c>
      <c r="AM118" s="25">
        <v>2.0346619637560837</v>
      </c>
      <c r="AN118" s="49">
        <v>52.772450592117103</v>
      </c>
      <c r="AO118" s="49">
        <v>30.589181126946663</v>
      </c>
      <c r="AP118" s="49">
        <v>49.412969434431886</v>
      </c>
      <c r="AQ118" s="49">
        <v>0</v>
      </c>
      <c r="AR118" s="49">
        <v>0</v>
      </c>
      <c r="AS118" s="49">
        <v>0</v>
      </c>
      <c r="AT118" s="28">
        <v>450</v>
      </c>
      <c r="AU118" s="28">
        <v>0</v>
      </c>
      <c r="AV118" s="28">
        <v>200</v>
      </c>
    </row>
    <row r="119" spans="1:48" x14ac:dyDescent="0.25">
      <c r="A119" s="162">
        <v>116</v>
      </c>
      <c r="B119" s="3" t="s">
        <v>2300</v>
      </c>
      <c r="C119" s="3" t="s">
        <v>2176</v>
      </c>
      <c r="D119" s="28" t="s">
        <v>4942</v>
      </c>
      <c r="E119" s="25" t="s">
        <v>4942</v>
      </c>
      <c r="F119" s="25" t="s">
        <v>4942</v>
      </c>
      <c r="G119" s="25" t="s">
        <v>4942</v>
      </c>
      <c r="H119" s="28" t="s">
        <v>4942</v>
      </c>
      <c r="I119" s="51">
        <v>3</v>
      </c>
      <c r="J119" s="51">
        <v>100</v>
      </c>
      <c r="K119" s="28" t="s">
        <v>4942</v>
      </c>
      <c r="L119" s="28" t="s">
        <v>4942</v>
      </c>
      <c r="M119" s="51" t="s">
        <v>4942</v>
      </c>
      <c r="N119" s="51" t="s">
        <v>4942</v>
      </c>
      <c r="O119" s="51" t="s">
        <v>4942</v>
      </c>
      <c r="P119" s="30" t="s">
        <v>4748</v>
      </c>
      <c r="Q119" s="27" t="s">
        <v>2001</v>
      </c>
      <c r="R119" s="30">
        <v>250070.333583</v>
      </c>
      <c r="S119" s="27" t="s">
        <v>2001</v>
      </c>
      <c r="T119" s="30">
        <v>289140.80984499998</v>
      </c>
      <c r="U119" s="27">
        <v>0.15623794994871806</v>
      </c>
      <c r="V119" s="30" t="s">
        <v>4748</v>
      </c>
      <c r="W119" s="32" t="s">
        <v>2001</v>
      </c>
      <c r="X119" s="30">
        <v>9021.1700199999996</v>
      </c>
      <c r="Y119" s="32" t="s">
        <v>2001</v>
      </c>
      <c r="Z119" s="30">
        <v>14951.511967</v>
      </c>
      <c r="AA119" s="32">
        <v>0.65738057633903246</v>
      </c>
      <c r="AB119" s="30" t="s">
        <v>4748</v>
      </c>
      <c r="AC119" s="27" t="s">
        <v>2001</v>
      </c>
      <c r="AD119" s="30">
        <v>1551</v>
      </c>
      <c r="AE119" s="27" t="s">
        <v>2001</v>
      </c>
      <c r="AF119" s="30">
        <v>2597</v>
      </c>
      <c r="AG119" s="27">
        <v>0.67440361057382336</v>
      </c>
      <c r="AH119" s="25" t="s">
        <v>4748</v>
      </c>
      <c r="AI119" s="25" t="s">
        <v>4748</v>
      </c>
      <c r="AJ119" s="25">
        <v>8.7526637801506215</v>
      </c>
      <c r="AK119" s="25" t="s">
        <v>4748</v>
      </c>
      <c r="AL119" s="25" t="s">
        <v>4748</v>
      </c>
      <c r="AM119" s="25">
        <v>11.750018849929509</v>
      </c>
      <c r="AN119" s="49" t="s">
        <v>4748</v>
      </c>
      <c r="AO119" s="49">
        <v>14.321221343959767</v>
      </c>
      <c r="AP119" s="49">
        <v>14.727230626083943</v>
      </c>
      <c r="AQ119" s="49" t="s">
        <v>4748</v>
      </c>
      <c r="AR119" s="49">
        <v>52.16616380641014</v>
      </c>
      <c r="AS119" s="49">
        <v>49.544741049890114</v>
      </c>
      <c r="AT119" s="28" t="s">
        <v>4748</v>
      </c>
      <c r="AU119" s="28" t="s">
        <v>4748</v>
      </c>
      <c r="AV119" s="28">
        <v>3000</v>
      </c>
    </row>
    <row r="120" spans="1:48" x14ac:dyDescent="0.25">
      <c r="A120" s="162">
        <v>117</v>
      </c>
      <c r="B120" s="3" t="s">
        <v>2303</v>
      </c>
      <c r="C120" s="3" t="s">
        <v>2176</v>
      </c>
      <c r="D120" s="28">
        <v>8800</v>
      </c>
      <c r="E120" s="25">
        <v>8.6419750000000004</v>
      </c>
      <c r="F120" s="25">
        <v>-3.2967029999999999</v>
      </c>
      <c r="G120" s="25">
        <v>3.5294120000000002</v>
      </c>
      <c r="H120" s="28">
        <v>528000000000</v>
      </c>
      <c r="I120" s="51">
        <v>60</v>
      </c>
      <c r="J120" s="51">
        <v>84.537440000000004</v>
      </c>
      <c r="K120" s="28">
        <v>35</v>
      </c>
      <c r="L120" s="28">
        <v>298500</v>
      </c>
      <c r="M120" s="51">
        <v>133.33333333333334</v>
      </c>
      <c r="N120" s="51">
        <v>0.84862728711054125</v>
      </c>
      <c r="O120" s="51" t="s">
        <v>4942</v>
      </c>
      <c r="P120" s="30">
        <v>692085.64188100002</v>
      </c>
      <c r="Q120" s="27" t="s">
        <v>2001</v>
      </c>
      <c r="R120" s="30">
        <v>551916.95866999996</v>
      </c>
      <c r="S120" s="27">
        <v>-0.20253083538915728</v>
      </c>
      <c r="T120" s="30">
        <v>564447.38468599995</v>
      </c>
      <c r="U120" s="27">
        <v>2.2703462575593962E-2</v>
      </c>
      <c r="V120" s="30">
        <v>18189.825808000001</v>
      </c>
      <c r="W120" s="32" t="s">
        <v>2001</v>
      </c>
      <c r="X120" s="30">
        <v>9900.5934969999998</v>
      </c>
      <c r="Y120" s="32">
        <v>-0.45570707485029049</v>
      </c>
      <c r="Z120" s="30">
        <v>3968.7435220000002</v>
      </c>
      <c r="AA120" s="32">
        <v>-0.59914084714188309</v>
      </c>
      <c r="AB120" s="30" t="s">
        <v>4748</v>
      </c>
      <c r="AC120" s="27" t="s">
        <v>2001</v>
      </c>
      <c r="AD120" s="30">
        <v>166.56818999999999</v>
      </c>
      <c r="AE120" s="27" t="s">
        <v>2001</v>
      </c>
      <c r="AF120" s="30">
        <v>66</v>
      </c>
      <c r="AG120" s="27">
        <v>-0.6037658811085117</v>
      </c>
      <c r="AH120" s="25" t="s">
        <v>4748</v>
      </c>
      <c r="AI120" s="25">
        <v>1.7530881375912615</v>
      </c>
      <c r="AJ120" s="25">
        <v>0.44080776354673246</v>
      </c>
      <c r="AK120" s="25" t="s">
        <v>4748</v>
      </c>
      <c r="AL120" s="25">
        <v>2.500571632197242</v>
      </c>
      <c r="AM120" s="25">
        <v>0.6424579382338802</v>
      </c>
      <c r="AN120" s="49">
        <v>10.466899813889741</v>
      </c>
      <c r="AO120" s="49">
        <v>12.140576391323366</v>
      </c>
      <c r="AP120" s="49">
        <v>10.958278768606389</v>
      </c>
      <c r="AQ120" s="49">
        <v>14.218494599997708</v>
      </c>
      <c r="AR120" s="49">
        <v>29.003606596235283</v>
      </c>
      <c r="AS120" s="49">
        <v>30.855538597469462</v>
      </c>
      <c r="AT120" s="28" t="s">
        <v>4748</v>
      </c>
      <c r="AU120" s="28">
        <v>0</v>
      </c>
      <c r="AV120" s="28">
        <v>100</v>
      </c>
    </row>
    <row r="121" spans="1:48" x14ac:dyDescent="0.25">
      <c r="A121" s="162">
        <v>118</v>
      </c>
      <c r="B121" s="3" t="s">
        <v>4834</v>
      </c>
      <c r="C121" s="3" t="s">
        <v>2176</v>
      </c>
      <c r="D121" s="28">
        <v>15400</v>
      </c>
      <c r="E121" s="25">
        <v>-9.9415200000000006</v>
      </c>
      <c r="F121" s="25">
        <v>-36.363639999999997</v>
      </c>
      <c r="G121" s="25" t="s">
        <v>4942</v>
      </c>
      <c r="H121" s="28">
        <v>277200000000</v>
      </c>
      <c r="I121" s="51">
        <v>18</v>
      </c>
      <c r="J121" s="51">
        <v>100</v>
      </c>
      <c r="K121" s="28">
        <v>30</v>
      </c>
      <c r="L121" s="28">
        <v>554000</v>
      </c>
      <c r="M121" s="51">
        <v>3.1313177869250342</v>
      </c>
      <c r="N121" s="51">
        <v>0.89833595367616792</v>
      </c>
      <c r="O121" s="51" t="s">
        <v>4942</v>
      </c>
      <c r="P121" s="30" t="s">
        <v>2001</v>
      </c>
      <c r="Q121" s="27" t="s">
        <v>2001</v>
      </c>
      <c r="R121" s="30" t="s">
        <v>2001</v>
      </c>
      <c r="S121" s="27" t="s">
        <v>2001</v>
      </c>
      <c r="T121" s="30" t="s">
        <v>2001</v>
      </c>
      <c r="U121" s="27" t="s">
        <v>2001</v>
      </c>
      <c r="V121" s="30" t="s">
        <v>2001</v>
      </c>
      <c r="W121" s="32" t="s">
        <v>2001</v>
      </c>
      <c r="X121" s="30" t="s">
        <v>2001</v>
      </c>
      <c r="Y121" s="32" t="s">
        <v>2001</v>
      </c>
      <c r="Z121" s="30" t="s">
        <v>2001</v>
      </c>
      <c r="AA121" s="32" t="s">
        <v>2001</v>
      </c>
      <c r="AB121" s="30" t="s">
        <v>2001</v>
      </c>
      <c r="AC121" s="27" t="s">
        <v>2001</v>
      </c>
      <c r="AD121" s="30" t="s">
        <v>2001</v>
      </c>
      <c r="AE121" s="27" t="s">
        <v>2001</v>
      </c>
      <c r="AF121" s="30" t="s">
        <v>2001</v>
      </c>
      <c r="AG121" s="27" t="s">
        <v>2001</v>
      </c>
      <c r="AH121" s="25" t="s">
        <v>2001</v>
      </c>
      <c r="AI121" s="25" t="s">
        <v>2001</v>
      </c>
      <c r="AJ121" s="25" t="s">
        <v>2001</v>
      </c>
      <c r="AK121" s="25" t="s">
        <v>2001</v>
      </c>
      <c r="AL121" s="25" t="s">
        <v>2001</v>
      </c>
      <c r="AM121" s="25" t="s">
        <v>2001</v>
      </c>
      <c r="AN121" s="49" t="s">
        <v>2001</v>
      </c>
      <c r="AO121" s="49" t="s">
        <v>2001</v>
      </c>
      <c r="AP121" s="49" t="s">
        <v>2001</v>
      </c>
      <c r="AQ121" s="49" t="s">
        <v>2001</v>
      </c>
      <c r="AR121" s="49" t="s">
        <v>2001</v>
      </c>
      <c r="AS121" s="49" t="s">
        <v>2001</v>
      </c>
      <c r="AT121" s="28" t="s">
        <v>2001</v>
      </c>
      <c r="AU121" s="28" t="s">
        <v>2001</v>
      </c>
      <c r="AV121" s="28" t="s">
        <v>2001</v>
      </c>
    </row>
    <row r="122" spans="1:48" x14ac:dyDescent="0.25">
      <c r="A122" s="162">
        <v>119</v>
      </c>
      <c r="B122" s="3" t="s">
        <v>45</v>
      </c>
      <c r="C122" s="3" t="s">
        <v>1</v>
      </c>
      <c r="D122" s="6">
        <v>9800</v>
      </c>
      <c r="E122" s="171">
        <v>1.0309280000000001</v>
      </c>
      <c r="F122" s="171">
        <v>6.6376499999999998</v>
      </c>
      <c r="G122" s="171">
        <v>-31.960940000000001</v>
      </c>
      <c r="H122" s="6">
        <v>1087491250999.9999</v>
      </c>
      <c r="I122" s="154">
        <v>110.96849999999999</v>
      </c>
      <c r="J122" s="154">
        <v>99.949610000000007</v>
      </c>
      <c r="K122" s="6">
        <v>16298.5</v>
      </c>
      <c r="L122" s="6">
        <v>159554900</v>
      </c>
      <c r="M122" s="154">
        <v>6.3719760348342822</v>
      </c>
      <c r="N122" s="154">
        <v>0.74258736337890674</v>
      </c>
      <c r="O122" s="154">
        <v>0.85163029999999995</v>
      </c>
      <c r="P122" s="172">
        <v>375112.91647400003</v>
      </c>
      <c r="Q122" s="168">
        <v>-0.22100882745392825</v>
      </c>
      <c r="R122" s="172">
        <v>383508.06131899997</v>
      </c>
      <c r="S122" s="168">
        <v>2.2380313970291832E-2</v>
      </c>
      <c r="T122" s="172" t="s">
        <v>4748</v>
      </c>
      <c r="U122" s="168" t="s">
        <v>4748</v>
      </c>
      <c r="V122" s="172">
        <v>101490.562974</v>
      </c>
      <c r="W122" s="173">
        <v>0.34109639794998392</v>
      </c>
      <c r="X122" s="172">
        <v>115041.79048900001</v>
      </c>
      <c r="Y122" s="173">
        <v>0.13352204498532116</v>
      </c>
      <c r="Z122" s="172">
        <v>174972.606</v>
      </c>
      <c r="AA122" s="173">
        <v>0.5209482159157669</v>
      </c>
      <c r="AB122" s="172">
        <v>966.69166407014916</v>
      </c>
      <c r="AC122" s="168">
        <v>0.28571428571428603</v>
      </c>
      <c r="AD122" s="172">
        <v>1142.6939930418539</v>
      </c>
      <c r="AE122" s="168">
        <v>0.18206666666666615</v>
      </c>
      <c r="AF122" s="172">
        <v>1806.9835111542193</v>
      </c>
      <c r="AG122" s="168">
        <v>0.58133631764705895</v>
      </c>
      <c r="AH122" s="171">
        <v>5.1233358136324947</v>
      </c>
      <c r="AI122" s="171">
        <v>6.4546594791839853</v>
      </c>
      <c r="AJ122" s="171" t="s">
        <v>4748</v>
      </c>
      <c r="AK122" s="171">
        <v>12.399260648199798</v>
      </c>
      <c r="AL122" s="171">
        <v>12.416342373131059</v>
      </c>
      <c r="AM122" s="171" t="s">
        <v>4748</v>
      </c>
      <c r="AN122" s="170" t="s">
        <v>4748</v>
      </c>
      <c r="AO122" s="170" t="s">
        <v>4748</v>
      </c>
      <c r="AP122" s="170" t="s">
        <v>4748</v>
      </c>
      <c r="AQ122" s="170">
        <v>71.749467686908687</v>
      </c>
      <c r="AR122" s="170">
        <v>25.357362002364329</v>
      </c>
      <c r="AS122" s="170" t="s">
        <v>4748</v>
      </c>
      <c r="AT122" s="6">
        <v>0</v>
      </c>
      <c r="AU122" s="6">
        <v>0</v>
      </c>
      <c r="AV122" s="6" t="s">
        <v>4748</v>
      </c>
    </row>
    <row r="123" spans="1:48" x14ac:dyDescent="0.25">
      <c r="A123" s="162">
        <v>120</v>
      </c>
      <c r="B123" s="3" t="s">
        <v>2306</v>
      </c>
      <c r="C123" s="3" t="s">
        <v>2176</v>
      </c>
      <c r="D123" s="6">
        <v>10900</v>
      </c>
      <c r="E123" s="171">
        <v>-0.90909090000000004</v>
      </c>
      <c r="F123" s="171">
        <v>-12.8</v>
      </c>
      <c r="G123" s="171">
        <v>-27.33333</v>
      </c>
      <c r="H123" s="6">
        <v>490500000000</v>
      </c>
      <c r="I123" s="154">
        <v>45</v>
      </c>
      <c r="J123" s="154">
        <v>24.670369999999998</v>
      </c>
      <c r="K123" s="6">
        <v>5015</v>
      </c>
      <c r="L123" s="6">
        <v>55644500</v>
      </c>
      <c r="M123" s="154">
        <v>19.332604235203188</v>
      </c>
      <c r="N123" s="154">
        <v>1.0116808008509057</v>
      </c>
      <c r="O123" s="154" t="s">
        <v>4942</v>
      </c>
      <c r="P123" s="172" t="s">
        <v>4748</v>
      </c>
      <c r="Q123" s="168" t="s">
        <v>2001</v>
      </c>
      <c r="R123" s="172">
        <v>812484.55264000001</v>
      </c>
      <c r="S123" s="168" t="s">
        <v>2001</v>
      </c>
      <c r="T123" s="172">
        <v>863496.77724099997</v>
      </c>
      <c r="U123" s="168">
        <v>6.2785470117858025E-2</v>
      </c>
      <c r="V123" s="172" t="s">
        <v>4748</v>
      </c>
      <c r="W123" s="173" t="s">
        <v>2001</v>
      </c>
      <c r="X123" s="172">
        <v>49680.816330000001</v>
      </c>
      <c r="Y123" s="173" t="s">
        <v>2001</v>
      </c>
      <c r="Z123" s="172">
        <v>48319.630265</v>
      </c>
      <c r="AA123" s="173">
        <v>-2.7398625174724491E-2</v>
      </c>
      <c r="AB123" s="172" t="s">
        <v>4748</v>
      </c>
      <c r="AC123" s="168" t="s">
        <v>2001</v>
      </c>
      <c r="AD123" s="172">
        <v>872</v>
      </c>
      <c r="AE123" s="168" t="s">
        <v>2001</v>
      </c>
      <c r="AF123" s="172">
        <v>820</v>
      </c>
      <c r="AG123" s="168">
        <v>-5.9633027522935783E-2</v>
      </c>
      <c r="AH123" s="171" t="s">
        <v>4748</v>
      </c>
      <c r="AI123" s="171" t="s">
        <v>4748</v>
      </c>
      <c r="AJ123" s="171">
        <v>5.2429986092038616</v>
      </c>
      <c r="AK123" s="171" t="s">
        <v>4748</v>
      </c>
      <c r="AL123" s="171" t="s">
        <v>4748</v>
      </c>
      <c r="AM123" s="171">
        <v>7.2982450641087953</v>
      </c>
      <c r="AN123" s="170" t="s">
        <v>4748</v>
      </c>
      <c r="AO123" s="170">
        <v>11.611632922306391</v>
      </c>
      <c r="AP123" s="170">
        <v>11.253180843647758</v>
      </c>
      <c r="AQ123" s="170" t="s">
        <v>4748</v>
      </c>
      <c r="AR123" s="170">
        <v>64.721407708777463</v>
      </c>
      <c r="AS123" s="170">
        <v>43.058592003916765</v>
      </c>
      <c r="AT123" s="6" t="s">
        <v>4748</v>
      </c>
      <c r="AU123" s="6">
        <v>1200</v>
      </c>
      <c r="AV123" s="6">
        <v>800</v>
      </c>
    </row>
    <row r="124" spans="1:48" x14ac:dyDescent="0.25">
      <c r="A124" s="162">
        <v>121</v>
      </c>
      <c r="B124" s="3" t="s">
        <v>2309</v>
      </c>
      <c r="C124" s="3" t="s">
        <v>2176</v>
      </c>
      <c r="D124" s="6">
        <v>17000</v>
      </c>
      <c r="E124" s="171">
        <v>-8.1081079999999996</v>
      </c>
      <c r="F124" s="171">
        <v>-10.994759999999999</v>
      </c>
      <c r="G124" s="171">
        <v>-25.438600000000001</v>
      </c>
      <c r="H124" s="6">
        <v>212500000000</v>
      </c>
      <c r="I124" s="154">
        <v>12.5</v>
      </c>
      <c r="J124" s="154">
        <v>61.145600000000002</v>
      </c>
      <c r="K124" s="6">
        <v>8822.5</v>
      </c>
      <c r="L124" s="6">
        <v>160336000</v>
      </c>
      <c r="M124" s="154">
        <v>6.0541310541310542</v>
      </c>
      <c r="N124" s="154">
        <v>0.92350738838492485</v>
      </c>
      <c r="O124" s="154">
        <v>0.32052510000000001</v>
      </c>
      <c r="P124" s="172">
        <v>441699.041784</v>
      </c>
      <c r="Q124" s="168" t="s">
        <v>2001</v>
      </c>
      <c r="R124" s="172">
        <v>477068.24758999998</v>
      </c>
      <c r="S124" s="168">
        <v>8.0075350997243611E-2</v>
      </c>
      <c r="T124" s="172">
        <v>562761.71045699995</v>
      </c>
      <c r="U124" s="168">
        <v>0.17962516537182388</v>
      </c>
      <c r="V124" s="172">
        <v>37625.407644999999</v>
      </c>
      <c r="W124" s="173" t="s">
        <v>2001</v>
      </c>
      <c r="X124" s="172">
        <v>37910.785236999996</v>
      </c>
      <c r="Y124" s="173">
        <v>7.5847043224772648E-3</v>
      </c>
      <c r="Z124" s="172">
        <v>56067.248712000001</v>
      </c>
      <c r="AA124" s="173">
        <v>0.47892607239587698</v>
      </c>
      <c r="AB124" s="172">
        <v>2559</v>
      </c>
      <c r="AC124" s="168" t="s">
        <v>2001</v>
      </c>
      <c r="AD124" s="172">
        <v>2785</v>
      </c>
      <c r="AE124" s="168">
        <v>8.8315748339194977E-2</v>
      </c>
      <c r="AF124" s="172">
        <v>4245</v>
      </c>
      <c r="AG124" s="168">
        <v>0.52423698384201078</v>
      </c>
      <c r="AH124" s="171" t="s">
        <v>4748</v>
      </c>
      <c r="AI124" s="171">
        <v>9.0097069342139147</v>
      </c>
      <c r="AJ124" s="171">
        <v>13.733308615720388</v>
      </c>
      <c r="AK124" s="171" t="s">
        <v>4748</v>
      </c>
      <c r="AL124" s="171">
        <v>15.326960754415483</v>
      </c>
      <c r="AM124" s="171">
        <v>22.347242771294436</v>
      </c>
      <c r="AN124" s="170">
        <v>13.545914644809031</v>
      </c>
      <c r="AO124" s="170">
        <v>13.149129936627302</v>
      </c>
      <c r="AP124" s="170">
        <v>14.476176734526558</v>
      </c>
      <c r="AQ124" s="170">
        <v>42.702623887872974</v>
      </c>
      <c r="AR124" s="170">
        <v>6.5875838069703878</v>
      </c>
      <c r="AS124" s="170">
        <v>27.262512129409309</v>
      </c>
      <c r="AT124" s="6" t="s">
        <v>4748</v>
      </c>
      <c r="AU124" s="6">
        <v>2500</v>
      </c>
      <c r="AV124" s="6">
        <v>2500</v>
      </c>
    </row>
    <row r="125" spans="1:48" x14ac:dyDescent="0.25">
      <c r="A125" s="162">
        <v>122</v>
      </c>
      <c r="B125" s="3" t="s">
        <v>2312</v>
      </c>
      <c r="C125" s="3" t="s">
        <v>2176</v>
      </c>
      <c r="D125" s="28">
        <v>28900</v>
      </c>
      <c r="E125" s="25">
        <v>25.108229999999999</v>
      </c>
      <c r="F125" s="25">
        <v>30.18018</v>
      </c>
      <c r="G125" s="25">
        <v>33.179720000000003</v>
      </c>
      <c r="H125" s="28">
        <v>1300500000000</v>
      </c>
      <c r="I125" s="51">
        <v>45</v>
      </c>
      <c r="J125" s="51">
        <v>96.210329999999999</v>
      </c>
      <c r="K125" s="28">
        <v>2850</v>
      </c>
      <c r="L125" s="28">
        <v>69345000</v>
      </c>
      <c r="M125" s="51">
        <v>13.593603010348071</v>
      </c>
      <c r="N125" s="51">
        <v>2.1682401438279095</v>
      </c>
      <c r="O125" s="51">
        <v>0.32234970000000002</v>
      </c>
      <c r="P125" s="30">
        <v>762239.57515599998</v>
      </c>
      <c r="Q125" s="27" t="s">
        <v>2001</v>
      </c>
      <c r="R125" s="30">
        <v>955350.72054600006</v>
      </c>
      <c r="S125" s="27">
        <v>0.25334704689201937</v>
      </c>
      <c r="T125" s="30">
        <v>998140.03732799995</v>
      </c>
      <c r="U125" s="27">
        <v>4.4789118657434027E-2</v>
      </c>
      <c r="V125" s="30">
        <v>82907.681616999995</v>
      </c>
      <c r="W125" s="32" t="s">
        <v>2001</v>
      </c>
      <c r="X125" s="30">
        <v>86703.702839000005</v>
      </c>
      <c r="Y125" s="32">
        <v>4.578612196076226E-2</v>
      </c>
      <c r="Z125" s="30">
        <v>107758.27304</v>
      </c>
      <c r="AA125" s="32">
        <v>0.24283357586349225</v>
      </c>
      <c r="AB125" s="30">
        <v>1696</v>
      </c>
      <c r="AC125" s="27" t="s">
        <v>2001</v>
      </c>
      <c r="AD125" s="30">
        <v>1772</v>
      </c>
      <c r="AE125" s="27">
        <v>4.4811320754716943E-2</v>
      </c>
      <c r="AF125" s="30">
        <v>2126</v>
      </c>
      <c r="AG125" s="27">
        <v>0.19977426636568849</v>
      </c>
      <c r="AH125" s="25" t="s">
        <v>4748</v>
      </c>
      <c r="AI125" s="25">
        <v>7.4636408583664924</v>
      </c>
      <c r="AJ125" s="25">
        <v>10.123568802517054</v>
      </c>
      <c r="AK125" s="25" t="s">
        <v>4748</v>
      </c>
      <c r="AL125" s="25">
        <v>14.268102048628245</v>
      </c>
      <c r="AM125" s="25">
        <v>16.335595774574767</v>
      </c>
      <c r="AN125" s="49">
        <v>16.049718678141634</v>
      </c>
      <c r="AO125" s="49">
        <v>14.006555744211324</v>
      </c>
      <c r="AP125" s="49">
        <v>14.544678235694642</v>
      </c>
      <c r="AQ125" s="49">
        <v>82.381343535472254</v>
      </c>
      <c r="AR125" s="49">
        <v>64.425158499381169</v>
      </c>
      <c r="AS125" s="49">
        <v>33.336694480462022</v>
      </c>
      <c r="AT125" s="28" t="s">
        <v>4748</v>
      </c>
      <c r="AU125" s="28">
        <v>1500</v>
      </c>
      <c r="AV125" s="28">
        <v>1000</v>
      </c>
    </row>
    <row r="126" spans="1:48" x14ac:dyDescent="0.25">
      <c r="A126" s="162">
        <v>123</v>
      </c>
      <c r="B126" s="3" t="s">
        <v>4632</v>
      </c>
      <c r="C126" s="3" t="s">
        <v>2176</v>
      </c>
      <c r="D126" s="28">
        <v>13300</v>
      </c>
      <c r="E126" s="25">
        <v>2.3076919999999999</v>
      </c>
      <c r="F126" s="25">
        <v>2.3076919999999999</v>
      </c>
      <c r="G126" s="25">
        <v>-36.666670000000003</v>
      </c>
      <c r="H126" s="28">
        <v>41236644892800</v>
      </c>
      <c r="I126" s="51">
        <v>3100.5</v>
      </c>
      <c r="J126" s="51">
        <v>100</v>
      </c>
      <c r="K126" s="28">
        <v>1896691</v>
      </c>
      <c r="L126" s="28">
        <v>25353680000</v>
      </c>
      <c r="M126" s="51">
        <v>11.435799836736331</v>
      </c>
      <c r="N126" s="51">
        <v>1.3189899519718369</v>
      </c>
      <c r="O126" s="51" t="s">
        <v>4942</v>
      </c>
      <c r="P126" s="30">
        <v>95272494.424234003</v>
      </c>
      <c r="Q126" s="27">
        <v>-0.25114645500516553</v>
      </c>
      <c r="R126" s="30">
        <v>73686050.815612003</v>
      </c>
      <c r="S126" s="27">
        <v>-0.22657582064032911</v>
      </c>
      <c r="T126" s="30">
        <v>81332531.189779997</v>
      </c>
      <c r="U126" s="27">
        <v>0.1037710705015544</v>
      </c>
      <c r="V126" s="30">
        <v>6176116.2370239999</v>
      </c>
      <c r="W126" s="32">
        <v>46.694013700061689</v>
      </c>
      <c r="X126" s="30">
        <v>4483216.5560609996</v>
      </c>
      <c r="Y126" s="32">
        <v>-0.27410424545033085</v>
      </c>
      <c r="Z126" s="30">
        <v>7710713.7255180003</v>
      </c>
      <c r="AA126" s="32">
        <v>0.71990659587782957</v>
      </c>
      <c r="AB126" s="30" t="s">
        <v>4748</v>
      </c>
      <c r="AC126" s="27" t="s">
        <v>2001</v>
      </c>
      <c r="AD126" s="30" t="s">
        <v>4748</v>
      </c>
      <c r="AE126" s="27" t="s">
        <v>2001</v>
      </c>
      <c r="AF126" s="30" t="s">
        <v>4748</v>
      </c>
      <c r="AG126" s="27" t="s">
        <v>4748</v>
      </c>
      <c r="AH126" s="25">
        <v>8.7554492699084712</v>
      </c>
      <c r="AI126" s="25">
        <v>7.283559854494551</v>
      </c>
      <c r="AJ126" s="25">
        <v>12.196426753464728</v>
      </c>
      <c r="AK126" s="25">
        <v>21.087054057295536</v>
      </c>
      <c r="AL126" s="25">
        <v>13.966252237523181</v>
      </c>
      <c r="AM126" s="25">
        <v>23.033757121162346</v>
      </c>
      <c r="AN126" s="49">
        <v>10.435555431803667</v>
      </c>
      <c r="AO126" s="49">
        <v>8.5946301898828459</v>
      </c>
      <c r="AP126" s="49">
        <v>11.180103952920629</v>
      </c>
      <c r="AQ126" s="49">
        <v>61.028295368656913</v>
      </c>
      <c r="AR126" s="49">
        <v>50.11174001484008</v>
      </c>
      <c r="AS126" s="49">
        <v>41.306642036296466</v>
      </c>
      <c r="AT126" s="28" t="s">
        <v>4748</v>
      </c>
      <c r="AU126" s="28" t="s">
        <v>4748</v>
      </c>
      <c r="AV126" s="28" t="s">
        <v>4748</v>
      </c>
    </row>
    <row r="127" spans="1:48" x14ac:dyDescent="0.25">
      <c r="A127" s="162">
        <v>124</v>
      </c>
      <c r="B127" s="3" t="s">
        <v>341</v>
      </c>
      <c r="C127" s="3" t="s">
        <v>694</v>
      </c>
      <c r="D127" s="28" t="s">
        <v>4942</v>
      </c>
      <c r="E127" s="25" t="s">
        <v>4942</v>
      </c>
      <c r="F127" s="25" t="s">
        <v>4942</v>
      </c>
      <c r="G127" s="25" t="s">
        <v>4942</v>
      </c>
      <c r="H127" s="28" t="s">
        <v>4942</v>
      </c>
      <c r="I127" s="51">
        <v>1.0999999999999999</v>
      </c>
      <c r="J127" s="51">
        <v>43.588909999999998</v>
      </c>
      <c r="K127" s="28">
        <v>0</v>
      </c>
      <c r="L127" s="28" t="s">
        <v>4942</v>
      </c>
      <c r="M127" s="51" t="s">
        <v>4942</v>
      </c>
      <c r="N127" s="51" t="s">
        <v>4942</v>
      </c>
      <c r="O127" s="51" t="s">
        <v>4942</v>
      </c>
      <c r="P127" s="30">
        <v>48180.852450999999</v>
      </c>
      <c r="Q127" s="27">
        <v>3.2814969425401186E-2</v>
      </c>
      <c r="R127" s="30">
        <v>50243.724626000003</v>
      </c>
      <c r="S127" s="27">
        <v>4.2815186325271926E-2</v>
      </c>
      <c r="T127" s="30">
        <v>53067.435711999999</v>
      </c>
      <c r="U127" s="27">
        <v>5.620027390522693E-2</v>
      </c>
      <c r="V127" s="30">
        <v>1613.177175</v>
      </c>
      <c r="W127" s="32">
        <v>-0.15405389517294477</v>
      </c>
      <c r="X127" s="30">
        <v>1514.29168</v>
      </c>
      <c r="Y127" s="32">
        <v>-6.1298595425514857E-2</v>
      </c>
      <c r="Z127" s="30">
        <v>1413.151161</v>
      </c>
      <c r="AA127" s="32">
        <v>-6.6790645643645105E-2</v>
      </c>
      <c r="AB127" s="30">
        <v>1203</v>
      </c>
      <c r="AC127" s="27">
        <v>-0.30622837370242217</v>
      </c>
      <c r="AD127" s="30">
        <v>1122</v>
      </c>
      <c r="AE127" s="27">
        <v>-6.7331670822942669E-2</v>
      </c>
      <c r="AF127" s="30">
        <v>1034</v>
      </c>
      <c r="AG127" s="27">
        <v>-7.8431372549019607E-2</v>
      </c>
      <c r="AH127" s="25">
        <v>8.7383624171220013</v>
      </c>
      <c r="AI127" s="25">
        <v>8.4292828903652062</v>
      </c>
      <c r="AJ127" s="25">
        <v>7.9788755060002883</v>
      </c>
      <c r="AK127" s="25">
        <v>9.7522975416447917</v>
      </c>
      <c r="AL127" s="25">
        <v>9.199745418140667</v>
      </c>
      <c r="AM127" s="25">
        <v>8.4929703770475324</v>
      </c>
      <c r="AN127" s="49">
        <v>17.727914070608598</v>
      </c>
      <c r="AO127" s="49">
        <v>16.029612820209405</v>
      </c>
      <c r="AP127" s="49">
        <v>16.797104969186115</v>
      </c>
      <c r="AQ127" s="49">
        <v>4.1142073247247684</v>
      </c>
      <c r="AR127" s="49">
        <v>2.6721573287338529</v>
      </c>
      <c r="AS127" s="49">
        <v>3.134224327412606</v>
      </c>
      <c r="AT127" s="28">
        <v>1400</v>
      </c>
      <c r="AU127" s="28">
        <v>1100</v>
      </c>
      <c r="AV127" s="28">
        <v>1000</v>
      </c>
    </row>
    <row r="128" spans="1:48" x14ac:dyDescent="0.25">
      <c r="A128" s="162">
        <v>125</v>
      </c>
      <c r="B128" s="3" t="s">
        <v>2315</v>
      </c>
      <c r="C128" s="3" t="s">
        <v>2176</v>
      </c>
      <c r="D128" s="28">
        <v>17500</v>
      </c>
      <c r="E128" s="25">
        <v>-2.7777780000000001</v>
      </c>
      <c r="F128" s="25">
        <v>5.4216870000000004</v>
      </c>
      <c r="G128" s="25">
        <v>2.941176</v>
      </c>
      <c r="H128" s="28">
        <v>91875000000</v>
      </c>
      <c r="I128" s="51">
        <v>5.25</v>
      </c>
      <c r="J128" s="51">
        <v>50.757159999999999</v>
      </c>
      <c r="K128" s="28">
        <v>190</v>
      </c>
      <c r="L128" s="28">
        <v>3125000</v>
      </c>
      <c r="M128" s="51">
        <v>8.2977714556661919</v>
      </c>
      <c r="N128" s="51">
        <v>0.93832122893662762</v>
      </c>
      <c r="O128" s="51" t="s">
        <v>4942</v>
      </c>
      <c r="P128" s="30">
        <v>537549.54186799994</v>
      </c>
      <c r="Q128" s="27" t="s">
        <v>2001</v>
      </c>
      <c r="R128" s="30">
        <v>480277.86940199998</v>
      </c>
      <c r="S128" s="27">
        <v>-0.10654212868823076</v>
      </c>
      <c r="T128" s="30">
        <v>540579.23241399997</v>
      </c>
      <c r="U128" s="27">
        <v>0.12555515640785608</v>
      </c>
      <c r="V128" s="30">
        <v>10016.767884000001</v>
      </c>
      <c r="W128" s="32" t="s">
        <v>2001</v>
      </c>
      <c r="X128" s="30">
        <v>10650.931737999999</v>
      </c>
      <c r="Y128" s="32">
        <v>6.3310227544851383E-2</v>
      </c>
      <c r="Z128" s="30">
        <v>11071.410567000001</v>
      </c>
      <c r="AA128" s="32">
        <v>3.9478126359577793E-2</v>
      </c>
      <c r="AB128" s="30">
        <v>1908</v>
      </c>
      <c r="AC128" s="27" t="s">
        <v>2001</v>
      </c>
      <c r="AD128" s="30">
        <v>2029</v>
      </c>
      <c r="AE128" s="27">
        <v>6.3417190775681309E-2</v>
      </c>
      <c r="AF128" s="30">
        <v>2109</v>
      </c>
      <c r="AG128" s="27">
        <v>3.9428289797930012E-2</v>
      </c>
      <c r="AH128" s="25" t="s">
        <v>4748</v>
      </c>
      <c r="AI128" s="25">
        <v>3.8602494224762132</v>
      </c>
      <c r="AJ128" s="25">
        <v>4.1655880751966139</v>
      </c>
      <c r="AK128" s="25" t="s">
        <v>4748</v>
      </c>
      <c r="AL128" s="25">
        <v>11.213942395345326</v>
      </c>
      <c r="AM128" s="25">
        <v>11.42918506859157</v>
      </c>
      <c r="AN128" s="49">
        <v>20.030074046726586</v>
      </c>
      <c r="AO128" s="49">
        <v>22.740279172552103</v>
      </c>
      <c r="AP128" s="49">
        <v>22.35839470196964</v>
      </c>
      <c r="AQ128" s="49">
        <v>152.22939606393052</v>
      </c>
      <c r="AR128" s="49">
        <v>102.15535424017661</v>
      </c>
      <c r="AS128" s="49">
        <v>110.96047754436424</v>
      </c>
      <c r="AT128" s="28" t="s">
        <v>4748</v>
      </c>
      <c r="AU128" s="28">
        <v>1600</v>
      </c>
      <c r="AV128" s="28">
        <v>1600</v>
      </c>
    </row>
    <row r="129" spans="1:48" x14ac:dyDescent="0.25">
      <c r="A129" s="162">
        <v>126</v>
      </c>
      <c r="B129" s="3" t="s">
        <v>2318</v>
      </c>
      <c r="C129" s="3" t="s">
        <v>2176</v>
      </c>
      <c r="D129" s="28">
        <v>1600</v>
      </c>
      <c r="E129" s="25">
        <v>-11.11111</v>
      </c>
      <c r="F129" s="25">
        <v>-5.8823530000000002</v>
      </c>
      <c r="G129" s="25">
        <v>-65.217389999999995</v>
      </c>
      <c r="H129" s="28">
        <v>52648816000</v>
      </c>
      <c r="I129" s="51">
        <v>32.90551</v>
      </c>
      <c r="J129" s="51">
        <v>48.662059999999997</v>
      </c>
      <c r="K129" s="28">
        <v>465</v>
      </c>
      <c r="L129" s="28">
        <v>769500</v>
      </c>
      <c r="M129" s="51" t="s">
        <v>4942</v>
      </c>
      <c r="N129" s="51">
        <v>0.13772095151583041</v>
      </c>
      <c r="O129" s="51">
        <v>0.20335719999999999</v>
      </c>
      <c r="P129" s="30">
        <v>1132628.461742</v>
      </c>
      <c r="Q129" s="27">
        <v>0.45232907585254312</v>
      </c>
      <c r="R129" s="30">
        <v>954955.72808899998</v>
      </c>
      <c r="S129" s="27">
        <v>-0.15686762222073825</v>
      </c>
      <c r="T129" s="30" t="s">
        <v>4748</v>
      </c>
      <c r="U129" s="27" t="s">
        <v>4748</v>
      </c>
      <c r="V129" s="30">
        <v>10138.392636</v>
      </c>
      <c r="W129" s="32">
        <v>-0.76128434892620866</v>
      </c>
      <c r="X129" s="30">
        <v>8658.9761469999994</v>
      </c>
      <c r="Y129" s="32">
        <v>-0.14592219320317124</v>
      </c>
      <c r="Z129" s="30" t="s">
        <v>4748</v>
      </c>
      <c r="AA129" s="32" t="s">
        <v>4748</v>
      </c>
      <c r="AB129" s="30">
        <v>307</v>
      </c>
      <c r="AC129" s="27">
        <v>-0.75826771653543301</v>
      </c>
      <c r="AD129" s="30">
        <v>263</v>
      </c>
      <c r="AE129" s="27">
        <v>-0.14332247557003253</v>
      </c>
      <c r="AF129" s="30" t="s">
        <v>4748</v>
      </c>
      <c r="AG129" s="27" t="s">
        <v>4748</v>
      </c>
      <c r="AH129" s="25">
        <v>0.61770919714430172</v>
      </c>
      <c r="AI129" s="25">
        <v>0.52260778575471523</v>
      </c>
      <c r="AJ129" s="25" t="s">
        <v>4748</v>
      </c>
      <c r="AK129" s="25">
        <v>2.0011721654980832</v>
      </c>
      <c r="AL129" s="25">
        <v>1.6738596998245203</v>
      </c>
      <c r="AM129" s="25" t="s">
        <v>4748</v>
      </c>
      <c r="AN129" s="49">
        <v>12.085938341198222</v>
      </c>
      <c r="AO129" s="49">
        <v>0.45333772536902961</v>
      </c>
      <c r="AP129" s="49" t="s">
        <v>4748</v>
      </c>
      <c r="AQ129" s="49">
        <v>117.31995766761744</v>
      </c>
      <c r="AR129" s="49">
        <v>117.65228338109598</v>
      </c>
      <c r="AS129" s="49" t="s">
        <v>4748</v>
      </c>
      <c r="AT129" s="28" t="s">
        <v>4748</v>
      </c>
      <c r="AU129" s="28">
        <v>0</v>
      </c>
      <c r="AV129" s="28" t="s">
        <v>4748</v>
      </c>
    </row>
    <row r="130" spans="1:48" x14ac:dyDescent="0.25">
      <c r="A130" s="162">
        <v>127</v>
      </c>
      <c r="B130" s="3" t="s">
        <v>2321</v>
      </c>
      <c r="C130" s="3" t="s">
        <v>2176</v>
      </c>
      <c r="D130" s="28">
        <v>6800</v>
      </c>
      <c r="E130" s="25">
        <v>-9.3333329999999997</v>
      </c>
      <c r="F130" s="25">
        <v>7.9365079999999999</v>
      </c>
      <c r="G130" s="25">
        <v>-32</v>
      </c>
      <c r="H130" s="28">
        <v>52300336800.000008</v>
      </c>
      <c r="I130" s="51">
        <v>7.6912199999999995</v>
      </c>
      <c r="J130" s="51">
        <v>100</v>
      </c>
      <c r="K130" s="28">
        <v>40</v>
      </c>
      <c r="L130" s="28">
        <v>274500</v>
      </c>
      <c r="M130" s="51">
        <v>18.784530386740332</v>
      </c>
      <c r="N130" s="51">
        <v>0.48208788669013036</v>
      </c>
      <c r="O130" s="51" t="s">
        <v>4942</v>
      </c>
      <c r="P130" s="30">
        <v>173657.730431</v>
      </c>
      <c r="Q130" s="27" t="s">
        <v>2001</v>
      </c>
      <c r="R130" s="30">
        <v>181180.820832</v>
      </c>
      <c r="S130" s="27">
        <v>4.3321367740603689E-2</v>
      </c>
      <c r="T130" s="30">
        <v>165852.064858</v>
      </c>
      <c r="U130" s="27">
        <v>-8.4604738534734839E-2</v>
      </c>
      <c r="V130" s="30">
        <v>7147.4279290000004</v>
      </c>
      <c r="W130" s="32" t="s">
        <v>2001</v>
      </c>
      <c r="X130" s="30">
        <v>8823.6113889999997</v>
      </c>
      <c r="Y130" s="32">
        <v>0.23451561549841538</v>
      </c>
      <c r="Z130" s="30">
        <v>5958.6275109999997</v>
      </c>
      <c r="AA130" s="32">
        <v>-0.32469515617739542</v>
      </c>
      <c r="AB130" s="30">
        <v>929</v>
      </c>
      <c r="AC130" s="27" t="s">
        <v>2001</v>
      </c>
      <c r="AD130" s="30">
        <v>1147</v>
      </c>
      <c r="AE130" s="27">
        <v>0.2346609257265877</v>
      </c>
      <c r="AF130" s="30">
        <v>775</v>
      </c>
      <c r="AG130" s="27">
        <v>-0.32432432432432434</v>
      </c>
      <c r="AH130" s="25" t="s">
        <v>4748</v>
      </c>
      <c r="AI130" s="25">
        <v>2.2366988067533349</v>
      </c>
      <c r="AJ130" s="25">
        <v>1.592882239202537</v>
      </c>
      <c r="AK130" s="25" t="s">
        <v>4748</v>
      </c>
      <c r="AL130" s="25">
        <v>9.2554175515774624</v>
      </c>
      <c r="AM130" s="25">
        <v>5.8005239532001811</v>
      </c>
      <c r="AN130" s="49">
        <v>19.712122643800978</v>
      </c>
      <c r="AO130" s="49">
        <v>19.052544014583241</v>
      </c>
      <c r="AP130" s="49">
        <v>19.426577465035322</v>
      </c>
      <c r="AQ130" s="49">
        <v>309.86484431020085</v>
      </c>
      <c r="AR130" s="49">
        <v>263.8659870174223</v>
      </c>
      <c r="AS130" s="49">
        <v>203.39626170361217</v>
      </c>
      <c r="AT130" s="28" t="s">
        <v>4748</v>
      </c>
      <c r="AU130" s="28" t="s">
        <v>4748</v>
      </c>
      <c r="AV130" s="28">
        <v>0</v>
      </c>
    </row>
    <row r="131" spans="1:48" x14ac:dyDescent="0.25">
      <c r="A131" s="162">
        <v>128</v>
      </c>
      <c r="B131" s="3" t="s">
        <v>2324</v>
      </c>
      <c r="C131" s="3" t="s">
        <v>2176</v>
      </c>
      <c r="D131" s="6" t="s">
        <v>4942</v>
      </c>
      <c r="E131" s="171" t="s">
        <v>4942</v>
      </c>
      <c r="F131" s="171" t="s">
        <v>4942</v>
      </c>
      <c r="G131" s="171" t="s">
        <v>4942</v>
      </c>
      <c r="H131" s="6" t="s">
        <v>4942</v>
      </c>
      <c r="I131" s="154">
        <v>30</v>
      </c>
      <c r="J131" s="154">
        <v>96.585589999999996</v>
      </c>
      <c r="K131" s="6">
        <v>0</v>
      </c>
      <c r="L131" s="6" t="s">
        <v>4942</v>
      </c>
      <c r="M131" s="154" t="s">
        <v>4942</v>
      </c>
      <c r="N131" s="154" t="s">
        <v>4942</v>
      </c>
      <c r="O131" s="154" t="s">
        <v>4942</v>
      </c>
      <c r="P131" s="172">
        <v>7116.8926490000003</v>
      </c>
      <c r="Q131" s="168">
        <v>-0.91868245110954472</v>
      </c>
      <c r="R131" s="172">
        <v>1512.989403</v>
      </c>
      <c r="S131" s="168">
        <v>-0.7874087080388108</v>
      </c>
      <c r="T131" s="172">
        <v>0</v>
      </c>
      <c r="U131" s="168">
        <v>-1</v>
      </c>
      <c r="V131" s="172">
        <v>-8663.9837939999998</v>
      </c>
      <c r="W131" s="173">
        <v>-2.0552054361103571</v>
      </c>
      <c r="X131" s="172">
        <v>-11141.114852999999</v>
      </c>
      <c r="Y131" s="173">
        <v>0.28591132184659296</v>
      </c>
      <c r="Z131" s="172">
        <v>-1059.6594230000001</v>
      </c>
      <c r="AA131" s="173">
        <v>-0.90488748774413152</v>
      </c>
      <c r="AB131" s="172">
        <v>-6063</v>
      </c>
      <c r="AC131" s="168">
        <v>-2.0553524804177545</v>
      </c>
      <c r="AD131" s="172">
        <v>-7796</v>
      </c>
      <c r="AE131" s="168">
        <v>0.28583209632195272</v>
      </c>
      <c r="AF131" s="172">
        <v>-102</v>
      </c>
      <c r="AG131" s="168">
        <v>-0.98691636736788102</v>
      </c>
      <c r="AH131" s="171">
        <v>-29.232469096031394</v>
      </c>
      <c r="AI131" s="171">
        <v>-22.531799021191947</v>
      </c>
      <c r="AJ131" s="171">
        <v>-8.9393465858631893E-2</v>
      </c>
      <c r="AK131" s="171">
        <v>-40.468724953853759</v>
      </c>
      <c r="AL131" s="171">
        <v>-98.138512327624923</v>
      </c>
      <c r="AM131" s="171">
        <v>-0.55490334524524454</v>
      </c>
      <c r="AN131" s="170">
        <v>-37.210797599597157</v>
      </c>
      <c r="AO131" s="170">
        <v>29.75432710284489</v>
      </c>
      <c r="AP131" s="170" t="s">
        <v>4748</v>
      </c>
      <c r="AQ131" s="170">
        <v>0</v>
      </c>
      <c r="AR131" s="170">
        <v>0</v>
      </c>
      <c r="AS131" s="170">
        <v>127.61074189016237</v>
      </c>
      <c r="AT131" s="6">
        <v>0</v>
      </c>
      <c r="AU131" s="6">
        <v>0</v>
      </c>
      <c r="AV131" s="6">
        <v>0</v>
      </c>
    </row>
    <row r="132" spans="1:48" x14ac:dyDescent="0.25">
      <c r="A132" s="162">
        <v>129</v>
      </c>
      <c r="B132" s="3" t="s">
        <v>2327</v>
      </c>
      <c r="C132" s="3" t="s">
        <v>2176</v>
      </c>
      <c r="D132" s="28">
        <v>15700</v>
      </c>
      <c r="E132" s="25">
        <v>12.142860000000001</v>
      </c>
      <c r="F132" s="25">
        <v>9.0277779999999996</v>
      </c>
      <c r="G132" s="25">
        <v>-3.6809820000000002</v>
      </c>
      <c r="H132" s="28">
        <v>100672968700</v>
      </c>
      <c r="I132" s="51">
        <v>6.4122899999999996</v>
      </c>
      <c r="J132" s="51">
        <v>94.376710000000003</v>
      </c>
      <c r="K132" s="28">
        <v>13250</v>
      </c>
      <c r="L132" s="28">
        <v>206658000</v>
      </c>
      <c r="M132" s="51">
        <v>2.9020332717190387</v>
      </c>
      <c r="N132" s="51">
        <v>0.61976487574285333</v>
      </c>
      <c r="O132" s="51">
        <v>0.37824200000000002</v>
      </c>
      <c r="P132" s="30">
        <v>627367.33669000003</v>
      </c>
      <c r="Q132" s="27" t="s">
        <v>2001</v>
      </c>
      <c r="R132" s="30">
        <v>774467.38008599996</v>
      </c>
      <c r="S132" s="27">
        <v>0.23447195094998419</v>
      </c>
      <c r="T132" s="30">
        <v>966645.07394399995</v>
      </c>
      <c r="U132" s="27">
        <v>0.2481417536741958</v>
      </c>
      <c r="V132" s="30">
        <v>26284.123380000001</v>
      </c>
      <c r="W132" s="32" t="s">
        <v>2001</v>
      </c>
      <c r="X132" s="30">
        <v>32379.744771000001</v>
      </c>
      <c r="Y132" s="32">
        <v>0.23191267606201604</v>
      </c>
      <c r="Z132" s="30">
        <v>34688.48072</v>
      </c>
      <c r="AA132" s="32">
        <v>7.1301857544836228E-2</v>
      </c>
      <c r="AB132" s="30">
        <v>3257</v>
      </c>
      <c r="AC132" s="27" t="s">
        <v>2001</v>
      </c>
      <c r="AD132" s="30">
        <v>4381</v>
      </c>
      <c r="AE132" s="27">
        <v>0.34510285538839414</v>
      </c>
      <c r="AF132" s="30">
        <v>5410</v>
      </c>
      <c r="AG132" s="27">
        <v>0.23487788176215477</v>
      </c>
      <c r="AH132" s="25" t="s">
        <v>4748</v>
      </c>
      <c r="AI132" s="25">
        <v>7.6874089200040396</v>
      </c>
      <c r="AJ132" s="25">
        <v>6.3363053473504323</v>
      </c>
      <c r="AK132" s="25" t="s">
        <v>4748</v>
      </c>
      <c r="AL132" s="25">
        <v>22.044272146683618</v>
      </c>
      <c r="AM132" s="25">
        <v>23.305759180468481</v>
      </c>
      <c r="AN132" s="49">
        <v>15.303591184958542</v>
      </c>
      <c r="AO132" s="49">
        <v>15.016781619399577</v>
      </c>
      <c r="AP132" s="49">
        <v>12.061040515554744</v>
      </c>
      <c r="AQ132" s="49">
        <v>19.517506277882877</v>
      </c>
      <c r="AR132" s="49">
        <v>26.616501770916273</v>
      </c>
      <c r="AS132" s="49">
        <v>29.756855783125292</v>
      </c>
      <c r="AT132" s="28" t="s">
        <v>4748</v>
      </c>
      <c r="AU132" s="28">
        <v>1200</v>
      </c>
      <c r="AV132" s="28">
        <v>1000</v>
      </c>
    </row>
    <row r="133" spans="1:48" x14ac:dyDescent="0.25">
      <c r="A133" s="162">
        <v>130</v>
      </c>
      <c r="B133" s="3" t="s">
        <v>2330</v>
      </c>
      <c r="C133" s="3" t="s">
        <v>2176</v>
      </c>
      <c r="D133" s="28" t="s">
        <v>4942</v>
      </c>
      <c r="E133" s="25" t="s">
        <v>4942</v>
      </c>
      <c r="F133" s="25" t="s">
        <v>4942</v>
      </c>
      <c r="G133" s="25" t="s">
        <v>4942</v>
      </c>
      <c r="H133" s="28" t="s">
        <v>4942</v>
      </c>
      <c r="I133" s="51">
        <v>1.19</v>
      </c>
      <c r="J133" s="51">
        <v>33.382350000000002</v>
      </c>
      <c r="K133" s="28" t="s">
        <v>4942</v>
      </c>
      <c r="L133" s="28" t="s">
        <v>4942</v>
      </c>
      <c r="M133" s="51" t="s">
        <v>4942</v>
      </c>
      <c r="N133" s="51" t="s">
        <v>4942</v>
      </c>
      <c r="O133" s="51" t="s">
        <v>4942</v>
      </c>
      <c r="P133" s="30">
        <v>64761.507652</v>
      </c>
      <c r="Q133" s="27">
        <v>-9.4512958028203031E-2</v>
      </c>
      <c r="R133" s="30">
        <v>56962.676906000001</v>
      </c>
      <c r="S133" s="27">
        <v>-0.12042386023357432</v>
      </c>
      <c r="T133" s="30">
        <v>57593.929370999998</v>
      </c>
      <c r="U133" s="27">
        <v>1.1081860953299169E-2</v>
      </c>
      <c r="V133" s="30">
        <v>604.82760299999995</v>
      </c>
      <c r="W133" s="32">
        <v>-0.74136776759893763</v>
      </c>
      <c r="X133" s="30">
        <v>284.31443200000001</v>
      </c>
      <c r="Y133" s="32">
        <v>-0.52992484041770815</v>
      </c>
      <c r="Z133" s="30">
        <v>565.88517999999999</v>
      </c>
      <c r="AA133" s="32">
        <v>0.99034982508380009</v>
      </c>
      <c r="AB133" s="30">
        <v>508.25848999999999</v>
      </c>
      <c r="AC133" s="27">
        <v>-0.74134427989821883</v>
      </c>
      <c r="AD133" s="30">
        <v>239</v>
      </c>
      <c r="AE133" s="27">
        <v>-0.52976683183393547</v>
      </c>
      <c r="AF133" s="30">
        <v>381</v>
      </c>
      <c r="AG133" s="27">
        <v>0.59414225941422594</v>
      </c>
      <c r="AH133" s="25">
        <v>2.3679654424158092</v>
      </c>
      <c r="AI133" s="25">
        <v>1.180820180248001</v>
      </c>
      <c r="AJ133" s="25">
        <v>2.3865342538417726</v>
      </c>
      <c r="AK133" s="25">
        <v>2.6411176676233397</v>
      </c>
      <c r="AL133" s="25">
        <v>1.3041741289785742</v>
      </c>
      <c r="AM133" s="25">
        <v>2.0999581418950712</v>
      </c>
      <c r="AN133" s="49">
        <v>9.1394897256027789</v>
      </c>
      <c r="AO133" s="49">
        <v>8.6994195219748054</v>
      </c>
      <c r="AP133" s="49">
        <v>9.0073044740234582</v>
      </c>
      <c r="AQ133" s="49">
        <v>0</v>
      </c>
      <c r="AR133" s="49">
        <v>0</v>
      </c>
      <c r="AS133" s="49">
        <v>0</v>
      </c>
      <c r="AT133" s="28">
        <v>800</v>
      </c>
      <c r="AU133" s="28">
        <v>200</v>
      </c>
      <c r="AV133" s="28">
        <v>400</v>
      </c>
    </row>
    <row r="134" spans="1:48" x14ac:dyDescent="0.25">
      <c r="A134" s="162">
        <v>131</v>
      </c>
      <c r="B134" s="3" t="s">
        <v>2333</v>
      </c>
      <c r="C134" s="3" t="s">
        <v>2176</v>
      </c>
      <c r="D134" s="28">
        <v>7800</v>
      </c>
      <c r="E134" s="25">
        <v>-14.28571</v>
      </c>
      <c r="F134" s="25">
        <v>271.42860000000002</v>
      </c>
      <c r="G134" s="25">
        <v>50</v>
      </c>
      <c r="H134" s="28">
        <v>195000000000</v>
      </c>
      <c r="I134" s="51">
        <v>25</v>
      </c>
      <c r="J134" s="51">
        <v>87.908770000000004</v>
      </c>
      <c r="K134" s="28">
        <v>5</v>
      </c>
      <c r="L134" s="28">
        <v>39000</v>
      </c>
      <c r="M134" s="51" t="s">
        <v>4942</v>
      </c>
      <c r="N134" s="51">
        <v>1.08791567603692</v>
      </c>
      <c r="O134" s="51" t="s">
        <v>4942</v>
      </c>
      <c r="P134" s="30" t="s">
        <v>4748</v>
      </c>
      <c r="Q134" s="27" t="s">
        <v>2001</v>
      </c>
      <c r="R134" s="30">
        <v>21709.831117999998</v>
      </c>
      <c r="S134" s="27" t="s">
        <v>2001</v>
      </c>
      <c r="T134" s="30">
        <v>16006.076553999999</v>
      </c>
      <c r="U134" s="27">
        <v>-0.26272680487463196</v>
      </c>
      <c r="V134" s="30" t="s">
        <v>4748</v>
      </c>
      <c r="W134" s="32" t="s">
        <v>2001</v>
      </c>
      <c r="X134" s="30">
        <v>-369.600235</v>
      </c>
      <c r="Y134" s="32" t="s">
        <v>2001</v>
      </c>
      <c r="Z134" s="30">
        <v>-515.43975499999999</v>
      </c>
      <c r="AA134" s="32">
        <v>0.39458719500002482</v>
      </c>
      <c r="AB134" s="30" t="s">
        <v>4748</v>
      </c>
      <c r="AC134" s="27" t="s">
        <v>2001</v>
      </c>
      <c r="AD134" s="30">
        <v>-106</v>
      </c>
      <c r="AE134" s="27" t="s">
        <v>2001</v>
      </c>
      <c r="AF134" s="30">
        <v>-147</v>
      </c>
      <c r="AG134" s="27">
        <v>0.3867924528301887</v>
      </c>
      <c r="AH134" s="25" t="s">
        <v>4748</v>
      </c>
      <c r="AI134" s="25" t="s">
        <v>4748</v>
      </c>
      <c r="AJ134" s="25">
        <v>-1.5266316527877577</v>
      </c>
      <c r="AK134" s="25" t="s">
        <v>4748</v>
      </c>
      <c r="AL134" s="25" t="s">
        <v>4748</v>
      </c>
      <c r="AM134" s="25">
        <v>-2.0331664772307652</v>
      </c>
      <c r="AN134" s="49" t="s">
        <v>4748</v>
      </c>
      <c r="AO134" s="49">
        <v>11.38468385850665</v>
      </c>
      <c r="AP134" s="49">
        <v>13.254650949859503</v>
      </c>
      <c r="AQ134" s="49" t="s">
        <v>4748</v>
      </c>
      <c r="AR134" s="49">
        <v>0</v>
      </c>
      <c r="AS134" s="49">
        <v>0</v>
      </c>
      <c r="AT134" s="28" t="s">
        <v>4748</v>
      </c>
      <c r="AU134" s="28" t="s">
        <v>4748</v>
      </c>
      <c r="AV134" s="28" t="s">
        <v>4748</v>
      </c>
    </row>
    <row r="135" spans="1:48" x14ac:dyDescent="0.25">
      <c r="A135" s="162">
        <v>132</v>
      </c>
      <c r="B135" s="3" t="s">
        <v>4175</v>
      </c>
      <c r="C135" s="3" t="s">
        <v>2176</v>
      </c>
      <c r="D135" s="28">
        <v>8300</v>
      </c>
      <c r="E135" s="25">
        <v>-3.488372</v>
      </c>
      <c r="F135" s="25">
        <v>29.6875</v>
      </c>
      <c r="G135" s="25">
        <v>3.75</v>
      </c>
      <c r="H135" s="28">
        <v>36493124599.999992</v>
      </c>
      <c r="I135" s="51">
        <v>4.3967599999999996</v>
      </c>
      <c r="J135" s="51">
        <v>100</v>
      </c>
      <c r="K135" s="28">
        <v>220</v>
      </c>
      <c r="L135" s="28">
        <v>1724500</v>
      </c>
      <c r="M135" s="51">
        <v>13.474025974025974</v>
      </c>
      <c r="N135" s="51">
        <v>0.69570627504387816</v>
      </c>
      <c r="O135" s="51" t="s">
        <v>4942</v>
      </c>
      <c r="P135" s="30" t="s">
        <v>4748</v>
      </c>
      <c r="Q135" s="27" t="s">
        <v>2001</v>
      </c>
      <c r="R135" s="30">
        <v>35679.287794000003</v>
      </c>
      <c r="S135" s="27" t="s">
        <v>2001</v>
      </c>
      <c r="T135" s="30">
        <v>32197.777710999999</v>
      </c>
      <c r="U135" s="27">
        <v>-9.7577902986770715E-2</v>
      </c>
      <c r="V135" s="30" t="s">
        <v>4748</v>
      </c>
      <c r="W135" s="32" t="s">
        <v>2001</v>
      </c>
      <c r="X135" s="30">
        <v>10181.048914000001</v>
      </c>
      <c r="Y135" s="32" t="s">
        <v>2001</v>
      </c>
      <c r="Z135" s="30">
        <v>7112.2786370000003</v>
      </c>
      <c r="AA135" s="32">
        <v>-0.30141985397792581</v>
      </c>
      <c r="AB135" s="30" t="s">
        <v>4748</v>
      </c>
      <c r="AC135" s="27" t="s">
        <v>2001</v>
      </c>
      <c r="AD135" s="30">
        <v>2885</v>
      </c>
      <c r="AE135" s="27" t="s">
        <v>2001</v>
      </c>
      <c r="AF135" s="30">
        <v>2020</v>
      </c>
      <c r="AG135" s="27">
        <v>-0.29982668977469673</v>
      </c>
      <c r="AH135" s="25" t="s">
        <v>4748</v>
      </c>
      <c r="AI135" s="25" t="s">
        <v>4748</v>
      </c>
      <c r="AJ135" s="25">
        <v>9.5514491145194462</v>
      </c>
      <c r="AK135" s="25" t="s">
        <v>4748</v>
      </c>
      <c r="AL135" s="25" t="s">
        <v>4748</v>
      </c>
      <c r="AM135" s="25">
        <v>12.455110919191451</v>
      </c>
      <c r="AN135" s="49" t="s">
        <v>4748</v>
      </c>
      <c r="AO135" s="49">
        <v>50.566754331441579</v>
      </c>
      <c r="AP135" s="49">
        <v>42.161909215747485</v>
      </c>
      <c r="AQ135" s="49" t="s">
        <v>4748</v>
      </c>
      <c r="AR135" s="49">
        <v>10.503712093293361</v>
      </c>
      <c r="AS135" s="49">
        <v>31.004560967667373</v>
      </c>
      <c r="AT135" s="28" t="s">
        <v>4748</v>
      </c>
      <c r="AU135" s="28" t="s">
        <v>4748</v>
      </c>
      <c r="AV135" s="28">
        <v>0</v>
      </c>
    </row>
    <row r="136" spans="1:48" x14ac:dyDescent="0.25">
      <c r="A136" s="162">
        <v>133</v>
      </c>
      <c r="B136" s="3" t="s">
        <v>46</v>
      </c>
      <c r="C136" s="3" t="s">
        <v>1</v>
      </c>
      <c r="D136" s="28">
        <v>11950</v>
      </c>
      <c r="E136" s="25">
        <v>-12.132350000000001</v>
      </c>
      <c r="F136" s="25">
        <v>0.42016809999999999</v>
      </c>
      <c r="G136" s="25">
        <v>-7.0038910000000003</v>
      </c>
      <c r="H136" s="28">
        <v>722802919999.99988</v>
      </c>
      <c r="I136" s="51">
        <v>60.485599999999998</v>
      </c>
      <c r="J136" s="51">
        <v>20.431239999999999</v>
      </c>
      <c r="K136" s="28">
        <v>26322.5</v>
      </c>
      <c r="L136" s="28">
        <v>342500000</v>
      </c>
      <c r="M136" s="51">
        <v>23.905052093709482</v>
      </c>
      <c r="N136" s="51">
        <v>0.66443517366051696</v>
      </c>
      <c r="O136" s="51">
        <v>0.6215657</v>
      </c>
      <c r="P136" s="30">
        <v>1830980.819813</v>
      </c>
      <c r="Q136" s="27">
        <v>-0.12850576401618552</v>
      </c>
      <c r="R136" s="30">
        <v>1667847.25082</v>
      </c>
      <c r="S136" s="27">
        <v>-8.9096274099507489E-2</v>
      </c>
      <c r="T136" s="30">
        <v>2443914.3533080001</v>
      </c>
      <c r="U136" s="27">
        <v>0.46531065845894787</v>
      </c>
      <c r="V136" s="30">
        <v>95979.151188000003</v>
      </c>
      <c r="W136" s="32">
        <v>-0.28112644399318176</v>
      </c>
      <c r="X136" s="30">
        <v>119839.88215999999</v>
      </c>
      <c r="Y136" s="32">
        <v>0.24860327140487604</v>
      </c>
      <c r="Z136" s="30">
        <v>92149.646406</v>
      </c>
      <c r="AA136" s="32">
        <v>-0.23106027188036077</v>
      </c>
      <c r="AB136" s="30">
        <v>1587</v>
      </c>
      <c r="AC136" s="27">
        <v>-0.28092433167195285</v>
      </c>
      <c r="AD136" s="30">
        <v>1981</v>
      </c>
      <c r="AE136" s="27">
        <v>0.24826717076244487</v>
      </c>
      <c r="AF136" s="30">
        <v>1523</v>
      </c>
      <c r="AG136" s="27">
        <v>-0.23119636547198386</v>
      </c>
      <c r="AH136" s="25">
        <v>4.8345917108038563</v>
      </c>
      <c r="AI136" s="25">
        <v>6.3085627293454518</v>
      </c>
      <c r="AJ136" s="25">
        <v>3.8548219562431409</v>
      </c>
      <c r="AK136" s="25">
        <v>9.14767342155716</v>
      </c>
      <c r="AL136" s="25">
        <v>11.060795900506957</v>
      </c>
      <c r="AM136" s="25">
        <v>8.2726206980156931</v>
      </c>
      <c r="AN136" s="49">
        <v>10.331262361192817</v>
      </c>
      <c r="AO136" s="49">
        <v>7.5140114135982872</v>
      </c>
      <c r="AP136" s="49">
        <v>5.0620957972011489</v>
      </c>
      <c r="AQ136" s="49">
        <v>54.338509111997155</v>
      </c>
      <c r="AR136" s="49">
        <v>48.502398835476868</v>
      </c>
      <c r="AS136" s="49">
        <v>48.928550776325679</v>
      </c>
      <c r="AT136" s="28">
        <v>1000</v>
      </c>
      <c r="AU136" s="28">
        <v>1000</v>
      </c>
      <c r="AV136" s="28">
        <v>1000</v>
      </c>
    </row>
    <row r="137" spans="1:48" x14ac:dyDescent="0.25">
      <c r="A137" s="162">
        <v>134</v>
      </c>
      <c r="B137" s="3" t="s">
        <v>2336</v>
      </c>
      <c r="C137" s="3" t="s">
        <v>2176</v>
      </c>
      <c r="D137" s="6" t="s">
        <v>4942</v>
      </c>
      <c r="E137" s="171" t="s">
        <v>4942</v>
      </c>
      <c r="F137" s="171" t="s">
        <v>4942</v>
      </c>
      <c r="G137" s="171" t="s">
        <v>4942</v>
      </c>
      <c r="H137" s="6" t="s">
        <v>4942</v>
      </c>
      <c r="I137" s="154">
        <v>1.8499999999999999</v>
      </c>
      <c r="J137" s="154">
        <v>44.409730000000003</v>
      </c>
      <c r="K137" s="6" t="s">
        <v>4942</v>
      </c>
      <c r="L137" s="6" t="s">
        <v>4942</v>
      </c>
      <c r="M137" s="154" t="s">
        <v>4942</v>
      </c>
      <c r="N137" s="154" t="s">
        <v>4942</v>
      </c>
      <c r="O137" s="154" t="s">
        <v>4942</v>
      </c>
      <c r="P137" s="172">
        <v>107165.006788</v>
      </c>
      <c r="Q137" s="168" t="s">
        <v>2001</v>
      </c>
      <c r="R137" s="172">
        <v>125166.160687</v>
      </c>
      <c r="S137" s="168">
        <v>0.1679760440328335</v>
      </c>
      <c r="T137" s="172">
        <v>131729.96917500001</v>
      </c>
      <c r="U137" s="168">
        <v>5.2440759163444886E-2</v>
      </c>
      <c r="V137" s="172">
        <v>1466.0249249999999</v>
      </c>
      <c r="W137" s="173" t="s">
        <v>2001</v>
      </c>
      <c r="X137" s="172">
        <v>1901.6007099999999</v>
      </c>
      <c r="Y137" s="173">
        <v>0.29711349211883276</v>
      </c>
      <c r="Z137" s="172">
        <v>2066.1244339999998</v>
      </c>
      <c r="AA137" s="173">
        <v>8.6518543632642997E-2</v>
      </c>
      <c r="AB137" s="172" t="s">
        <v>4748</v>
      </c>
      <c r="AC137" s="168" t="s">
        <v>2001</v>
      </c>
      <c r="AD137" s="172">
        <v>1028</v>
      </c>
      <c r="AE137" s="168" t="s">
        <v>2001</v>
      </c>
      <c r="AF137" s="172">
        <v>1117</v>
      </c>
      <c r="AG137" s="168">
        <v>8.6575875486381321E-2</v>
      </c>
      <c r="AH137" s="171" t="s">
        <v>4748</v>
      </c>
      <c r="AI137" s="171">
        <v>3.0462958389879407</v>
      </c>
      <c r="AJ137" s="171">
        <v>3.4965557666142866</v>
      </c>
      <c r="AK137" s="171" t="s">
        <v>4748</v>
      </c>
      <c r="AL137" s="171">
        <v>11.201872152170916</v>
      </c>
      <c r="AM137" s="171">
        <v>10.040373581108639</v>
      </c>
      <c r="AN137" s="170">
        <v>9.055320292376102</v>
      </c>
      <c r="AO137" s="170">
        <v>8.5129764358959683</v>
      </c>
      <c r="AP137" s="170">
        <v>8.5624854561498154</v>
      </c>
      <c r="AQ137" s="170">
        <v>22.140418105531573</v>
      </c>
      <c r="AR137" s="170">
        <v>14.704728529117459</v>
      </c>
      <c r="AS137" s="170">
        <v>14.454539769548683</v>
      </c>
      <c r="AT137" s="6" t="s">
        <v>4748</v>
      </c>
      <c r="AU137" s="6" t="s">
        <v>4748</v>
      </c>
      <c r="AV137" s="6" t="s">
        <v>4748</v>
      </c>
    </row>
    <row r="138" spans="1:48" x14ac:dyDescent="0.25">
      <c r="A138" s="162">
        <v>135</v>
      </c>
      <c r="B138" s="3" t="s">
        <v>342</v>
      </c>
      <c r="C138" s="3" t="s">
        <v>694</v>
      </c>
      <c r="D138" s="28">
        <v>4500</v>
      </c>
      <c r="E138" s="25">
        <v>2.2727270000000002</v>
      </c>
      <c r="F138" s="25">
        <v>-6.25</v>
      </c>
      <c r="G138" s="25">
        <v>-10</v>
      </c>
      <c r="H138" s="28">
        <v>539827960500.00006</v>
      </c>
      <c r="I138" s="51">
        <v>119.9618</v>
      </c>
      <c r="J138" s="51">
        <v>20.47795</v>
      </c>
      <c r="K138" s="28">
        <v>2165</v>
      </c>
      <c r="L138" s="28">
        <v>9803500</v>
      </c>
      <c r="M138" s="51">
        <v>8.9786245167838956</v>
      </c>
      <c r="N138" s="51">
        <v>0.39907345422479051</v>
      </c>
      <c r="O138" s="51">
        <v>0.27515129999999999</v>
      </c>
      <c r="P138" s="30">
        <v>2999849.001768</v>
      </c>
      <c r="Q138" s="27">
        <v>2.3741854439247145E-2</v>
      </c>
      <c r="R138" s="30">
        <v>3252050.3624769999</v>
      </c>
      <c r="S138" s="27">
        <v>8.4071351778160164E-2</v>
      </c>
      <c r="T138" s="30">
        <v>3151281.7163999998</v>
      </c>
      <c r="U138" s="27">
        <v>-3.0986188664140886E-2</v>
      </c>
      <c r="V138" s="30">
        <v>141675.261172</v>
      </c>
      <c r="W138" s="32">
        <v>0.16331973620446472</v>
      </c>
      <c r="X138" s="30">
        <v>132746.21600300001</v>
      </c>
      <c r="Y138" s="32">
        <v>-6.3024730606705881E-2</v>
      </c>
      <c r="Z138" s="30">
        <v>3208.5764549999999</v>
      </c>
      <c r="AA138" s="32">
        <v>-0.9758292435625624</v>
      </c>
      <c r="AB138" s="30">
        <v>1180.9090909090908</v>
      </c>
      <c r="AC138" s="27">
        <v>0.16293643688451209</v>
      </c>
      <c r="AD138" s="30">
        <v>715.45454545454538</v>
      </c>
      <c r="AE138" s="27">
        <v>-0.39414934565050042</v>
      </c>
      <c r="AF138" s="30">
        <v>27</v>
      </c>
      <c r="AG138" s="27">
        <v>-0.96226175349428211</v>
      </c>
      <c r="AH138" s="25">
        <v>3.3245969417870094</v>
      </c>
      <c r="AI138" s="25">
        <v>3.2604268572089063</v>
      </c>
      <c r="AJ138" s="25">
        <v>8.1258530323757974E-2</v>
      </c>
      <c r="AK138" s="25">
        <v>12.16465934248035</v>
      </c>
      <c r="AL138" s="25">
        <v>7.2517087039722412</v>
      </c>
      <c r="AM138" s="25">
        <v>0.23767634098218032</v>
      </c>
      <c r="AN138" s="49">
        <v>17.736791368312645</v>
      </c>
      <c r="AO138" s="49">
        <v>16.994084027654978</v>
      </c>
      <c r="AP138" s="49">
        <v>13.997173184468515</v>
      </c>
      <c r="AQ138" s="49">
        <v>178.28723311853</v>
      </c>
      <c r="AR138" s="49">
        <v>164.7140006059243</v>
      </c>
      <c r="AS138" s="49">
        <v>148.10273891577731</v>
      </c>
      <c r="AT138" s="28">
        <v>0</v>
      </c>
      <c r="AU138" s="28">
        <v>0</v>
      </c>
      <c r="AV138" s="28" t="s">
        <v>4748</v>
      </c>
    </row>
    <row r="139" spans="1:48" x14ac:dyDescent="0.25">
      <c r="A139" s="162">
        <v>136</v>
      </c>
      <c r="B139" s="3" t="s">
        <v>47</v>
      </c>
      <c r="C139" s="3" t="s">
        <v>1</v>
      </c>
      <c r="D139" s="28">
        <v>37250</v>
      </c>
      <c r="E139" s="25">
        <v>4.9295770000000001</v>
      </c>
      <c r="F139" s="25">
        <v>11.028320000000001</v>
      </c>
      <c r="G139" s="25">
        <v>3.1855959999999999</v>
      </c>
      <c r="H139" s="28">
        <v>502875000000</v>
      </c>
      <c r="I139" s="51">
        <v>13.5</v>
      </c>
      <c r="J139" s="51">
        <v>43.633000000000003</v>
      </c>
      <c r="K139" s="28">
        <v>908</v>
      </c>
      <c r="L139" s="28">
        <v>35100000</v>
      </c>
      <c r="M139" s="51">
        <v>11.020710059171599</v>
      </c>
      <c r="N139" s="51">
        <v>1.5051925088513063</v>
      </c>
      <c r="O139" s="51">
        <v>0.44012980000000002</v>
      </c>
      <c r="P139" s="30">
        <v>333861.547823</v>
      </c>
      <c r="Q139" s="27">
        <v>1.4034638601935878E-2</v>
      </c>
      <c r="R139" s="30">
        <v>365708.41154</v>
      </c>
      <c r="S139" s="27">
        <v>9.5389432909128935E-2</v>
      </c>
      <c r="T139" s="30">
        <v>357383.55659699999</v>
      </c>
      <c r="U139" s="27">
        <v>-2.276364086881132E-2</v>
      </c>
      <c r="V139" s="30">
        <v>37865.606354000003</v>
      </c>
      <c r="W139" s="32">
        <v>-1.1660830385546994E-2</v>
      </c>
      <c r="X139" s="30">
        <v>30779.555232999999</v>
      </c>
      <c r="Y139" s="32">
        <v>-0.1871368717762909</v>
      </c>
      <c r="Z139" s="30">
        <v>38523.596943999997</v>
      </c>
      <c r="AA139" s="32">
        <v>0.25159693349620921</v>
      </c>
      <c r="AB139" s="30">
        <v>2398.3539094650205</v>
      </c>
      <c r="AC139" s="27">
        <v>-0.19369120088544545</v>
      </c>
      <c r="AD139" s="30">
        <v>2083.9506172839506</v>
      </c>
      <c r="AE139" s="27">
        <v>-0.13109128345916266</v>
      </c>
      <c r="AF139" s="30">
        <v>2532.3101200000001</v>
      </c>
      <c r="AG139" s="27">
        <v>0.21514881350710907</v>
      </c>
      <c r="AH139" s="25">
        <v>10.587009545876521</v>
      </c>
      <c r="AI139" s="25">
        <v>7.7711053079117578</v>
      </c>
      <c r="AJ139" s="25">
        <v>8.785548486459458</v>
      </c>
      <c r="AK139" s="25">
        <v>11.149210121603122</v>
      </c>
      <c r="AL139" s="25">
        <v>9.3510660759327617</v>
      </c>
      <c r="AM139" s="25">
        <v>10.896393753088281</v>
      </c>
      <c r="AN139" s="49">
        <v>26.579989345178067</v>
      </c>
      <c r="AO139" s="49">
        <v>25.750833520737793</v>
      </c>
      <c r="AP139" s="49">
        <v>32.73756171074551</v>
      </c>
      <c r="AQ139" s="49">
        <v>4.5447784756538354</v>
      </c>
      <c r="AR139" s="49">
        <v>3.346451095376727</v>
      </c>
      <c r="AS139" s="49">
        <v>0</v>
      </c>
      <c r="AT139" s="28">
        <v>1399.1769547325102</v>
      </c>
      <c r="AU139" s="28">
        <v>1481.4814814814813</v>
      </c>
      <c r="AV139" s="28">
        <v>1358.4362140000001</v>
      </c>
    </row>
    <row r="140" spans="1:48" x14ac:dyDescent="0.25">
      <c r="A140" s="162">
        <v>137</v>
      </c>
      <c r="B140" s="3" t="s">
        <v>2339</v>
      </c>
      <c r="C140" s="3" t="s">
        <v>2176</v>
      </c>
      <c r="D140" s="6">
        <v>10800</v>
      </c>
      <c r="E140" s="171">
        <v>2.8571430000000002</v>
      </c>
      <c r="F140" s="171">
        <v>2.8571430000000002</v>
      </c>
      <c r="G140" s="171">
        <v>58.823529999999998</v>
      </c>
      <c r="H140" s="6">
        <v>38880000000</v>
      </c>
      <c r="I140" s="154">
        <v>3.5999999999999996</v>
      </c>
      <c r="J140" s="154">
        <v>14.147220000000001</v>
      </c>
      <c r="K140" s="6">
        <v>70</v>
      </c>
      <c r="L140" s="6">
        <v>740000</v>
      </c>
      <c r="M140" s="154">
        <v>7.4175824175824179</v>
      </c>
      <c r="N140" s="154">
        <v>0.89514262654255894</v>
      </c>
      <c r="O140" s="154" t="s">
        <v>4942</v>
      </c>
      <c r="P140" s="172" t="s">
        <v>4748</v>
      </c>
      <c r="Q140" s="168" t="s">
        <v>2001</v>
      </c>
      <c r="R140" s="172">
        <v>55697.419223999997</v>
      </c>
      <c r="S140" s="168" t="s">
        <v>2001</v>
      </c>
      <c r="T140" s="172">
        <v>68758.040120999998</v>
      </c>
      <c r="U140" s="168">
        <v>0.23449238903644182</v>
      </c>
      <c r="V140" s="172" t="s">
        <v>4748</v>
      </c>
      <c r="W140" s="173" t="s">
        <v>2001</v>
      </c>
      <c r="X140" s="172">
        <v>5571.119651</v>
      </c>
      <c r="Y140" s="173" t="s">
        <v>2001</v>
      </c>
      <c r="Z140" s="172">
        <v>6515.6080430000002</v>
      </c>
      <c r="AA140" s="173">
        <v>0.16953295767583582</v>
      </c>
      <c r="AB140" s="172" t="s">
        <v>4748</v>
      </c>
      <c r="AC140" s="168" t="s">
        <v>2001</v>
      </c>
      <c r="AD140" s="172">
        <v>1267</v>
      </c>
      <c r="AE140" s="168" t="s">
        <v>2001</v>
      </c>
      <c r="AF140" s="172">
        <v>1456</v>
      </c>
      <c r="AG140" s="168">
        <v>0.14917127071823205</v>
      </c>
      <c r="AH140" s="171" t="s">
        <v>4748</v>
      </c>
      <c r="AI140" s="171" t="s">
        <v>4748</v>
      </c>
      <c r="AJ140" s="171">
        <v>11.717005232176973</v>
      </c>
      <c r="AK140" s="171" t="s">
        <v>4748</v>
      </c>
      <c r="AL140" s="171" t="s">
        <v>4748</v>
      </c>
      <c r="AM140" s="171">
        <v>12.298351582300832</v>
      </c>
      <c r="AN140" s="170" t="s">
        <v>4748</v>
      </c>
      <c r="AO140" s="170">
        <v>25.318790108184196</v>
      </c>
      <c r="AP140" s="170">
        <v>24.75649273749606</v>
      </c>
      <c r="AQ140" s="170" t="s">
        <v>4748</v>
      </c>
      <c r="AR140" s="170">
        <v>0</v>
      </c>
      <c r="AS140" s="170">
        <v>4.1776671413826199</v>
      </c>
      <c r="AT140" s="6" t="s">
        <v>4748</v>
      </c>
      <c r="AU140" s="6" t="s">
        <v>4748</v>
      </c>
      <c r="AV140" s="6">
        <v>1050</v>
      </c>
    </row>
    <row r="141" spans="1:48" x14ac:dyDescent="0.25">
      <c r="A141" s="162">
        <v>138</v>
      </c>
      <c r="B141" s="3" t="s">
        <v>2342</v>
      </c>
      <c r="C141" s="3" t="s">
        <v>2176</v>
      </c>
      <c r="D141" s="28">
        <v>22500</v>
      </c>
      <c r="E141" s="25">
        <v>-21.052630000000001</v>
      </c>
      <c r="F141" s="25">
        <v>-22.413789999999999</v>
      </c>
      <c r="G141" s="25">
        <v>7.1428570000000002</v>
      </c>
      <c r="H141" s="28">
        <v>561658500000</v>
      </c>
      <c r="I141" s="51">
        <v>24.962599999999998</v>
      </c>
      <c r="J141" s="51">
        <v>100</v>
      </c>
      <c r="K141" s="28">
        <v>195.1</v>
      </c>
      <c r="L141" s="28">
        <v>5061000</v>
      </c>
      <c r="M141" s="51">
        <v>25.655644241733182</v>
      </c>
      <c r="N141" s="51">
        <v>2.1664154443677517</v>
      </c>
      <c r="O141" s="51" t="s">
        <v>4942</v>
      </c>
      <c r="P141" s="30" t="s">
        <v>4748</v>
      </c>
      <c r="Q141" s="27" t="s">
        <v>2001</v>
      </c>
      <c r="R141" s="30">
        <v>667353.00080399995</v>
      </c>
      <c r="S141" s="27" t="s">
        <v>2001</v>
      </c>
      <c r="T141" s="30">
        <v>814009.53677999997</v>
      </c>
      <c r="U141" s="27">
        <v>0.21975856225912543</v>
      </c>
      <c r="V141" s="30" t="s">
        <v>4748</v>
      </c>
      <c r="W141" s="32" t="s">
        <v>2001</v>
      </c>
      <c r="X141" s="30">
        <v>24588.82561</v>
      </c>
      <c r="Y141" s="32" t="s">
        <v>2001</v>
      </c>
      <c r="Z141" s="30">
        <v>24740.030029000001</v>
      </c>
      <c r="AA141" s="32">
        <v>6.1493143836242577E-3</v>
      </c>
      <c r="AB141" s="30" t="s">
        <v>4748</v>
      </c>
      <c r="AC141" s="27" t="s">
        <v>2001</v>
      </c>
      <c r="AD141" s="30">
        <v>854</v>
      </c>
      <c r="AE141" s="27" t="s">
        <v>2001</v>
      </c>
      <c r="AF141" s="30">
        <v>877</v>
      </c>
      <c r="AG141" s="27">
        <v>2.6932084309133488E-2</v>
      </c>
      <c r="AH141" s="25" t="s">
        <v>4748</v>
      </c>
      <c r="AI141" s="25">
        <v>6.5203794442987046</v>
      </c>
      <c r="AJ141" s="25">
        <v>5.9402979697051057</v>
      </c>
      <c r="AK141" s="25" t="s">
        <v>4748</v>
      </c>
      <c r="AL141" s="25">
        <v>9.3138168514573341</v>
      </c>
      <c r="AM141" s="25">
        <v>8.4325754154306569</v>
      </c>
      <c r="AN141" s="49" t="s">
        <v>4748</v>
      </c>
      <c r="AO141" s="49">
        <v>16.49328852307459</v>
      </c>
      <c r="AP141" s="49">
        <v>14.363238984213423</v>
      </c>
      <c r="AQ141" s="49">
        <v>3.8436957069198496</v>
      </c>
      <c r="AR141" s="49">
        <v>17.356289030000333</v>
      </c>
      <c r="AS141" s="49">
        <v>20.246556320915335</v>
      </c>
      <c r="AT141" s="28" t="s">
        <v>4748</v>
      </c>
      <c r="AU141" s="28">
        <v>600</v>
      </c>
      <c r="AV141" s="28">
        <v>700</v>
      </c>
    </row>
    <row r="142" spans="1:48" x14ac:dyDescent="0.25">
      <c r="A142" s="162">
        <v>139</v>
      </c>
      <c r="B142" s="3" t="s">
        <v>4024</v>
      </c>
      <c r="C142" s="3" t="s">
        <v>694</v>
      </c>
      <c r="D142" s="28">
        <v>18900</v>
      </c>
      <c r="E142" s="25">
        <v>-17.105260000000001</v>
      </c>
      <c r="F142" s="25">
        <v>27.7027</v>
      </c>
      <c r="G142" s="25">
        <v>26</v>
      </c>
      <c r="H142" s="28">
        <v>176904000000</v>
      </c>
      <c r="I142" s="51">
        <v>9.36</v>
      </c>
      <c r="J142" s="51">
        <v>46.549140000000001</v>
      </c>
      <c r="K142" s="28">
        <v>775</v>
      </c>
      <c r="L142" s="28">
        <v>16803000</v>
      </c>
      <c r="M142" s="51">
        <v>9.8643006263048019</v>
      </c>
      <c r="N142" s="51">
        <v>1.0586989374162095</v>
      </c>
      <c r="O142" s="51" t="s">
        <v>4942</v>
      </c>
      <c r="P142" s="30">
        <v>401342.328316</v>
      </c>
      <c r="Q142" s="27">
        <v>3.5780191147517737E-2</v>
      </c>
      <c r="R142" s="30">
        <v>434753.74792599998</v>
      </c>
      <c r="S142" s="27">
        <v>8.324917969702228E-2</v>
      </c>
      <c r="T142" s="30">
        <v>441946.61489299999</v>
      </c>
      <c r="U142" s="27">
        <v>1.654469225697007E-2</v>
      </c>
      <c r="V142" s="30">
        <v>7795.1701270000003</v>
      </c>
      <c r="W142" s="32">
        <v>-0.64707045839155364</v>
      </c>
      <c r="X142" s="30">
        <v>10582.850675</v>
      </c>
      <c r="Y142" s="32">
        <v>0.35761638329667189</v>
      </c>
      <c r="Z142" s="30">
        <v>13435.364213000001</v>
      </c>
      <c r="AA142" s="32">
        <v>0.26954113079744474</v>
      </c>
      <c r="AB142" s="30">
        <v>707</v>
      </c>
      <c r="AC142" s="27">
        <v>-0.7004237288135593</v>
      </c>
      <c r="AD142" s="30">
        <v>914</v>
      </c>
      <c r="AE142" s="27">
        <v>0.29278642149929279</v>
      </c>
      <c r="AF142" s="30">
        <v>1202</v>
      </c>
      <c r="AG142" s="27">
        <v>0.31509846827133481</v>
      </c>
      <c r="AH142" s="25">
        <v>3.9475212398798241</v>
      </c>
      <c r="AI142" s="25">
        <v>5.3261474009007497</v>
      </c>
      <c r="AJ142" s="25">
        <v>6.4170619271788247</v>
      </c>
      <c r="AK142" s="25">
        <v>4.6203307703890424</v>
      </c>
      <c r="AL142" s="25">
        <v>6.0764786103951005</v>
      </c>
      <c r="AM142" s="25">
        <v>7.7859108589755337</v>
      </c>
      <c r="AN142" s="49">
        <v>20.889637458570963</v>
      </c>
      <c r="AO142" s="49">
        <v>26.566727239729126</v>
      </c>
      <c r="AP142" s="49">
        <v>28.248113920778749</v>
      </c>
      <c r="AQ142" s="49">
        <v>0</v>
      </c>
      <c r="AR142" s="49">
        <v>0</v>
      </c>
      <c r="AS142" s="49">
        <v>8.9347499474419845</v>
      </c>
      <c r="AT142" s="28">
        <v>650</v>
      </c>
      <c r="AU142" s="28">
        <v>700</v>
      </c>
      <c r="AV142" s="28">
        <v>750</v>
      </c>
    </row>
    <row r="143" spans="1:48" x14ac:dyDescent="0.25">
      <c r="A143" s="162">
        <v>140</v>
      </c>
      <c r="B143" s="3" t="s">
        <v>4684</v>
      </c>
      <c r="C143" s="3" t="s">
        <v>2176</v>
      </c>
      <c r="D143" s="28">
        <v>15600</v>
      </c>
      <c r="E143" s="25">
        <v>60.824739999999998</v>
      </c>
      <c r="F143" s="25">
        <v>64.210530000000006</v>
      </c>
      <c r="G143" s="25">
        <v>44.44444</v>
      </c>
      <c r="H143" s="28">
        <v>156000000000</v>
      </c>
      <c r="I143" s="51">
        <v>10</v>
      </c>
      <c r="J143" s="51">
        <v>100</v>
      </c>
      <c r="K143" s="28">
        <v>100</v>
      </c>
      <c r="L143" s="28">
        <v>1151000</v>
      </c>
      <c r="M143" s="51" t="s">
        <v>4942</v>
      </c>
      <c r="N143" s="51" t="s">
        <v>4942</v>
      </c>
      <c r="O143" s="51" t="s">
        <v>4942</v>
      </c>
      <c r="P143" s="30" t="s">
        <v>4748</v>
      </c>
      <c r="Q143" s="27" t="s">
        <v>2001</v>
      </c>
      <c r="R143" s="30">
        <v>274860.44296999997</v>
      </c>
      <c r="S143" s="27" t="s">
        <v>2001</v>
      </c>
      <c r="T143" s="30" t="s">
        <v>4748</v>
      </c>
      <c r="U143" s="27" t="s">
        <v>4748</v>
      </c>
      <c r="V143" s="30" t="s">
        <v>4748</v>
      </c>
      <c r="W143" s="32" t="s">
        <v>2001</v>
      </c>
      <c r="X143" s="30">
        <v>10951.991207999999</v>
      </c>
      <c r="Y143" s="32" t="s">
        <v>2001</v>
      </c>
      <c r="Z143" s="30" t="s">
        <v>4748</v>
      </c>
      <c r="AA143" s="32" t="s">
        <v>4748</v>
      </c>
      <c r="AB143" s="30" t="s">
        <v>4748</v>
      </c>
      <c r="AC143" s="27" t="s">
        <v>2001</v>
      </c>
      <c r="AD143" s="30" t="s">
        <v>4748</v>
      </c>
      <c r="AE143" s="27" t="s">
        <v>2001</v>
      </c>
      <c r="AF143" s="30" t="s">
        <v>4748</v>
      </c>
      <c r="AG143" s="27" t="s">
        <v>4748</v>
      </c>
      <c r="AH143" s="25" t="s">
        <v>4748</v>
      </c>
      <c r="AI143" s="25" t="s">
        <v>4748</v>
      </c>
      <c r="AJ143" s="25" t="s">
        <v>4748</v>
      </c>
      <c r="AK143" s="25" t="s">
        <v>4748</v>
      </c>
      <c r="AL143" s="25" t="s">
        <v>4748</v>
      </c>
      <c r="AM143" s="25" t="s">
        <v>4748</v>
      </c>
      <c r="AN143" s="49" t="s">
        <v>4748</v>
      </c>
      <c r="AO143" s="49">
        <v>38.521187494977717</v>
      </c>
      <c r="AP143" s="49" t="s">
        <v>4748</v>
      </c>
      <c r="AQ143" s="49" t="s">
        <v>4748</v>
      </c>
      <c r="AR143" s="49">
        <v>0</v>
      </c>
      <c r="AS143" s="49" t="s">
        <v>4748</v>
      </c>
      <c r="AT143" s="28" t="s">
        <v>4748</v>
      </c>
      <c r="AU143" s="28" t="s">
        <v>4748</v>
      </c>
      <c r="AV143" s="28" t="s">
        <v>4748</v>
      </c>
    </row>
    <row r="144" spans="1:48" x14ac:dyDescent="0.25">
      <c r="A144" s="162">
        <v>141</v>
      </c>
      <c r="B144" s="3" t="s">
        <v>2345</v>
      </c>
      <c r="C144" s="3" t="s">
        <v>2176</v>
      </c>
      <c r="D144" s="28">
        <v>2000</v>
      </c>
      <c r="E144" s="25">
        <v>33.333329999999997</v>
      </c>
      <c r="F144" s="25">
        <v>25</v>
      </c>
      <c r="G144" s="25">
        <v>25</v>
      </c>
      <c r="H144" s="28">
        <v>19501896000</v>
      </c>
      <c r="I144" s="51">
        <v>9.7509399999999999</v>
      </c>
      <c r="J144" s="51">
        <v>41.724719999999998</v>
      </c>
      <c r="K144" s="28">
        <v>43063.5</v>
      </c>
      <c r="L144" s="28">
        <v>81232500</v>
      </c>
      <c r="M144" s="51">
        <v>10.152284263959391</v>
      </c>
      <c r="N144" s="51">
        <v>0.28822822113435259</v>
      </c>
      <c r="O144" s="51">
        <v>0.80065439999999999</v>
      </c>
      <c r="P144" s="30">
        <v>224378.580743</v>
      </c>
      <c r="Q144" s="27">
        <v>0.22159712975253876</v>
      </c>
      <c r="R144" s="30">
        <v>121140.54578</v>
      </c>
      <c r="S144" s="27">
        <v>-0.46010646212816253</v>
      </c>
      <c r="T144" s="30">
        <v>169605.30129599999</v>
      </c>
      <c r="U144" s="27">
        <v>0.40007047354744046</v>
      </c>
      <c r="V144" s="30">
        <v>-12354.879693999999</v>
      </c>
      <c r="W144" s="32">
        <v>-0.24282481472521888</v>
      </c>
      <c r="X144" s="30">
        <v>-4384.4219519999997</v>
      </c>
      <c r="Y144" s="32">
        <v>-0.64512629336817895</v>
      </c>
      <c r="Z144" s="30">
        <v>1923.5774369999999</v>
      </c>
      <c r="AA144" s="32">
        <v>-1.4387299986312996</v>
      </c>
      <c r="AB144" s="30">
        <v>-1267</v>
      </c>
      <c r="AC144" s="27">
        <v>-0.24267782426778239</v>
      </c>
      <c r="AD144" s="30">
        <v>-450</v>
      </c>
      <c r="AE144" s="27">
        <v>-0.64483030781373318</v>
      </c>
      <c r="AF144" s="30">
        <v>197</v>
      </c>
      <c r="AG144" s="27">
        <v>-1.4377777777777778</v>
      </c>
      <c r="AH144" s="25">
        <v>-2.8742212642860974</v>
      </c>
      <c r="AI144" s="25">
        <v>-1.2616515805013948</v>
      </c>
      <c r="AJ144" s="25">
        <v>0.67770046950184482</v>
      </c>
      <c r="AK144" s="25">
        <v>-22.584379274643858</v>
      </c>
      <c r="AL144" s="25">
        <v>-7.6260557958178419</v>
      </c>
      <c r="AM144" s="25">
        <v>2.8839453451967154</v>
      </c>
      <c r="AN144" s="49">
        <v>18.587652764757546</v>
      </c>
      <c r="AO144" s="49">
        <v>16.625112073190795</v>
      </c>
      <c r="AP144" s="49">
        <v>15.612336567114415</v>
      </c>
      <c r="AQ144" s="49">
        <v>451.16618796867459</v>
      </c>
      <c r="AR144" s="49">
        <v>195.21563280414014</v>
      </c>
      <c r="AS144" s="49">
        <v>188.12033708786049</v>
      </c>
      <c r="AT144" s="28">
        <v>0</v>
      </c>
      <c r="AU144" s="28">
        <v>0</v>
      </c>
      <c r="AV144" s="28">
        <v>0</v>
      </c>
    </row>
    <row r="145" spans="1:48" x14ac:dyDescent="0.25">
      <c r="A145" s="162">
        <v>142</v>
      </c>
      <c r="B145" s="3" t="s">
        <v>48</v>
      </c>
      <c r="C145" s="3" t="s">
        <v>1</v>
      </c>
      <c r="D145" s="28">
        <v>72900</v>
      </c>
      <c r="E145" s="25">
        <v>-22.198509999999999</v>
      </c>
      <c r="F145" s="25">
        <v>-23.824449999999999</v>
      </c>
      <c r="G145" s="25">
        <v>-20.760870000000001</v>
      </c>
      <c r="H145" s="28">
        <v>51094621038600</v>
      </c>
      <c r="I145" s="51">
        <v>700.88639999999998</v>
      </c>
      <c r="J145" s="51">
        <v>31.156469999999999</v>
      </c>
      <c r="K145" s="28">
        <v>163655.5</v>
      </c>
      <c r="L145" s="28">
        <v>12973450000</v>
      </c>
      <c r="M145" s="51">
        <v>44.935275146465557</v>
      </c>
      <c r="N145" s="51">
        <v>3.3600006783569607</v>
      </c>
      <c r="O145" s="51">
        <v>1.1866559999999999</v>
      </c>
      <c r="P145" s="30">
        <v>18536341.856938001</v>
      </c>
      <c r="Q145" s="27">
        <v>0.55240068540570708</v>
      </c>
      <c r="R145" s="30">
        <v>23280707.010205999</v>
      </c>
      <c r="S145" s="27">
        <v>0.2559493771686252</v>
      </c>
      <c r="T145" s="30">
        <v>29481297.555160001</v>
      </c>
      <c r="U145" s="27">
        <v>0.26634030239011786</v>
      </c>
      <c r="V145" s="30">
        <v>1128007.14442</v>
      </c>
      <c r="W145" s="32">
        <v>-0.10372970749440946</v>
      </c>
      <c r="X145" s="30">
        <v>1123333.0603710001</v>
      </c>
      <c r="Y145" s="32">
        <v>-4.1436652880449953E-3</v>
      </c>
      <c r="Z145" s="30">
        <v>1555453.247273</v>
      </c>
      <c r="AA145" s="32">
        <v>0.38467681771894502</v>
      </c>
      <c r="AB145" s="30">
        <v>1489</v>
      </c>
      <c r="AC145" s="27">
        <v>-0.13329452852153667</v>
      </c>
      <c r="AD145" s="30">
        <v>1564</v>
      </c>
      <c r="AE145" s="27">
        <v>5.0369375419744733E-2</v>
      </c>
      <c r="AF145" s="30">
        <v>2286</v>
      </c>
      <c r="AG145" s="27">
        <v>0.46163682864450128</v>
      </c>
      <c r="AH145" s="25">
        <v>2.1258880428894567</v>
      </c>
      <c r="AI145" s="25">
        <v>1.7078547386319687</v>
      </c>
      <c r="AJ145" s="25">
        <v>1.8922928333762898</v>
      </c>
      <c r="AK145" s="25">
        <v>8.1609594287076241</v>
      </c>
      <c r="AL145" s="25">
        <v>8.3089619266406451</v>
      </c>
      <c r="AM145" s="25">
        <v>11.609153696843579</v>
      </c>
      <c r="AN145" s="49" t="s">
        <v>4748</v>
      </c>
      <c r="AO145" s="49" t="s">
        <v>4748</v>
      </c>
      <c r="AP145" s="49" t="s">
        <v>4748</v>
      </c>
      <c r="AQ145" s="49">
        <v>0.23610288208577038</v>
      </c>
      <c r="AR145" s="49">
        <v>95.55169637085541</v>
      </c>
      <c r="AS145" s="49">
        <v>122.32908323886087</v>
      </c>
      <c r="AT145" s="28">
        <v>800</v>
      </c>
      <c r="AU145" s="28">
        <v>1000</v>
      </c>
      <c r="AV145" s="28" t="s">
        <v>4748</v>
      </c>
    </row>
    <row r="146" spans="1:48" x14ac:dyDescent="0.25">
      <c r="A146" s="162">
        <v>143</v>
      </c>
      <c r="B146" s="3" t="s">
        <v>2348</v>
      </c>
      <c r="C146" s="3" t="s">
        <v>2176</v>
      </c>
      <c r="D146" s="28">
        <v>18000</v>
      </c>
      <c r="E146" s="25">
        <v>0</v>
      </c>
      <c r="F146" s="25">
        <v>17.64706</v>
      </c>
      <c r="G146" s="25">
        <v>-7.6923079999999997</v>
      </c>
      <c r="H146" s="28">
        <v>90000000000</v>
      </c>
      <c r="I146" s="51">
        <v>5</v>
      </c>
      <c r="J146" s="51">
        <v>77.842820000000003</v>
      </c>
      <c r="K146" s="28">
        <v>10</v>
      </c>
      <c r="L146" s="28">
        <v>180000</v>
      </c>
      <c r="M146" s="51">
        <v>28.378913544606345</v>
      </c>
      <c r="N146" s="51">
        <v>1.3604212507218012</v>
      </c>
      <c r="O146" s="51" t="s">
        <v>4942</v>
      </c>
      <c r="P146" s="30">
        <v>285344.95424400002</v>
      </c>
      <c r="Q146" s="27" t="s">
        <v>2001</v>
      </c>
      <c r="R146" s="30">
        <v>256368.41252799999</v>
      </c>
      <c r="S146" s="27">
        <v>-0.1015491645638914</v>
      </c>
      <c r="T146" s="30">
        <v>247938.139692</v>
      </c>
      <c r="U146" s="27">
        <v>-3.2883430344911362E-2</v>
      </c>
      <c r="V146" s="30">
        <v>5328.7617680000003</v>
      </c>
      <c r="W146" s="32" t="s">
        <v>2001</v>
      </c>
      <c r="X146" s="30">
        <v>3912.4263449999999</v>
      </c>
      <c r="Y146" s="32">
        <v>-0.26579071924462894</v>
      </c>
      <c r="Z146" s="30">
        <v>3171.3687639999998</v>
      </c>
      <c r="AA146" s="32">
        <v>-0.18941125420726612</v>
      </c>
      <c r="AB146" s="30">
        <v>1065.752354</v>
      </c>
      <c r="AC146" s="27" t="s">
        <v>2001</v>
      </c>
      <c r="AD146" s="30">
        <v>1271</v>
      </c>
      <c r="AE146" s="27">
        <v>0.19258474563031558</v>
      </c>
      <c r="AF146" s="30">
        <v>634.27375300000006</v>
      </c>
      <c r="AG146" s="27">
        <v>-0.5009647891424075</v>
      </c>
      <c r="AH146" s="25" t="s">
        <v>4748</v>
      </c>
      <c r="AI146" s="25">
        <v>1.973817977404422</v>
      </c>
      <c r="AJ146" s="25">
        <v>1.62120472847854</v>
      </c>
      <c r="AK146" s="25" t="s">
        <v>4748</v>
      </c>
      <c r="AL146" s="25">
        <v>5.7462997177420592</v>
      </c>
      <c r="AM146" s="25">
        <v>4.7180974644470286</v>
      </c>
      <c r="AN146" s="49">
        <v>12.062768704354543</v>
      </c>
      <c r="AO146" s="49">
        <v>10.101545757776053</v>
      </c>
      <c r="AP146" s="49">
        <v>12.648829979106235</v>
      </c>
      <c r="AQ146" s="49">
        <v>121.532071866039</v>
      </c>
      <c r="AR146" s="49">
        <v>78.953133362760568</v>
      </c>
      <c r="AS146" s="49">
        <v>103.90197637400482</v>
      </c>
      <c r="AT146" s="28">
        <v>500</v>
      </c>
      <c r="AU146" s="28">
        <v>500</v>
      </c>
      <c r="AV146" s="28">
        <v>500</v>
      </c>
    </row>
    <row r="147" spans="1:48" x14ac:dyDescent="0.25">
      <c r="A147" s="162">
        <v>144</v>
      </c>
      <c r="B147" s="3" t="s">
        <v>343</v>
      </c>
      <c r="C147" s="3" t="s">
        <v>694</v>
      </c>
      <c r="D147" s="28">
        <v>12300</v>
      </c>
      <c r="E147" s="25">
        <v>-2.3809520000000002</v>
      </c>
      <c r="F147" s="25">
        <v>2.5</v>
      </c>
      <c r="G147" s="25">
        <v>-34.920630000000003</v>
      </c>
      <c r="H147" s="28">
        <v>888290465100</v>
      </c>
      <c r="I147" s="51">
        <v>72.218739999999997</v>
      </c>
      <c r="J147" s="51">
        <v>39.889209999999999</v>
      </c>
      <c r="K147" s="28">
        <v>33160</v>
      </c>
      <c r="L147" s="28">
        <v>411205000</v>
      </c>
      <c r="M147" s="51">
        <v>8.5344926136627386</v>
      </c>
      <c r="N147" s="51">
        <v>0.51587711127675362</v>
      </c>
      <c r="O147" s="51">
        <v>0.61933570000000004</v>
      </c>
      <c r="P147" s="30">
        <v>272204.92836299998</v>
      </c>
      <c r="Q147" s="27">
        <v>-3.2184361797649941E-2</v>
      </c>
      <c r="R147" s="30">
        <v>293931.45906099997</v>
      </c>
      <c r="S147" s="27">
        <v>7.9816816060826357E-2</v>
      </c>
      <c r="T147" s="30">
        <v>437299.29338500003</v>
      </c>
      <c r="U147" s="27">
        <v>0.48775940752312175</v>
      </c>
      <c r="V147" s="30">
        <v>116105.18003</v>
      </c>
      <c r="W147" s="32">
        <v>-0.11802477612245987</v>
      </c>
      <c r="X147" s="30">
        <v>102173.934708</v>
      </c>
      <c r="Y147" s="32">
        <v>-0.1199881462515312</v>
      </c>
      <c r="Z147" s="30">
        <v>122444.616421</v>
      </c>
      <c r="AA147" s="32">
        <v>0.19839386406064333</v>
      </c>
      <c r="AB147" s="30">
        <v>1552</v>
      </c>
      <c r="AC147" s="27">
        <v>-0.14818880351262353</v>
      </c>
      <c r="AD147" s="30">
        <v>1339</v>
      </c>
      <c r="AE147" s="27">
        <v>-0.13724226804123707</v>
      </c>
      <c r="AF147" s="30">
        <v>1626</v>
      </c>
      <c r="AG147" s="27">
        <v>0.21433905899925318</v>
      </c>
      <c r="AH147" s="25">
        <v>6.5382609059414456</v>
      </c>
      <c r="AI147" s="25">
        <v>5.7603580531320144</v>
      </c>
      <c r="AJ147" s="25">
        <v>6.0042280459485289</v>
      </c>
      <c r="AK147" s="25">
        <v>8.0278983615801387</v>
      </c>
      <c r="AL147" s="25">
        <v>6.4060603335207507</v>
      </c>
      <c r="AM147" s="25">
        <v>7.1875446946508967</v>
      </c>
      <c r="AN147" s="49" t="s">
        <v>4748</v>
      </c>
      <c r="AO147" s="49" t="s">
        <v>4748</v>
      </c>
      <c r="AP147" s="49" t="s">
        <v>4748</v>
      </c>
      <c r="AQ147" s="49">
        <v>2.0093774428435043</v>
      </c>
      <c r="AR147" s="49">
        <v>10.185557693986535</v>
      </c>
      <c r="AS147" s="49">
        <v>5.2991864061429821</v>
      </c>
      <c r="AT147" s="28">
        <v>0</v>
      </c>
      <c r="AU147" s="28">
        <v>0</v>
      </c>
      <c r="AV147" s="28">
        <v>700</v>
      </c>
    </row>
    <row r="148" spans="1:48" x14ac:dyDescent="0.25">
      <c r="A148" s="162">
        <v>145</v>
      </c>
      <c r="B148" s="3" t="s">
        <v>2351</v>
      </c>
      <c r="C148" s="3" t="s">
        <v>2176</v>
      </c>
      <c r="D148" s="6">
        <v>10500</v>
      </c>
      <c r="E148" s="171">
        <v>0</v>
      </c>
      <c r="F148" s="171">
        <v>98.113209999999995</v>
      </c>
      <c r="G148" s="171">
        <v>-36.363639999999997</v>
      </c>
      <c r="H148" s="6">
        <v>28350000000.000004</v>
      </c>
      <c r="I148" s="154">
        <v>2.6999999999999997</v>
      </c>
      <c r="J148" s="154">
        <v>18.66667</v>
      </c>
      <c r="K148" s="6">
        <v>5</v>
      </c>
      <c r="L148" s="6">
        <v>52500</v>
      </c>
      <c r="M148" s="154">
        <v>18.485915492957748</v>
      </c>
      <c r="N148" s="154">
        <v>0.87925058127525757</v>
      </c>
      <c r="O148" s="154" t="s">
        <v>4942</v>
      </c>
      <c r="P148" s="172">
        <v>22944.148356999998</v>
      </c>
      <c r="Q148" s="168">
        <v>3.3813211662864884E-2</v>
      </c>
      <c r="R148" s="172">
        <v>23883.127648000001</v>
      </c>
      <c r="S148" s="168">
        <v>4.0924565008469083E-2</v>
      </c>
      <c r="T148" s="172">
        <v>25048.285960000001</v>
      </c>
      <c r="U148" s="168">
        <v>4.8785834467437145E-2</v>
      </c>
      <c r="V148" s="172">
        <v>1776.496656</v>
      </c>
      <c r="W148" s="173">
        <v>-0.1115831046666963</v>
      </c>
      <c r="X148" s="172">
        <v>1703.630795</v>
      </c>
      <c r="Y148" s="173">
        <v>-4.1016604649324995E-2</v>
      </c>
      <c r="Z148" s="172">
        <v>1532.7386180000001</v>
      </c>
      <c r="AA148" s="173">
        <v>-0.10031057051888989</v>
      </c>
      <c r="AB148" s="172">
        <v>658</v>
      </c>
      <c r="AC148" s="168">
        <v>-2.083333333333337E-2</v>
      </c>
      <c r="AD148" s="172">
        <v>631</v>
      </c>
      <c r="AE148" s="168">
        <v>-4.1033434650455947E-2</v>
      </c>
      <c r="AF148" s="172">
        <v>568</v>
      </c>
      <c r="AG148" s="168">
        <v>-9.9841521394611721E-2</v>
      </c>
      <c r="AH148" s="171">
        <v>4.7721728055227191</v>
      </c>
      <c r="AI148" s="171">
        <v>4.6955244116753292</v>
      </c>
      <c r="AJ148" s="171">
        <v>4.3645181877654311</v>
      </c>
      <c r="AK148" s="171">
        <v>5.8761650859378127</v>
      </c>
      <c r="AL148" s="171">
        <v>5.4652212417368107</v>
      </c>
      <c r="AM148" s="171">
        <v>4.7671348437035599</v>
      </c>
      <c r="AN148" s="170">
        <v>40.740635475136976</v>
      </c>
      <c r="AO148" s="170">
        <v>39.615378498353039</v>
      </c>
      <c r="AP148" s="170">
        <v>37.460477678928569</v>
      </c>
      <c r="AQ148" s="170">
        <v>1.6510688637452851</v>
      </c>
      <c r="AR148" s="170">
        <v>1.1048378256964304</v>
      </c>
      <c r="AS148" s="170">
        <v>0</v>
      </c>
      <c r="AT148" s="6">
        <v>450</v>
      </c>
      <c r="AU148" s="6" t="s">
        <v>4748</v>
      </c>
      <c r="AV148" s="6">
        <v>400</v>
      </c>
    </row>
    <row r="149" spans="1:48" x14ac:dyDescent="0.25">
      <c r="A149" s="162">
        <v>146</v>
      </c>
      <c r="B149" s="3" t="s">
        <v>2023</v>
      </c>
      <c r="C149" s="3" t="s">
        <v>1</v>
      </c>
      <c r="D149" s="28">
        <v>25350</v>
      </c>
      <c r="E149" s="25">
        <v>-5.0561800000000003</v>
      </c>
      <c r="F149" s="25">
        <v>5.625</v>
      </c>
      <c r="G149" s="25">
        <v>11.674010000000001</v>
      </c>
      <c r="H149" s="28">
        <v>3802500000000</v>
      </c>
      <c r="I149" s="51">
        <v>150</v>
      </c>
      <c r="J149" s="51">
        <v>15.65067</v>
      </c>
      <c r="K149" s="28">
        <v>370814.5</v>
      </c>
      <c r="L149" s="28">
        <v>9541600000</v>
      </c>
      <c r="M149" s="51">
        <v>14.627813040969418</v>
      </c>
      <c r="N149" s="51">
        <v>0.92220998304560109</v>
      </c>
      <c r="O149" s="51">
        <v>0.74125830000000004</v>
      </c>
      <c r="P149" s="30">
        <v>1213190.130357</v>
      </c>
      <c r="Q149" s="27" t="s">
        <v>2001</v>
      </c>
      <c r="R149" s="30">
        <v>1370158.64494</v>
      </c>
      <c r="S149" s="27">
        <v>0.12938492545831171</v>
      </c>
      <c r="T149" s="30">
        <v>1795861.1243990001</v>
      </c>
      <c r="U149" s="27">
        <v>0.31069575850294462</v>
      </c>
      <c r="V149" s="30">
        <v>170593.42866400001</v>
      </c>
      <c r="W149" s="32" t="s">
        <v>2001</v>
      </c>
      <c r="X149" s="30">
        <v>232666.32813499999</v>
      </c>
      <c r="Y149" s="32">
        <v>0.36386454013570746</v>
      </c>
      <c r="Z149" s="30">
        <v>206513.85436299999</v>
      </c>
      <c r="AA149" s="32">
        <v>-0.11240334594881966</v>
      </c>
      <c r="AB149" s="30" t="s">
        <v>4748</v>
      </c>
      <c r="AC149" s="27" t="s">
        <v>2001</v>
      </c>
      <c r="AD149" s="30">
        <v>1551.1088540000001</v>
      </c>
      <c r="AE149" s="27" t="s">
        <v>2001</v>
      </c>
      <c r="AF149" s="30">
        <v>1101</v>
      </c>
      <c r="AG149" s="27">
        <v>-0.29018521352596188</v>
      </c>
      <c r="AH149" s="25" t="s">
        <v>4748</v>
      </c>
      <c r="AI149" s="25">
        <v>2.9322655415050769</v>
      </c>
      <c r="AJ149" s="25">
        <v>2.0871972840538189</v>
      </c>
      <c r="AK149" s="25" t="s">
        <v>4748</v>
      </c>
      <c r="AL149" s="25">
        <v>8.4460251381854157</v>
      </c>
      <c r="AM149" s="25">
        <v>5.3257710137123109</v>
      </c>
      <c r="AN149" s="49">
        <v>33.974264135062818</v>
      </c>
      <c r="AO149" s="49">
        <v>37.301939930421788</v>
      </c>
      <c r="AP149" s="49">
        <v>36.189303210764578</v>
      </c>
      <c r="AQ149" s="49">
        <v>53.568602348504704</v>
      </c>
      <c r="AR149" s="49">
        <v>63.552614585141434</v>
      </c>
      <c r="AS149" s="49">
        <v>61.279209435438062</v>
      </c>
      <c r="AT149" s="28" t="s">
        <v>4748</v>
      </c>
      <c r="AU149" s="28" t="s">
        <v>4748</v>
      </c>
      <c r="AV149" s="28">
        <v>700</v>
      </c>
    </row>
    <row r="150" spans="1:48" x14ac:dyDescent="0.25">
      <c r="A150" s="162">
        <v>147</v>
      </c>
      <c r="B150" s="3" t="s">
        <v>4039</v>
      </c>
      <c r="C150" s="3" t="s">
        <v>2176</v>
      </c>
      <c r="D150" s="6">
        <v>40000</v>
      </c>
      <c r="E150" s="171">
        <v>14.28571</v>
      </c>
      <c r="F150" s="171">
        <v>26.98413</v>
      </c>
      <c r="G150" s="171">
        <v>33.333329999999997</v>
      </c>
      <c r="H150" s="6">
        <v>2520000000000</v>
      </c>
      <c r="I150" s="154">
        <v>63</v>
      </c>
      <c r="J150" s="154">
        <v>94.786919999999995</v>
      </c>
      <c r="K150" s="6">
        <v>1205.2</v>
      </c>
      <c r="L150" s="6">
        <v>46115500</v>
      </c>
      <c r="M150" s="154">
        <v>12.965964343598054</v>
      </c>
      <c r="N150" s="154">
        <v>3.5282478322984572</v>
      </c>
      <c r="O150" s="154" t="s">
        <v>4942</v>
      </c>
      <c r="P150" s="172" t="s">
        <v>4748</v>
      </c>
      <c r="Q150" s="168" t="s">
        <v>2001</v>
      </c>
      <c r="R150" s="172">
        <v>533997.06092299998</v>
      </c>
      <c r="S150" s="168" t="s">
        <v>2001</v>
      </c>
      <c r="T150" s="172">
        <v>563830.76739099994</v>
      </c>
      <c r="U150" s="168">
        <v>5.586867166728067E-2</v>
      </c>
      <c r="V150" s="172" t="s">
        <v>4748</v>
      </c>
      <c r="W150" s="173" t="s">
        <v>2001</v>
      </c>
      <c r="X150" s="172">
        <v>139626.62747899999</v>
      </c>
      <c r="Y150" s="173" t="s">
        <v>2001</v>
      </c>
      <c r="Z150" s="172">
        <v>158663.006754</v>
      </c>
      <c r="AA150" s="173">
        <v>0.13633774315621214</v>
      </c>
      <c r="AB150" s="172" t="s">
        <v>4748</v>
      </c>
      <c r="AC150" s="168" t="s">
        <v>2001</v>
      </c>
      <c r="AD150" s="172">
        <v>2557</v>
      </c>
      <c r="AE150" s="168" t="s">
        <v>2001</v>
      </c>
      <c r="AF150" s="172">
        <v>2751</v>
      </c>
      <c r="AG150" s="168">
        <v>7.5870160344153309E-2</v>
      </c>
      <c r="AH150" s="171" t="s">
        <v>4748</v>
      </c>
      <c r="AI150" s="171" t="s">
        <v>4748</v>
      </c>
      <c r="AJ150" s="171">
        <v>23.547407738342059</v>
      </c>
      <c r="AK150" s="171" t="s">
        <v>4748</v>
      </c>
      <c r="AL150" s="171" t="s">
        <v>4748</v>
      </c>
      <c r="AM150" s="171">
        <v>24.351005834973353</v>
      </c>
      <c r="AN150" s="170" t="s">
        <v>4748</v>
      </c>
      <c r="AO150" s="170">
        <v>43.846072869446274</v>
      </c>
      <c r="AP150" s="170">
        <v>47.491767675620146</v>
      </c>
      <c r="AQ150" s="170" t="s">
        <v>4748</v>
      </c>
      <c r="AR150" s="170">
        <v>2.0178838794916261</v>
      </c>
      <c r="AS150" s="170">
        <v>1.5173022034620918</v>
      </c>
      <c r="AT150" s="6" t="s">
        <v>4748</v>
      </c>
      <c r="AU150" s="6" t="s">
        <v>4748</v>
      </c>
      <c r="AV150" s="6">
        <v>500</v>
      </c>
    </row>
    <row r="151" spans="1:48" x14ac:dyDescent="0.25">
      <c r="A151" s="162">
        <v>148</v>
      </c>
      <c r="B151" s="3" t="s">
        <v>344</v>
      </c>
      <c r="C151" s="3" t="s">
        <v>694</v>
      </c>
      <c r="D151" s="28">
        <v>13800</v>
      </c>
      <c r="E151" s="25">
        <v>9.5238099999999992</v>
      </c>
      <c r="F151" s="25">
        <v>14.04959</v>
      </c>
      <c r="G151" s="25">
        <v>10.4</v>
      </c>
      <c r="H151" s="28">
        <v>41566151999.999992</v>
      </c>
      <c r="I151" s="51">
        <v>3.0120399999999998</v>
      </c>
      <c r="J151" s="51">
        <v>13.168049999999999</v>
      </c>
      <c r="K151" s="28">
        <v>60</v>
      </c>
      <c r="L151" s="28">
        <v>768000</v>
      </c>
      <c r="M151" s="51">
        <v>11.963566072657521</v>
      </c>
      <c r="N151" s="51">
        <v>0.73568853195366701</v>
      </c>
      <c r="O151" s="51" t="s">
        <v>4942</v>
      </c>
      <c r="P151" s="30">
        <v>176039.30538999999</v>
      </c>
      <c r="Q151" s="27">
        <v>-0.16387366360650024</v>
      </c>
      <c r="R151" s="30">
        <v>218354.212616</v>
      </c>
      <c r="S151" s="27">
        <v>0.24037192791834161</v>
      </c>
      <c r="T151" s="30">
        <v>181253.00793699999</v>
      </c>
      <c r="U151" s="27">
        <v>-0.16991293291074069</v>
      </c>
      <c r="V151" s="30">
        <v>5365.1718769999998</v>
      </c>
      <c r="W151" s="32">
        <v>-0.11891580560653603</v>
      </c>
      <c r="X151" s="30">
        <v>8543.0706499999997</v>
      </c>
      <c r="Y151" s="32">
        <v>0.59232003109226761</v>
      </c>
      <c r="Z151" s="30">
        <v>3143.3232410000001</v>
      </c>
      <c r="AA151" s="32">
        <v>-0.63206165911784895</v>
      </c>
      <c r="AB151" s="30">
        <v>1538</v>
      </c>
      <c r="AC151" s="27">
        <v>-0.23936696340257169</v>
      </c>
      <c r="AD151" s="30">
        <v>2102</v>
      </c>
      <c r="AE151" s="27">
        <v>0.36671001300390116</v>
      </c>
      <c r="AF151" s="30">
        <v>1044</v>
      </c>
      <c r="AG151" s="27">
        <v>-0.50333016175071366</v>
      </c>
      <c r="AH151" s="25">
        <v>4.4529473352550077</v>
      </c>
      <c r="AI151" s="25">
        <v>6.6276691992710024</v>
      </c>
      <c r="AJ151" s="25">
        <v>2.5014327677771893</v>
      </c>
      <c r="AK151" s="25">
        <v>9.2162737097097693</v>
      </c>
      <c r="AL151" s="25">
        <v>12.008088305575082</v>
      </c>
      <c r="AM151" s="25">
        <v>5.6463458337302441</v>
      </c>
      <c r="AN151" s="49">
        <v>14.306117205021994</v>
      </c>
      <c r="AO151" s="49">
        <v>15.410824447970494</v>
      </c>
      <c r="AP151" s="49">
        <v>12.238324271401957</v>
      </c>
      <c r="AQ151" s="49">
        <v>66.115061127228927</v>
      </c>
      <c r="AR151" s="49">
        <v>51.2405779852851</v>
      </c>
      <c r="AS151" s="49">
        <v>66.247883199080533</v>
      </c>
      <c r="AT151" s="28">
        <v>1000</v>
      </c>
      <c r="AU151" s="28">
        <v>1000</v>
      </c>
      <c r="AV151" s="28">
        <v>800</v>
      </c>
    </row>
    <row r="152" spans="1:48" x14ac:dyDescent="0.25">
      <c r="A152" s="162">
        <v>149</v>
      </c>
      <c r="B152" s="3" t="s">
        <v>2354</v>
      </c>
      <c r="C152" s="3" t="s">
        <v>2176</v>
      </c>
      <c r="D152" s="28">
        <v>4800</v>
      </c>
      <c r="E152" s="25">
        <v>2.1276600000000001</v>
      </c>
      <c r="F152" s="25">
        <v>-65.217389999999995</v>
      </c>
      <c r="G152" s="25">
        <v>-68.627449999999996</v>
      </c>
      <c r="H152" s="28">
        <v>23280000000</v>
      </c>
      <c r="I152" s="51">
        <v>4.8499999999999996</v>
      </c>
      <c r="J152" s="51">
        <v>43.131959999999999</v>
      </c>
      <c r="K152" s="28">
        <v>925</v>
      </c>
      <c r="L152" s="28">
        <v>4514000</v>
      </c>
      <c r="M152" s="51">
        <v>1.6836197825324448</v>
      </c>
      <c r="N152" s="51">
        <v>0.27336821470011802</v>
      </c>
      <c r="O152" s="51" t="s">
        <v>4942</v>
      </c>
      <c r="P152" s="30">
        <v>740520.15434300003</v>
      </c>
      <c r="Q152" s="27" t="s">
        <v>2001</v>
      </c>
      <c r="R152" s="30">
        <v>950505.46815299999</v>
      </c>
      <c r="S152" s="27">
        <v>0.2835646168149224</v>
      </c>
      <c r="T152" s="30">
        <v>1033467.442025</v>
      </c>
      <c r="U152" s="27">
        <v>8.7281953288716754E-2</v>
      </c>
      <c r="V152" s="30">
        <v>12579.545856000001</v>
      </c>
      <c r="W152" s="32" t="s">
        <v>2001</v>
      </c>
      <c r="X152" s="30">
        <v>14446.967103000001</v>
      </c>
      <c r="Y152" s="32">
        <v>0.14844901941426647</v>
      </c>
      <c r="Z152" s="30">
        <v>13829.372673</v>
      </c>
      <c r="AA152" s="32">
        <v>-4.2749071524621506E-2</v>
      </c>
      <c r="AB152" s="30">
        <v>2594</v>
      </c>
      <c r="AC152" s="27" t="s">
        <v>2001</v>
      </c>
      <c r="AD152" s="30">
        <v>2979</v>
      </c>
      <c r="AE152" s="27">
        <v>0.14841942945258291</v>
      </c>
      <c r="AF152" s="30">
        <v>2851</v>
      </c>
      <c r="AG152" s="27">
        <v>-4.2967438737831487E-2</v>
      </c>
      <c r="AH152" s="25" t="s">
        <v>4748</v>
      </c>
      <c r="AI152" s="25">
        <v>1.7815633379604789</v>
      </c>
      <c r="AJ152" s="25">
        <v>1.4437990022565879</v>
      </c>
      <c r="AK152" s="25" t="s">
        <v>4748</v>
      </c>
      <c r="AL152" s="25">
        <v>18.609155440096753</v>
      </c>
      <c r="AM152" s="25">
        <v>16.646553648915869</v>
      </c>
      <c r="AN152" s="49">
        <v>13.009735639467356</v>
      </c>
      <c r="AO152" s="49">
        <v>8.4775705975243643</v>
      </c>
      <c r="AP152" s="49">
        <v>6.8380743659934744</v>
      </c>
      <c r="AQ152" s="49">
        <v>221.84092782954812</v>
      </c>
      <c r="AR152" s="49">
        <v>318.39627467035297</v>
      </c>
      <c r="AS152" s="49">
        <v>368.64426981624223</v>
      </c>
      <c r="AT152" s="28" t="s">
        <v>4748</v>
      </c>
      <c r="AU152" s="28">
        <v>1200</v>
      </c>
      <c r="AV152" s="28">
        <v>1200</v>
      </c>
    </row>
    <row r="153" spans="1:48" x14ac:dyDescent="0.25">
      <c r="A153" s="162">
        <v>150</v>
      </c>
      <c r="B153" s="3" t="s">
        <v>2357</v>
      </c>
      <c r="C153" s="3" t="s">
        <v>2176</v>
      </c>
      <c r="D153" s="28">
        <v>25000</v>
      </c>
      <c r="E153" s="25">
        <v>2.040816</v>
      </c>
      <c r="F153" s="25">
        <v>-5.6603770000000004</v>
      </c>
      <c r="G153" s="25">
        <v>8.2251080000000005</v>
      </c>
      <c r="H153" s="28">
        <v>437100375000</v>
      </c>
      <c r="I153" s="51">
        <v>17.484019999999997</v>
      </c>
      <c r="J153" s="51">
        <v>77.703999999999994</v>
      </c>
      <c r="K153" s="28">
        <v>4955.5</v>
      </c>
      <c r="L153" s="28">
        <v>123339500</v>
      </c>
      <c r="M153" s="51">
        <v>5.4798234408953643</v>
      </c>
      <c r="N153" s="51">
        <v>0.71493046421810458</v>
      </c>
      <c r="O153" s="51">
        <v>0.43879590000000002</v>
      </c>
      <c r="P153" s="30">
        <v>240012.198236</v>
      </c>
      <c r="Q153" s="27">
        <v>0.15416246563796299</v>
      </c>
      <c r="R153" s="30">
        <v>147591.054378</v>
      </c>
      <c r="S153" s="27">
        <v>-0.38506852792175095</v>
      </c>
      <c r="T153" s="30">
        <v>433533.08211000002</v>
      </c>
      <c r="U153" s="27">
        <v>1.9373940306684512</v>
      </c>
      <c r="V153" s="30">
        <v>65540.300713000004</v>
      </c>
      <c r="W153" s="32">
        <v>0.53584574624923609</v>
      </c>
      <c r="X153" s="30">
        <v>36670.243575</v>
      </c>
      <c r="Y153" s="32">
        <v>-0.4404932053092272</v>
      </c>
      <c r="Z153" s="30">
        <v>134793.31915299999</v>
      </c>
      <c r="AA153" s="32">
        <v>2.6758228474079608</v>
      </c>
      <c r="AB153" s="30">
        <v>3298.130841121495</v>
      </c>
      <c r="AC153" s="27">
        <v>0.72398632144601849</v>
      </c>
      <c r="AD153" s="30">
        <v>1511.214953271028</v>
      </c>
      <c r="AE153" s="27">
        <v>-0.54179654293000845</v>
      </c>
      <c r="AF153" s="30">
        <v>4562.1907840000003</v>
      </c>
      <c r="AG153" s="27">
        <v>2.0188893870624613</v>
      </c>
      <c r="AH153" s="25">
        <v>10.756199193815522</v>
      </c>
      <c r="AI153" s="25">
        <v>5.4308731521829356</v>
      </c>
      <c r="AJ153" s="25">
        <v>17.42146851467831</v>
      </c>
      <c r="AK153" s="25">
        <v>11.650639224764605</v>
      </c>
      <c r="AL153" s="25">
        <v>4.8148057487591878</v>
      </c>
      <c r="AM153" s="25">
        <v>13.692788998071462</v>
      </c>
      <c r="AN153" s="49">
        <v>46.593491575807057</v>
      </c>
      <c r="AO153" s="49">
        <v>47.482055639712293</v>
      </c>
      <c r="AP153" s="49">
        <v>41.446551962880839</v>
      </c>
      <c r="AQ153" s="49">
        <v>0</v>
      </c>
      <c r="AR153" s="49">
        <v>2.5259385026108419</v>
      </c>
      <c r="AS153" s="49">
        <v>3.8994780468487416</v>
      </c>
      <c r="AT153" s="28">
        <v>934.57943925233644</v>
      </c>
      <c r="AU153" s="28">
        <v>1121.4953271028037</v>
      </c>
      <c r="AV153" s="28">
        <v>1000</v>
      </c>
    </row>
    <row r="154" spans="1:48" x14ac:dyDescent="0.25">
      <c r="A154" s="162">
        <v>151</v>
      </c>
      <c r="B154" s="3" t="s">
        <v>4790</v>
      </c>
      <c r="C154" s="3" t="s">
        <v>2176</v>
      </c>
      <c r="D154" s="6">
        <v>22000</v>
      </c>
      <c r="E154" s="171">
        <v>-29.032260000000001</v>
      </c>
      <c r="F154" s="171">
        <v>-29.032260000000001</v>
      </c>
      <c r="G154" s="171" t="s">
        <v>4942</v>
      </c>
      <c r="H154" s="6">
        <v>78100000000</v>
      </c>
      <c r="I154" s="154">
        <v>3.55</v>
      </c>
      <c r="J154" s="154">
        <v>100</v>
      </c>
      <c r="K154" s="6">
        <v>5</v>
      </c>
      <c r="L154" s="6">
        <v>110000</v>
      </c>
      <c r="M154" s="154">
        <v>6.6950699939135729</v>
      </c>
      <c r="N154" s="154">
        <v>1.142009773142912</v>
      </c>
      <c r="O154" s="154" t="s">
        <v>4942</v>
      </c>
      <c r="P154" s="172" t="s">
        <v>2001</v>
      </c>
      <c r="Q154" s="168" t="s">
        <v>2001</v>
      </c>
      <c r="R154" s="172" t="s">
        <v>2001</v>
      </c>
      <c r="S154" s="168" t="s">
        <v>2001</v>
      </c>
      <c r="T154" s="172" t="s">
        <v>2001</v>
      </c>
      <c r="U154" s="168" t="s">
        <v>2001</v>
      </c>
      <c r="V154" s="172" t="s">
        <v>2001</v>
      </c>
      <c r="W154" s="173" t="s">
        <v>2001</v>
      </c>
      <c r="X154" s="172" t="s">
        <v>2001</v>
      </c>
      <c r="Y154" s="173" t="s">
        <v>2001</v>
      </c>
      <c r="Z154" s="172" t="s">
        <v>2001</v>
      </c>
      <c r="AA154" s="173" t="s">
        <v>2001</v>
      </c>
      <c r="AB154" s="172" t="s">
        <v>2001</v>
      </c>
      <c r="AC154" s="168" t="s">
        <v>2001</v>
      </c>
      <c r="AD154" s="172" t="s">
        <v>2001</v>
      </c>
      <c r="AE154" s="168" t="s">
        <v>2001</v>
      </c>
      <c r="AF154" s="172" t="s">
        <v>2001</v>
      </c>
      <c r="AG154" s="168" t="s">
        <v>2001</v>
      </c>
      <c r="AH154" s="171" t="s">
        <v>2001</v>
      </c>
      <c r="AI154" s="171" t="s">
        <v>2001</v>
      </c>
      <c r="AJ154" s="171" t="s">
        <v>2001</v>
      </c>
      <c r="AK154" s="171" t="s">
        <v>2001</v>
      </c>
      <c r="AL154" s="171" t="s">
        <v>2001</v>
      </c>
      <c r="AM154" s="171" t="s">
        <v>2001</v>
      </c>
      <c r="AN154" s="170" t="s">
        <v>2001</v>
      </c>
      <c r="AO154" s="170" t="s">
        <v>2001</v>
      </c>
      <c r="AP154" s="170" t="s">
        <v>2001</v>
      </c>
      <c r="AQ154" s="170" t="s">
        <v>2001</v>
      </c>
      <c r="AR154" s="170" t="s">
        <v>2001</v>
      </c>
      <c r="AS154" s="170" t="s">
        <v>2001</v>
      </c>
      <c r="AT154" s="6" t="s">
        <v>2001</v>
      </c>
      <c r="AU154" s="6" t="s">
        <v>2001</v>
      </c>
      <c r="AV154" s="6" t="s">
        <v>2001</v>
      </c>
    </row>
    <row r="155" spans="1:48" x14ac:dyDescent="0.25">
      <c r="A155" s="162">
        <v>152</v>
      </c>
      <c r="B155" s="3" t="s">
        <v>49</v>
      </c>
      <c r="C155" s="3" t="s">
        <v>1</v>
      </c>
      <c r="D155" s="28">
        <v>30500</v>
      </c>
      <c r="E155" s="25">
        <v>0.66006600000000004</v>
      </c>
      <c r="F155" s="25">
        <v>17.307690000000001</v>
      </c>
      <c r="G155" s="25">
        <v>-2.4709279999999998</v>
      </c>
      <c r="H155" s="28">
        <v>458419422500</v>
      </c>
      <c r="I155" s="51">
        <v>15.030149999999999</v>
      </c>
      <c r="J155" s="51">
        <v>86.490579999999994</v>
      </c>
      <c r="K155" s="28">
        <v>80874.5</v>
      </c>
      <c r="L155" s="28">
        <v>2516300000</v>
      </c>
      <c r="M155" s="51">
        <v>5.2431821110014267</v>
      </c>
      <c r="N155" s="51">
        <v>0.96633598450329117</v>
      </c>
      <c r="O155" s="51">
        <v>0.83328210000000003</v>
      </c>
      <c r="P155" s="30">
        <v>557407.30165699997</v>
      </c>
      <c r="Q155" s="27">
        <v>0.22868733706495026</v>
      </c>
      <c r="R155" s="30">
        <v>520269.49720599997</v>
      </c>
      <c r="S155" s="27">
        <v>-6.6625974113723951E-2</v>
      </c>
      <c r="T155" s="30">
        <v>559746.00985200005</v>
      </c>
      <c r="U155" s="27">
        <v>7.5877046142432999E-2</v>
      </c>
      <c r="V155" s="30">
        <v>101287.113188</v>
      </c>
      <c r="W155" s="32">
        <v>0.49258729099479881</v>
      </c>
      <c r="X155" s="30">
        <v>93326.589043999993</v>
      </c>
      <c r="Y155" s="32">
        <v>-7.8593652177887607E-2</v>
      </c>
      <c r="Z155" s="30">
        <v>91653.298035</v>
      </c>
      <c r="AA155" s="32">
        <v>-1.7929413537347852E-2</v>
      </c>
      <c r="AB155" s="30">
        <v>6371.212121212121</v>
      </c>
      <c r="AC155" s="27">
        <v>0.38801782472355173</v>
      </c>
      <c r="AD155" s="30">
        <v>6312.878787878788</v>
      </c>
      <c r="AE155" s="27">
        <v>-9.1557669441141298E-3</v>
      </c>
      <c r="AF155" s="30">
        <v>6148.181818181818</v>
      </c>
      <c r="AG155" s="27">
        <v>-2.6089043561742513E-2</v>
      </c>
      <c r="AH155" s="25">
        <v>24.721611017383381</v>
      </c>
      <c r="AI155" s="25">
        <v>18.695220169391913</v>
      </c>
      <c r="AJ155" s="25">
        <v>14.094374353990807</v>
      </c>
      <c r="AK155" s="25">
        <v>32.370479873062351</v>
      </c>
      <c r="AL155" s="25">
        <v>26.439494659082619</v>
      </c>
      <c r="AM155" s="25">
        <v>21.229840872287937</v>
      </c>
      <c r="AN155" s="49">
        <v>25.906767861440795</v>
      </c>
      <c r="AO155" s="49">
        <v>26.484217410778264</v>
      </c>
      <c r="AP155" s="49">
        <v>25.191450706952491</v>
      </c>
      <c r="AQ155" s="49">
        <v>3.7319555160123628</v>
      </c>
      <c r="AR155" s="49">
        <v>16.48277531110913</v>
      </c>
      <c r="AS155" s="49">
        <v>42.436323371745907</v>
      </c>
      <c r="AT155" s="28">
        <v>1818.181818181818</v>
      </c>
      <c r="AU155" s="28">
        <v>1818.181818181818</v>
      </c>
      <c r="AV155" s="28">
        <v>2181.8181818181815</v>
      </c>
    </row>
    <row r="156" spans="1:48" x14ac:dyDescent="0.25">
      <c r="A156" s="162">
        <v>153</v>
      </c>
      <c r="B156" s="3" t="s">
        <v>2360</v>
      </c>
      <c r="C156" s="3" t="s">
        <v>2176</v>
      </c>
      <c r="D156" s="6" t="s">
        <v>4942</v>
      </c>
      <c r="E156" s="171" t="s">
        <v>4942</v>
      </c>
      <c r="F156" s="171" t="s">
        <v>4942</v>
      </c>
      <c r="G156" s="171" t="s">
        <v>4942</v>
      </c>
      <c r="H156" s="6" t="s">
        <v>4942</v>
      </c>
      <c r="I156" s="154">
        <v>1.1234999999999999</v>
      </c>
      <c r="J156" s="154">
        <v>100</v>
      </c>
      <c r="K156" s="6" t="s">
        <v>4942</v>
      </c>
      <c r="L156" s="6" t="s">
        <v>4942</v>
      </c>
      <c r="M156" s="154" t="s">
        <v>4942</v>
      </c>
      <c r="N156" s="154" t="s">
        <v>4942</v>
      </c>
      <c r="O156" s="154" t="s">
        <v>4942</v>
      </c>
      <c r="P156" s="172" t="s">
        <v>4748</v>
      </c>
      <c r="Q156" s="168" t="s">
        <v>2001</v>
      </c>
      <c r="R156" s="172">
        <v>151138.58713</v>
      </c>
      <c r="S156" s="168" t="s">
        <v>2001</v>
      </c>
      <c r="T156" s="172">
        <v>271851.982296</v>
      </c>
      <c r="U156" s="168">
        <v>0.79869342077526406</v>
      </c>
      <c r="V156" s="172" t="s">
        <v>4748</v>
      </c>
      <c r="W156" s="173" t="s">
        <v>2001</v>
      </c>
      <c r="X156" s="172">
        <v>914.65952500000003</v>
      </c>
      <c r="Y156" s="173" t="s">
        <v>2001</v>
      </c>
      <c r="Z156" s="172">
        <v>1633.358176</v>
      </c>
      <c r="AA156" s="173">
        <v>0.7857553891432989</v>
      </c>
      <c r="AB156" s="172" t="s">
        <v>4748</v>
      </c>
      <c r="AC156" s="168" t="s">
        <v>2001</v>
      </c>
      <c r="AD156" s="172">
        <v>814</v>
      </c>
      <c r="AE156" s="168" t="s">
        <v>2001</v>
      </c>
      <c r="AF156" s="172">
        <v>1454</v>
      </c>
      <c r="AG156" s="168">
        <v>0.78624078624078619</v>
      </c>
      <c r="AH156" s="171" t="s">
        <v>4748</v>
      </c>
      <c r="AI156" s="171" t="s">
        <v>4748</v>
      </c>
      <c r="AJ156" s="171">
        <v>1.36573861333142</v>
      </c>
      <c r="AK156" s="171" t="s">
        <v>4748</v>
      </c>
      <c r="AL156" s="171" t="s">
        <v>4748</v>
      </c>
      <c r="AM156" s="171">
        <v>10.338096316867468</v>
      </c>
      <c r="AN156" s="170" t="s">
        <v>4748</v>
      </c>
      <c r="AO156" s="170">
        <v>3.4121369849542171</v>
      </c>
      <c r="AP156" s="170">
        <v>2.3410814654536427</v>
      </c>
      <c r="AQ156" s="170" t="s">
        <v>4748</v>
      </c>
      <c r="AR156" s="170">
        <v>101.33835399937001</v>
      </c>
      <c r="AS156" s="170">
        <v>244.87810675496013</v>
      </c>
      <c r="AT156" s="6" t="s">
        <v>4748</v>
      </c>
      <c r="AU156" s="6" t="s">
        <v>4748</v>
      </c>
      <c r="AV156" s="6">
        <v>1000</v>
      </c>
    </row>
    <row r="157" spans="1:48" x14ac:dyDescent="0.25">
      <c r="A157" s="162">
        <v>154</v>
      </c>
      <c r="B157" s="3" t="s">
        <v>50</v>
      </c>
      <c r="C157" s="3" t="s">
        <v>1</v>
      </c>
      <c r="D157" s="28">
        <v>11400</v>
      </c>
      <c r="E157" s="25">
        <v>-2.5641029999999998</v>
      </c>
      <c r="F157" s="25">
        <v>-25.974029999999999</v>
      </c>
      <c r="G157" s="25">
        <v>-13.307980000000001</v>
      </c>
      <c r="H157" s="28">
        <v>194029482000.00003</v>
      </c>
      <c r="I157" s="51">
        <v>17.020129999999998</v>
      </c>
      <c r="J157" s="51">
        <v>74.613150000000005</v>
      </c>
      <c r="K157" s="28">
        <v>14459.5</v>
      </c>
      <c r="L157" s="28">
        <v>164650000</v>
      </c>
      <c r="M157" s="51">
        <v>4.5599641696255411</v>
      </c>
      <c r="N157" s="51">
        <v>0.66652521296912282</v>
      </c>
      <c r="O157" s="51">
        <v>0.52896030000000005</v>
      </c>
      <c r="P157" s="30">
        <v>1523506.4412829999</v>
      </c>
      <c r="Q157" s="27">
        <v>0.50853943494067622</v>
      </c>
      <c r="R157" s="30">
        <v>1490531.2494890001</v>
      </c>
      <c r="S157" s="27">
        <v>-2.1644274615754355E-2</v>
      </c>
      <c r="T157" s="30">
        <v>1057524.358827</v>
      </c>
      <c r="U157" s="27">
        <v>-0.29050507381877977</v>
      </c>
      <c r="V157" s="30">
        <v>28046.668511</v>
      </c>
      <c r="W157" s="32">
        <v>-8.9574828407633644E-2</v>
      </c>
      <c r="X157" s="30">
        <v>8395.095174</v>
      </c>
      <c r="Y157" s="32">
        <v>-0.70067406862574733</v>
      </c>
      <c r="Z157" s="30">
        <v>21591.850367999999</v>
      </c>
      <c r="AA157" s="32">
        <v>1.5719601648913957</v>
      </c>
      <c r="AB157" s="30">
        <v>1979.8866796914078</v>
      </c>
      <c r="AC157" s="27">
        <v>-0.3547775370219689</v>
      </c>
      <c r="AD157" s="30">
        <v>215.37788399999999</v>
      </c>
      <c r="AE157" s="27">
        <v>-0.89121706499203801</v>
      </c>
      <c r="AF157" s="30">
        <v>1269</v>
      </c>
      <c r="AG157" s="27">
        <v>4.8919698551778881</v>
      </c>
      <c r="AH157" s="25">
        <v>1.2588494793313154</v>
      </c>
      <c r="AI157" s="25">
        <v>0.36947764302838842</v>
      </c>
      <c r="AJ157" s="25">
        <v>0.96573954599827416</v>
      </c>
      <c r="AK157" s="25">
        <v>13.583184976399149</v>
      </c>
      <c r="AL157" s="25">
        <v>3.4589717949651115</v>
      </c>
      <c r="AM157" s="25">
        <v>8.1727837473808158</v>
      </c>
      <c r="AN157" s="49">
        <v>11.930777712756379</v>
      </c>
      <c r="AO157" s="49">
        <v>10.449895255694841</v>
      </c>
      <c r="AP157" s="49">
        <v>14.023190979401367</v>
      </c>
      <c r="AQ157" s="49">
        <v>532.14766350890818</v>
      </c>
      <c r="AR157" s="49">
        <v>383.95201070744668</v>
      </c>
      <c r="AS157" s="49">
        <v>393.22796068830723</v>
      </c>
      <c r="AT157" s="28">
        <v>0</v>
      </c>
      <c r="AU157" s="28">
        <v>900</v>
      </c>
      <c r="AV157" s="28">
        <v>1000</v>
      </c>
    </row>
    <row r="158" spans="1:48" x14ac:dyDescent="0.25">
      <c r="A158" s="162">
        <v>155</v>
      </c>
      <c r="B158" s="3" t="s">
        <v>2051</v>
      </c>
      <c r="C158" s="3" t="s">
        <v>694</v>
      </c>
      <c r="D158" s="6">
        <v>7300</v>
      </c>
      <c r="E158" s="171">
        <v>-1.351351</v>
      </c>
      <c r="F158" s="171">
        <v>46</v>
      </c>
      <c r="G158" s="171">
        <v>43.137250000000002</v>
      </c>
      <c r="H158" s="6">
        <v>73000000000</v>
      </c>
      <c r="I158" s="154">
        <v>10</v>
      </c>
      <c r="J158" s="154">
        <v>74.275999999999996</v>
      </c>
      <c r="K158" s="6">
        <v>197960</v>
      </c>
      <c r="L158" s="6">
        <v>1597252000</v>
      </c>
      <c r="M158" s="154">
        <v>9.7028134828243964</v>
      </c>
      <c r="N158" s="154">
        <v>0.6868935005083221</v>
      </c>
      <c r="O158" s="154">
        <v>0.17796190000000001</v>
      </c>
      <c r="P158" s="172" t="s">
        <v>4748</v>
      </c>
      <c r="Q158" s="168" t="s">
        <v>2001</v>
      </c>
      <c r="R158" s="172">
        <v>142887.35285600001</v>
      </c>
      <c r="S158" s="168" t="s">
        <v>2001</v>
      </c>
      <c r="T158" s="172">
        <v>180183.584722</v>
      </c>
      <c r="U158" s="168">
        <v>0.26101842549764803</v>
      </c>
      <c r="V158" s="172" t="s">
        <v>4748</v>
      </c>
      <c r="W158" s="173" t="s">
        <v>2001</v>
      </c>
      <c r="X158" s="172">
        <v>2127.3925979999999</v>
      </c>
      <c r="Y158" s="173" t="s">
        <v>2001</v>
      </c>
      <c r="Z158" s="172">
        <v>3898.2906029999999</v>
      </c>
      <c r="AA158" s="173">
        <v>0.83242651434664816</v>
      </c>
      <c r="AB158" s="172" t="s">
        <v>4748</v>
      </c>
      <c r="AC158" s="168" t="s">
        <v>2001</v>
      </c>
      <c r="AD158" s="172">
        <v>556.63</v>
      </c>
      <c r="AE158" s="168" t="s">
        <v>2001</v>
      </c>
      <c r="AF158" s="172">
        <v>780</v>
      </c>
      <c r="AG158" s="168">
        <v>0.4012899053231051</v>
      </c>
      <c r="AH158" s="171" t="s">
        <v>4748</v>
      </c>
      <c r="AI158" s="171" t="s">
        <v>4748</v>
      </c>
      <c r="AJ158" s="171">
        <v>2.9871345937623186</v>
      </c>
      <c r="AK158" s="171" t="s">
        <v>4748</v>
      </c>
      <c r="AL158" s="171" t="s">
        <v>4748</v>
      </c>
      <c r="AM158" s="171">
        <v>7.3397995937700147</v>
      </c>
      <c r="AN158" s="170" t="s">
        <v>4748</v>
      </c>
      <c r="AO158" s="170">
        <v>10.948763162241681</v>
      </c>
      <c r="AP158" s="170">
        <v>9.164351095843104</v>
      </c>
      <c r="AQ158" s="170" t="s">
        <v>4748</v>
      </c>
      <c r="AR158" s="170">
        <v>56.279193772255887</v>
      </c>
      <c r="AS158" s="170">
        <v>86.479649757646271</v>
      </c>
      <c r="AT158" s="6" t="s">
        <v>4748</v>
      </c>
      <c r="AU158" s="6">
        <v>400</v>
      </c>
      <c r="AV158" s="6">
        <v>600</v>
      </c>
    </row>
    <row r="159" spans="1:48" x14ac:dyDescent="0.25">
      <c r="A159" s="162">
        <v>156</v>
      </c>
      <c r="B159" s="3" t="s">
        <v>2363</v>
      </c>
      <c r="C159" s="3" t="s">
        <v>2176</v>
      </c>
      <c r="D159" s="28">
        <v>8600</v>
      </c>
      <c r="E159" s="25">
        <v>17.808219999999999</v>
      </c>
      <c r="F159" s="25">
        <v>-14</v>
      </c>
      <c r="G159" s="25">
        <v>-18.09524</v>
      </c>
      <c r="H159" s="28">
        <v>43000000000</v>
      </c>
      <c r="I159" s="51">
        <v>5</v>
      </c>
      <c r="J159" s="51">
        <v>27.604520000000001</v>
      </c>
      <c r="K159" s="28">
        <v>225</v>
      </c>
      <c r="L159" s="28">
        <v>1699000</v>
      </c>
      <c r="M159" s="51">
        <v>8.2771896053897986</v>
      </c>
      <c r="N159" s="51">
        <v>0.71024569034917828</v>
      </c>
      <c r="O159" s="51" t="s">
        <v>4942</v>
      </c>
      <c r="P159" s="30">
        <v>676279.91345500003</v>
      </c>
      <c r="Q159" s="27">
        <v>-3.1177154642589744E-2</v>
      </c>
      <c r="R159" s="30">
        <v>440809.90231899999</v>
      </c>
      <c r="S159" s="27">
        <v>-0.34818424509020751</v>
      </c>
      <c r="T159" s="30">
        <v>547413.99686700001</v>
      </c>
      <c r="U159" s="27">
        <v>0.24183688702812775</v>
      </c>
      <c r="V159" s="30">
        <v>7338.7778060000001</v>
      </c>
      <c r="W159" s="32">
        <v>-1.8386676172875704E-3</v>
      </c>
      <c r="X159" s="30">
        <v>7414.943303</v>
      </c>
      <c r="Y159" s="32">
        <v>1.0378498847277928E-2</v>
      </c>
      <c r="Z159" s="30">
        <v>5195.3570499999996</v>
      </c>
      <c r="AA159" s="32">
        <v>-0.29933961222629735</v>
      </c>
      <c r="AB159" s="30">
        <v>1468</v>
      </c>
      <c r="AC159" s="27">
        <v>-1.3605442176870541E-3</v>
      </c>
      <c r="AD159" s="30">
        <v>1483</v>
      </c>
      <c r="AE159" s="27">
        <v>1.021798365122617E-2</v>
      </c>
      <c r="AF159" s="30">
        <v>1039</v>
      </c>
      <c r="AG159" s="27">
        <v>-0.29939312204989887</v>
      </c>
      <c r="AH159" s="25">
        <v>1.2366768923206488</v>
      </c>
      <c r="AI159" s="25">
        <v>1.0493052129478273</v>
      </c>
      <c r="AJ159" s="25">
        <v>0.80424335752205778</v>
      </c>
      <c r="AK159" s="25">
        <v>11.800427745643564</v>
      </c>
      <c r="AL159" s="25">
        <v>11.880255399104993</v>
      </c>
      <c r="AM159" s="25">
        <v>8.4418786674182957</v>
      </c>
      <c r="AN159" s="49">
        <v>9.7864423798835638</v>
      </c>
      <c r="AO159" s="49">
        <v>13.357670374970166</v>
      </c>
      <c r="AP159" s="49">
        <v>10.420000000083773</v>
      </c>
      <c r="AQ159" s="49">
        <v>333.3557748558124</v>
      </c>
      <c r="AR159" s="49">
        <v>402.1825766462257</v>
      </c>
      <c r="AS159" s="49">
        <v>496.6670422502587</v>
      </c>
      <c r="AT159" s="28">
        <v>1200</v>
      </c>
      <c r="AU159" s="28">
        <v>1200</v>
      </c>
      <c r="AV159" s="28">
        <v>1000</v>
      </c>
    </row>
    <row r="160" spans="1:48" x14ac:dyDescent="0.25">
      <c r="A160" s="162">
        <v>157</v>
      </c>
      <c r="B160" s="3" t="s">
        <v>345</v>
      </c>
      <c r="C160" s="3" t="s">
        <v>694</v>
      </c>
      <c r="D160" s="28" t="s">
        <v>4942</v>
      </c>
      <c r="E160" s="25" t="s">
        <v>4942</v>
      </c>
      <c r="F160" s="25" t="s">
        <v>4942</v>
      </c>
      <c r="G160" s="25" t="s">
        <v>4942</v>
      </c>
      <c r="H160" s="28" t="s">
        <v>4942</v>
      </c>
      <c r="I160" s="51">
        <v>5.3129200000000001</v>
      </c>
      <c r="J160" s="51">
        <v>10.06503</v>
      </c>
      <c r="K160" s="28">
        <v>0</v>
      </c>
      <c r="L160" s="28" t="s">
        <v>4942</v>
      </c>
      <c r="M160" s="51" t="s">
        <v>4942</v>
      </c>
      <c r="N160" s="51" t="s">
        <v>4942</v>
      </c>
      <c r="O160" s="51" t="s">
        <v>4942</v>
      </c>
      <c r="P160" s="30">
        <v>337633.95455600001</v>
      </c>
      <c r="Q160" s="27">
        <v>-4.5747953922186224E-2</v>
      </c>
      <c r="R160" s="30">
        <v>367434.69314500003</v>
      </c>
      <c r="S160" s="27">
        <v>8.8263452732972203E-2</v>
      </c>
      <c r="T160" s="30">
        <v>192921.01007799999</v>
      </c>
      <c r="U160" s="27">
        <v>-0.47495156642198738</v>
      </c>
      <c r="V160" s="30">
        <v>6390.8521710000005</v>
      </c>
      <c r="W160" s="32">
        <v>-0.27295422827081484</v>
      </c>
      <c r="X160" s="30">
        <v>2127.5857980000001</v>
      </c>
      <c r="Y160" s="32">
        <v>-0.6670888731154786</v>
      </c>
      <c r="Z160" s="30">
        <v>368.36237899999998</v>
      </c>
      <c r="AA160" s="32">
        <v>-0.826863678378436</v>
      </c>
      <c r="AB160" s="30">
        <v>1203</v>
      </c>
      <c r="AC160" s="27">
        <v>-0.39547738693467338</v>
      </c>
      <c r="AD160" s="30">
        <v>400</v>
      </c>
      <c r="AE160" s="27">
        <v>-0.66749792186201162</v>
      </c>
      <c r="AF160" s="30">
        <v>69</v>
      </c>
      <c r="AG160" s="27">
        <v>-0.82750000000000001</v>
      </c>
      <c r="AH160" s="25">
        <v>2.1955090424992934</v>
      </c>
      <c r="AI160" s="25">
        <v>0.64888495370043597</v>
      </c>
      <c r="AJ160" s="25">
        <v>0.11805232021972706</v>
      </c>
      <c r="AK160" s="25">
        <v>10.29151652699441</v>
      </c>
      <c r="AL160" s="25">
        <v>3.3995309589106522</v>
      </c>
      <c r="AM160" s="25">
        <v>0.57707508158507737</v>
      </c>
      <c r="AN160" s="49">
        <v>4.011222825562621</v>
      </c>
      <c r="AO160" s="49">
        <v>2.4375224757194114</v>
      </c>
      <c r="AP160" s="49">
        <v>6.1190574215981508</v>
      </c>
      <c r="AQ160" s="49">
        <v>101.62602765516766</v>
      </c>
      <c r="AR160" s="49">
        <v>170.67013176113949</v>
      </c>
      <c r="AS160" s="49">
        <v>153.53267606476982</v>
      </c>
      <c r="AT160" s="28">
        <v>1200</v>
      </c>
      <c r="AU160" s="28">
        <v>400</v>
      </c>
      <c r="AV160" s="28">
        <v>0</v>
      </c>
    </row>
    <row r="161" spans="1:48" x14ac:dyDescent="0.25">
      <c r="A161" s="162">
        <v>158</v>
      </c>
      <c r="B161" s="3" t="s">
        <v>2366</v>
      </c>
      <c r="C161" s="3" t="s">
        <v>2176</v>
      </c>
      <c r="D161" s="6">
        <v>500</v>
      </c>
      <c r="E161" s="171">
        <v>0</v>
      </c>
      <c r="F161" s="171">
        <v>-28.571429999999999</v>
      </c>
      <c r="G161" s="171">
        <v>-37.5</v>
      </c>
      <c r="H161" s="6">
        <v>10399963500</v>
      </c>
      <c r="I161" s="154">
        <v>20.79993</v>
      </c>
      <c r="J161" s="154">
        <v>33.625190000000003</v>
      </c>
      <c r="K161" s="6">
        <v>2059.5</v>
      </c>
      <c r="L161" s="6">
        <v>1027500</v>
      </c>
      <c r="M161" s="154">
        <v>27.777777777777779</v>
      </c>
      <c r="N161" s="154" t="s">
        <v>4942</v>
      </c>
      <c r="O161" s="154" t="s">
        <v>4942</v>
      </c>
      <c r="P161" s="172">
        <v>190673.426928</v>
      </c>
      <c r="Q161" s="168">
        <v>-0.59768854232260082</v>
      </c>
      <c r="R161" s="172" t="s">
        <v>4748</v>
      </c>
      <c r="S161" s="168" t="s">
        <v>2001</v>
      </c>
      <c r="T161" s="172" t="s">
        <v>4748</v>
      </c>
      <c r="U161" s="168" t="s">
        <v>4748</v>
      </c>
      <c r="V161" s="172">
        <v>376.25798900000001</v>
      </c>
      <c r="W161" s="173">
        <v>-0.68835207294858036</v>
      </c>
      <c r="X161" s="172" t="s">
        <v>4748</v>
      </c>
      <c r="Y161" s="173" t="s">
        <v>2001</v>
      </c>
      <c r="Z161" s="172" t="s">
        <v>4748</v>
      </c>
      <c r="AA161" s="173" t="s">
        <v>4748</v>
      </c>
      <c r="AB161" s="172">
        <v>18</v>
      </c>
      <c r="AC161" s="168">
        <v>-0.68965517241379315</v>
      </c>
      <c r="AD161" s="172" t="s">
        <v>4748</v>
      </c>
      <c r="AE161" s="168" t="s">
        <v>2001</v>
      </c>
      <c r="AF161" s="172" t="s">
        <v>4748</v>
      </c>
      <c r="AG161" s="168" t="s">
        <v>4748</v>
      </c>
      <c r="AH161" s="171">
        <v>5.5330667396712177E-2</v>
      </c>
      <c r="AI161" s="171" t="s">
        <v>4748</v>
      </c>
      <c r="AJ161" s="171" t="s">
        <v>4748</v>
      </c>
      <c r="AK161" s="171" t="s">
        <v>4748</v>
      </c>
      <c r="AL161" s="171" t="s">
        <v>4748</v>
      </c>
      <c r="AM161" s="171" t="s">
        <v>4748</v>
      </c>
      <c r="AN161" s="170">
        <v>15.254862916468948</v>
      </c>
      <c r="AO161" s="170" t="s">
        <v>4748</v>
      </c>
      <c r="AP161" s="170" t="s">
        <v>4748</v>
      </c>
      <c r="AQ161" s="170" t="s">
        <v>4748</v>
      </c>
      <c r="AR161" s="170" t="s">
        <v>4748</v>
      </c>
      <c r="AS161" s="170" t="s">
        <v>4748</v>
      </c>
      <c r="AT161" s="6">
        <v>0</v>
      </c>
      <c r="AU161" s="6" t="s">
        <v>4748</v>
      </c>
      <c r="AV161" s="6" t="s">
        <v>4748</v>
      </c>
    </row>
    <row r="162" spans="1:48" x14ac:dyDescent="0.25">
      <c r="A162" s="162">
        <v>159</v>
      </c>
      <c r="B162" s="3" t="s">
        <v>4085</v>
      </c>
      <c r="C162" s="3" t="s">
        <v>694</v>
      </c>
      <c r="D162" s="6" t="s">
        <v>4942</v>
      </c>
      <c r="E162" s="171" t="s">
        <v>4942</v>
      </c>
      <c r="F162" s="171" t="s">
        <v>4942</v>
      </c>
      <c r="G162" s="171" t="s">
        <v>4942</v>
      </c>
      <c r="H162" s="6" t="s">
        <v>4942</v>
      </c>
      <c r="I162" s="154">
        <v>13.799999999999999</v>
      </c>
      <c r="J162" s="154">
        <v>96.166659999999993</v>
      </c>
      <c r="K162" s="6">
        <v>0</v>
      </c>
      <c r="L162" s="6" t="s">
        <v>4942</v>
      </c>
      <c r="M162" s="154" t="s">
        <v>4942</v>
      </c>
      <c r="N162" s="154" t="s">
        <v>4942</v>
      </c>
      <c r="O162" s="154" t="s">
        <v>4942</v>
      </c>
      <c r="P162" s="172" t="s">
        <v>4748</v>
      </c>
      <c r="Q162" s="168" t="s">
        <v>2001</v>
      </c>
      <c r="R162" s="172">
        <v>82245.318681999997</v>
      </c>
      <c r="S162" s="168" t="s">
        <v>2001</v>
      </c>
      <c r="T162" s="172">
        <v>67836.812732000006</v>
      </c>
      <c r="U162" s="168">
        <v>-0.17518937467687629</v>
      </c>
      <c r="V162" s="172" t="s">
        <v>4748</v>
      </c>
      <c r="W162" s="173" t="s">
        <v>2001</v>
      </c>
      <c r="X162" s="172">
        <v>11389.422033999999</v>
      </c>
      <c r="Y162" s="173" t="s">
        <v>2001</v>
      </c>
      <c r="Z162" s="172">
        <v>3133.6376650000002</v>
      </c>
      <c r="AA162" s="173">
        <v>-0.72486420683636243</v>
      </c>
      <c r="AB162" s="172" t="s">
        <v>4748</v>
      </c>
      <c r="AC162" s="168" t="s">
        <v>2001</v>
      </c>
      <c r="AD162" s="172">
        <v>734</v>
      </c>
      <c r="AE162" s="168" t="s">
        <v>2001</v>
      </c>
      <c r="AF162" s="172">
        <v>198</v>
      </c>
      <c r="AG162" s="168">
        <v>-0.73024523160762944</v>
      </c>
      <c r="AH162" s="171" t="s">
        <v>4748</v>
      </c>
      <c r="AI162" s="171" t="s">
        <v>4748</v>
      </c>
      <c r="AJ162" s="171">
        <v>1.9901560085897694</v>
      </c>
      <c r="AK162" s="171" t="s">
        <v>4748</v>
      </c>
      <c r="AL162" s="171" t="s">
        <v>4748</v>
      </c>
      <c r="AM162" s="171">
        <v>1.8380457649530162</v>
      </c>
      <c r="AN162" s="170" t="s">
        <v>4748</v>
      </c>
      <c r="AO162" s="170">
        <v>30.493344861327408</v>
      </c>
      <c r="AP162" s="170">
        <v>22.453314107157251</v>
      </c>
      <c r="AQ162" s="170" t="s">
        <v>4748</v>
      </c>
      <c r="AR162" s="170">
        <v>1.4777069138699053</v>
      </c>
      <c r="AS162" s="170">
        <v>0.98359211001560498</v>
      </c>
      <c r="AT162" s="6" t="s">
        <v>4748</v>
      </c>
      <c r="AU162" s="6" t="s">
        <v>4748</v>
      </c>
      <c r="AV162" s="6" t="s">
        <v>4748</v>
      </c>
    </row>
    <row r="163" spans="1:48" x14ac:dyDescent="0.25">
      <c r="A163" s="162">
        <v>160</v>
      </c>
      <c r="B163" s="3" t="s">
        <v>346</v>
      </c>
      <c r="C163" s="3" t="s">
        <v>694</v>
      </c>
      <c r="D163" s="28">
        <v>46200</v>
      </c>
      <c r="E163" s="25">
        <v>10</v>
      </c>
      <c r="F163" s="25">
        <v>32.378219999999999</v>
      </c>
      <c r="G163" s="25">
        <v>67.391300000000001</v>
      </c>
      <c r="H163" s="28">
        <v>231000000000</v>
      </c>
      <c r="I163" s="51">
        <v>5</v>
      </c>
      <c r="J163" s="51">
        <v>83.744799999999998</v>
      </c>
      <c r="K163" s="28">
        <v>5</v>
      </c>
      <c r="L163" s="28">
        <v>231000</v>
      </c>
      <c r="M163" s="51" t="s">
        <v>4942</v>
      </c>
      <c r="N163" s="51">
        <v>2.1471770343100904</v>
      </c>
      <c r="O163" s="51" t="s">
        <v>4942</v>
      </c>
      <c r="P163" s="30">
        <v>431571.60331999999</v>
      </c>
      <c r="Q163" s="27">
        <v>6.4786420998390826E-2</v>
      </c>
      <c r="R163" s="30">
        <v>428468.11913000001</v>
      </c>
      <c r="S163" s="27">
        <v>-7.1911223215926912E-3</v>
      </c>
      <c r="T163" s="30">
        <v>415779.02849400003</v>
      </c>
      <c r="U163" s="27">
        <v>-2.9615017009351929E-2</v>
      </c>
      <c r="V163" s="30">
        <v>13722.364125</v>
      </c>
      <c r="W163" s="32">
        <v>-0.22277792144494368</v>
      </c>
      <c r="X163" s="30">
        <v>40.487188000000003</v>
      </c>
      <c r="Y163" s="32">
        <v>-0.99704954717487504</v>
      </c>
      <c r="Z163" s="30">
        <v>5110.1688899999999</v>
      </c>
      <c r="AA163" s="32">
        <v>125.21693781252478</v>
      </c>
      <c r="AB163" s="30">
        <v>2607</v>
      </c>
      <c r="AC163" s="27">
        <v>-0.26168224299065423</v>
      </c>
      <c r="AD163" s="30">
        <v>8</v>
      </c>
      <c r="AE163" s="27">
        <v>-0.9969313387034906</v>
      </c>
      <c r="AF163" s="30">
        <v>1022</v>
      </c>
      <c r="AG163" s="27">
        <v>126.75</v>
      </c>
      <c r="AH163" s="25">
        <v>6.3773015854541564</v>
      </c>
      <c r="AI163" s="25">
        <v>1.7710354651220003E-2</v>
      </c>
      <c r="AJ163" s="25">
        <v>2.3059880518863558</v>
      </c>
      <c r="AK163" s="25">
        <v>11.02408262024502</v>
      </c>
      <c r="AL163" s="25">
        <v>3.2930671120627475E-2</v>
      </c>
      <c r="AM163" s="25">
        <v>4.4813590541939847</v>
      </c>
      <c r="AN163" s="49">
        <v>24.305928081931981</v>
      </c>
      <c r="AO163" s="49">
        <v>19.967485937044081</v>
      </c>
      <c r="AP163" s="49">
        <v>21.075815960079037</v>
      </c>
      <c r="AQ163" s="49">
        <v>18.019028130339365</v>
      </c>
      <c r="AR163" s="49">
        <v>36.221018491726689</v>
      </c>
      <c r="AS163" s="49">
        <v>33.056758714651863</v>
      </c>
      <c r="AT163" s="28">
        <v>1500</v>
      </c>
      <c r="AU163" s="28" t="s">
        <v>4748</v>
      </c>
      <c r="AV163" s="28">
        <v>1000</v>
      </c>
    </row>
    <row r="164" spans="1:48" x14ac:dyDescent="0.25">
      <c r="A164" s="162">
        <v>161</v>
      </c>
      <c r="B164" s="3" t="s">
        <v>347</v>
      </c>
      <c r="C164" s="3" t="s">
        <v>694</v>
      </c>
      <c r="D164" s="28">
        <v>41800</v>
      </c>
      <c r="E164" s="25">
        <v>-3.2407409999999999</v>
      </c>
      <c r="F164" s="25">
        <v>8.5714290000000002</v>
      </c>
      <c r="G164" s="25">
        <v>14.83516</v>
      </c>
      <c r="H164" s="28">
        <v>198971678399.99997</v>
      </c>
      <c r="I164" s="51">
        <v>4.7600799999999994</v>
      </c>
      <c r="J164" s="51">
        <v>66.577910000000003</v>
      </c>
      <c r="K164" s="28">
        <v>4162.8500000000004</v>
      </c>
      <c r="L164" s="28">
        <v>176573500</v>
      </c>
      <c r="M164" s="51">
        <v>7.1140646559349516</v>
      </c>
      <c r="N164" s="51">
        <v>2.5861041869683459</v>
      </c>
      <c r="O164" s="51">
        <v>0.48749189999999998</v>
      </c>
      <c r="P164" s="30">
        <v>306863.52483100002</v>
      </c>
      <c r="Q164" s="27">
        <v>2.3380458676064864E-2</v>
      </c>
      <c r="R164" s="30">
        <v>322819.97137799999</v>
      </c>
      <c r="S164" s="27">
        <v>5.1998511572164618E-2</v>
      </c>
      <c r="T164" s="30">
        <v>272376.682585</v>
      </c>
      <c r="U164" s="27">
        <v>-0.15625826548982114</v>
      </c>
      <c r="V164" s="30">
        <v>31991.195004000001</v>
      </c>
      <c r="W164" s="32">
        <v>0.85880990866629214</v>
      </c>
      <c r="X164" s="30">
        <v>19035.936107000001</v>
      </c>
      <c r="Y164" s="32">
        <v>-0.40496326865502041</v>
      </c>
      <c r="Z164" s="30">
        <v>14681.08915</v>
      </c>
      <c r="AA164" s="32">
        <v>-0.22876978219099048</v>
      </c>
      <c r="AB164" s="30">
        <v>6182.8571428571431</v>
      </c>
      <c r="AC164" s="27">
        <v>0.70999604899249302</v>
      </c>
      <c r="AD164" s="30">
        <v>3679.0810059999999</v>
      </c>
      <c r="AE164" s="27">
        <v>-0.40495455078558229</v>
      </c>
      <c r="AF164" s="30">
        <v>2832</v>
      </c>
      <c r="AG164" s="27">
        <v>-0.23024255367537289</v>
      </c>
      <c r="AH164" s="25">
        <v>29.596970326664202</v>
      </c>
      <c r="AI164" s="25">
        <v>17.56546659323897</v>
      </c>
      <c r="AJ164" s="25">
        <v>13.045390197591905</v>
      </c>
      <c r="AK164" s="25">
        <v>44.583743988559085</v>
      </c>
      <c r="AL164" s="25">
        <v>24.458541506079602</v>
      </c>
      <c r="AM164" s="25">
        <v>20.058896901708039</v>
      </c>
      <c r="AN164" s="49">
        <v>19.798454511157495</v>
      </c>
      <c r="AO164" s="49">
        <v>15.924313475267017</v>
      </c>
      <c r="AP164" s="49">
        <v>17.240092417729603</v>
      </c>
      <c r="AQ164" s="49">
        <v>10.269079046928653</v>
      </c>
      <c r="AR164" s="49">
        <v>3.9310422627929698</v>
      </c>
      <c r="AS164" s="49">
        <v>32.460115357174786</v>
      </c>
      <c r="AT164" s="28">
        <v>4642.8571428571431</v>
      </c>
      <c r="AU164" s="28">
        <v>3400</v>
      </c>
      <c r="AV164" s="28">
        <v>2400</v>
      </c>
    </row>
    <row r="165" spans="1:48" x14ac:dyDescent="0.25">
      <c r="A165" s="162">
        <v>162</v>
      </c>
      <c r="B165" s="3" t="s">
        <v>4687</v>
      </c>
      <c r="C165" s="3" t="s">
        <v>2176</v>
      </c>
      <c r="D165" s="28">
        <v>7900</v>
      </c>
      <c r="E165" s="25">
        <v>-30.0885</v>
      </c>
      <c r="F165" s="25">
        <v>-40.151519999999998</v>
      </c>
      <c r="G165" s="25">
        <v>12.857139999999999</v>
      </c>
      <c r="H165" s="28">
        <v>77013774100</v>
      </c>
      <c r="I165" s="51">
        <v>9.7485699999999991</v>
      </c>
      <c r="J165" s="51">
        <v>100</v>
      </c>
      <c r="K165" s="28">
        <v>5780</v>
      </c>
      <c r="L165" s="28">
        <v>54480000</v>
      </c>
      <c r="M165" s="51">
        <v>2.9958285930982176</v>
      </c>
      <c r="N165" s="51">
        <v>0.65324208886819646</v>
      </c>
      <c r="O165" s="51" t="s">
        <v>4942</v>
      </c>
      <c r="P165" s="30">
        <v>578223.59592800005</v>
      </c>
      <c r="Q165" s="27">
        <v>-0.26576483128878159</v>
      </c>
      <c r="R165" s="30">
        <v>548113.73931099998</v>
      </c>
      <c r="S165" s="27">
        <v>-5.2073033388885248E-2</v>
      </c>
      <c r="T165" s="30">
        <v>625547.49806500005</v>
      </c>
      <c r="U165" s="27">
        <v>0.1412731577415616</v>
      </c>
      <c r="V165" s="30">
        <v>26613.566503999999</v>
      </c>
      <c r="W165" s="32">
        <v>0.82225681817386653</v>
      </c>
      <c r="X165" s="30">
        <v>16895.929582000001</v>
      </c>
      <c r="Y165" s="32">
        <v>-0.36513846877829936</v>
      </c>
      <c r="Z165" s="30">
        <v>18469.523837000001</v>
      </c>
      <c r="AA165" s="32">
        <v>9.3134517835373867E-2</v>
      </c>
      <c r="AB165" s="30">
        <v>2910</v>
      </c>
      <c r="AC165" s="27">
        <v>0.82216656230432061</v>
      </c>
      <c r="AD165" s="30">
        <v>1799</v>
      </c>
      <c r="AE165" s="27">
        <v>-0.38178694158075599</v>
      </c>
      <c r="AF165" s="30">
        <v>2009</v>
      </c>
      <c r="AG165" s="27">
        <v>0.11673151750972763</v>
      </c>
      <c r="AH165" s="25">
        <v>6.2485245864176298</v>
      </c>
      <c r="AI165" s="25">
        <v>4.0331715764628209</v>
      </c>
      <c r="AJ165" s="25">
        <v>5.3305829437264318</v>
      </c>
      <c r="AK165" s="25" t="s">
        <v>4748</v>
      </c>
      <c r="AL165" s="25">
        <v>68.08060052630259</v>
      </c>
      <c r="AM165" s="25">
        <v>32.683913397986849</v>
      </c>
      <c r="AN165" s="49">
        <v>12.723711086180078</v>
      </c>
      <c r="AO165" s="49">
        <v>10.672198896990148</v>
      </c>
      <c r="AP165" s="49">
        <v>10.579068897198862</v>
      </c>
      <c r="AQ165" s="49">
        <v>3277.7915661840152</v>
      </c>
      <c r="AR165" s="49">
        <v>1129.8810096390141</v>
      </c>
      <c r="AS165" s="49">
        <v>221.44510225962395</v>
      </c>
      <c r="AT165" s="28" t="s">
        <v>4748</v>
      </c>
      <c r="AU165" s="28" t="s">
        <v>4748</v>
      </c>
      <c r="AV165" s="28" t="s">
        <v>4748</v>
      </c>
    </row>
    <row r="166" spans="1:48" x14ac:dyDescent="0.25">
      <c r="A166" s="162">
        <v>163</v>
      </c>
      <c r="B166" s="3" t="s">
        <v>51</v>
      </c>
      <c r="C166" s="3" t="s">
        <v>1</v>
      </c>
      <c r="D166" s="6">
        <v>56000</v>
      </c>
      <c r="E166" s="171">
        <v>-3.4482759999999999</v>
      </c>
      <c r="F166" s="171">
        <v>-6.8219630000000002</v>
      </c>
      <c r="G166" s="171">
        <v>11.11111</v>
      </c>
      <c r="H166" s="6">
        <v>3225600000000</v>
      </c>
      <c r="I166" s="154">
        <v>57.599999999999994</v>
      </c>
      <c r="J166" s="154">
        <v>5.4791410000000003</v>
      </c>
      <c r="K166" s="6">
        <v>1129.5</v>
      </c>
      <c r="L166" s="6">
        <v>64950000</v>
      </c>
      <c r="M166" s="154">
        <v>7.5467171527166377</v>
      </c>
      <c r="N166" s="154">
        <v>2.0434930304198224</v>
      </c>
      <c r="O166" s="154">
        <v>0.57057009999999997</v>
      </c>
      <c r="P166" s="172">
        <v>5667844.4785789996</v>
      </c>
      <c r="Q166" s="168">
        <v>5.0658208249269254E-2</v>
      </c>
      <c r="R166" s="172">
        <v>5629033.8839980001</v>
      </c>
      <c r="S166" s="168">
        <v>-6.8475052072581866E-3</v>
      </c>
      <c r="T166" s="172">
        <v>6825487.9720729999</v>
      </c>
      <c r="U166" s="168">
        <v>0.21255052158705837</v>
      </c>
      <c r="V166" s="172">
        <v>170576.026205</v>
      </c>
      <c r="W166" s="173">
        <v>0.31396450565910272</v>
      </c>
      <c r="X166" s="172">
        <v>239371.80538400001</v>
      </c>
      <c r="Y166" s="173">
        <v>0.40331446751092992</v>
      </c>
      <c r="Z166" s="172">
        <v>326059.24388000002</v>
      </c>
      <c r="AA166" s="173">
        <v>0.36214556830089539</v>
      </c>
      <c r="AB166" s="172">
        <v>3059.3505599999999</v>
      </c>
      <c r="AC166" s="168">
        <v>0.10825199645075423</v>
      </c>
      <c r="AD166" s="172">
        <v>7231</v>
      </c>
      <c r="AE166" s="168">
        <v>1.3635735291479643</v>
      </c>
      <c r="AF166" s="172">
        <v>4925.0969189999996</v>
      </c>
      <c r="AG166" s="168">
        <v>-0.31889131254321673</v>
      </c>
      <c r="AH166" s="171">
        <v>9.1536072621148801</v>
      </c>
      <c r="AI166" s="171">
        <v>11.199431889904496</v>
      </c>
      <c r="AJ166" s="171">
        <v>12.548571859616334</v>
      </c>
      <c r="AK166" s="171">
        <v>23.749630501792776</v>
      </c>
      <c r="AL166" s="171">
        <v>30.007602315658318</v>
      </c>
      <c r="AM166" s="171">
        <v>27.962398997972116</v>
      </c>
      <c r="AN166" s="170">
        <v>8.6465292690046986</v>
      </c>
      <c r="AO166" s="170">
        <v>9.9433695951296031</v>
      </c>
      <c r="AP166" s="170">
        <v>10.058722677325038</v>
      </c>
      <c r="AQ166" s="170">
        <v>79.483435561882047</v>
      </c>
      <c r="AR166" s="170">
        <v>83.882360653471537</v>
      </c>
      <c r="AS166" s="170">
        <v>59.126090954887026</v>
      </c>
      <c r="AT166" s="6">
        <v>1837.0800000000002</v>
      </c>
      <c r="AU166" s="6">
        <v>3500</v>
      </c>
      <c r="AV166" s="6">
        <v>3500</v>
      </c>
    </row>
    <row r="167" spans="1:48" x14ac:dyDescent="0.25">
      <c r="A167" s="162">
        <v>164</v>
      </c>
      <c r="B167" s="3" t="s">
        <v>2369</v>
      </c>
      <c r="C167" s="3" t="s">
        <v>2176</v>
      </c>
      <c r="D167" s="6">
        <v>3400</v>
      </c>
      <c r="E167" s="171">
        <v>-24.44444</v>
      </c>
      <c r="F167" s="171">
        <v>-19.047619999999998</v>
      </c>
      <c r="G167" s="171" t="s">
        <v>4942</v>
      </c>
      <c r="H167" s="6">
        <v>146221644400</v>
      </c>
      <c r="I167" s="154">
        <v>43.006369999999997</v>
      </c>
      <c r="J167" s="154">
        <v>100</v>
      </c>
      <c r="K167" s="6">
        <v>130</v>
      </c>
      <c r="L167" s="6">
        <v>465000</v>
      </c>
      <c r="M167" s="154">
        <v>64.15094339622641</v>
      </c>
      <c r="N167" s="154">
        <v>1.0580200941593567</v>
      </c>
      <c r="O167" s="154" t="s">
        <v>4942</v>
      </c>
      <c r="P167" s="172" t="s">
        <v>4748</v>
      </c>
      <c r="Q167" s="168" t="s">
        <v>2001</v>
      </c>
      <c r="R167" s="172">
        <v>572062.31403999997</v>
      </c>
      <c r="S167" s="168" t="s">
        <v>2001</v>
      </c>
      <c r="T167" s="172" t="s">
        <v>4748</v>
      </c>
      <c r="U167" s="168" t="s">
        <v>4748</v>
      </c>
      <c r="V167" s="172" t="s">
        <v>4748</v>
      </c>
      <c r="W167" s="173" t="s">
        <v>2001</v>
      </c>
      <c r="X167" s="172">
        <v>-248168.249775</v>
      </c>
      <c r="Y167" s="173" t="s">
        <v>2001</v>
      </c>
      <c r="Z167" s="172" t="s">
        <v>4748</v>
      </c>
      <c r="AA167" s="173" t="s">
        <v>4748</v>
      </c>
      <c r="AB167" s="172" t="s">
        <v>4748</v>
      </c>
      <c r="AC167" s="168" t="s">
        <v>2001</v>
      </c>
      <c r="AD167" s="172">
        <v>-5771</v>
      </c>
      <c r="AE167" s="168" t="s">
        <v>2001</v>
      </c>
      <c r="AF167" s="172" t="s">
        <v>4748</v>
      </c>
      <c r="AG167" s="168" t="s">
        <v>4748</v>
      </c>
      <c r="AH167" s="171" t="s">
        <v>4748</v>
      </c>
      <c r="AI167" s="171" t="s">
        <v>4748</v>
      </c>
      <c r="AJ167" s="171" t="s">
        <v>4748</v>
      </c>
      <c r="AK167" s="171" t="s">
        <v>4748</v>
      </c>
      <c r="AL167" s="171" t="s">
        <v>4748</v>
      </c>
      <c r="AM167" s="171" t="s">
        <v>4748</v>
      </c>
      <c r="AN167" s="170" t="s">
        <v>4748</v>
      </c>
      <c r="AO167" s="170">
        <v>-18.670470092447289</v>
      </c>
      <c r="AP167" s="170" t="s">
        <v>4748</v>
      </c>
      <c r="AQ167" s="170" t="s">
        <v>4748</v>
      </c>
      <c r="AR167" s="170">
        <v>1274.6224433144175</v>
      </c>
      <c r="AS167" s="170" t="s">
        <v>4748</v>
      </c>
      <c r="AT167" s="6" t="s">
        <v>4748</v>
      </c>
      <c r="AU167" s="6" t="s">
        <v>4748</v>
      </c>
      <c r="AV167" s="6" t="s">
        <v>4748</v>
      </c>
    </row>
    <row r="168" spans="1:48" x14ac:dyDescent="0.25">
      <c r="A168" s="162">
        <v>165</v>
      </c>
      <c r="B168" s="3" t="s">
        <v>2372</v>
      </c>
      <c r="C168" s="3" t="s">
        <v>2176</v>
      </c>
      <c r="D168" s="28">
        <v>9000</v>
      </c>
      <c r="E168" s="25">
        <v>0</v>
      </c>
      <c r="F168" s="25">
        <v>-10</v>
      </c>
      <c r="G168" s="25">
        <v>-10</v>
      </c>
      <c r="H168" s="28">
        <v>31751325000</v>
      </c>
      <c r="I168" s="51">
        <v>3.5279199999999999</v>
      </c>
      <c r="J168" s="51">
        <v>54.647019999999998</v>
      </c>
      <c r="K168" s="28">
        <v>260</v>
      </c>
      <c r="L168" s="28">
        <v>2354500</v>
      </c>
      <c r="M168" s="51">
        <v>0.96071733561058925</v>
      </c>
      <c r="N168" s="51">
        <v>0.18613788647436211</v>
      </c>
      <c r="O168" s="51" t="s">
        <v>4942</v>
      </c>
      <c r="P168" s="30" t="s">
        <v>4748</v>
      </c>
      <c r="Q168" s="27" t="s">
        <v>2001</v>
      </c>
      <c r="R168" s="30">
        <v>227984.195266</v>
      </c>
      <c r="S168" s="27" t="s">
        <v>2001</v>
      </c>
      <c r="T168" s="30" t="s">
        <v>4748</v>
      </c>
      <c r="U168" s="27" t="s">
        <v>4748</v>
      </c>
      <c r="V168" s="30" t="s">
        <v>4748</v>
      </c>
      <c r="W168" s="32" t="s">
        <v>2001</v>
      </c>
      <c r="X168" s="30">
        <v>6574.8536729999996</v>
      </c>
      <c r="Y168" s="32" t="s">
        <v>2001</v>
      </c>
      <c r="Z168" s="30" t="s">
        <v>4748</v>
      </c>
      <c r="AA168" s="32" t="s">
        <v>4748</v>
      </c>
      <c r="AB168" s="30" t="s">
        <v>4748</v>
      </c>
      <c r="AC168" s="27" t="s">
        <v>2001</v>
      </c>
      <c r="AD168" s="30">
        <v>3287</v>
      </c>
      <c r="AE168" s="27" t="s">
        <v>2001</v>
      </c>
      <c r="AF168" s="30" t="s">
        <v>4748</v>
      </c>
      <c r="AG168" s="27" t="s">
        <v>4748</v>
      </c>
      <c r="AH168" s="25" t="s">
        <v>4748</v>
      </c>
      <c r="AI168" s="25" t="s">
        <v>4748</v>
      </c>
      <c r="AJ168" s="25" t="s">
        <v>4748</v>
      </c>
      <c r="AK168" s="25" t="s">
        <v>4748</v>
      </c>
      <c r="AL168" s="25" t="s">
        <v>4748</v>
      </c>
      <c r="AM168" s="25" t="s">
        <v>4748</v>
      </c>
      <c r="AN168" s="49" t="s">
        <v>4748</v>
      </c>
      <c r="AO168" s="49">
        <v>10.588455259293173</v>
      </c>
      <c r="AP168" s="49" t="s">
        <v>4748</v>
      </c>
      <c r="AQ168" s="49" t="s">
        <v>4748</v>
      </c>
      <c r="AR168" s="49">
        <v>36.350353263447381</v>
      </c>
      <c r="AS168" s="49" t="s">
        <v>4748</v>
      </c>
      <c r="AT168" s="28" t="s">
        <v>4748</v>
      </c>
      <c r="AU168" s="28" t="s">
        <v>4748</v>
      </c>
      <c r="AV168" s="28" t="s">
        <v>4748</v>
      </c>
    </row>
    <row r="169" spans="1:48" x14ac:dyDescent="0.25">
      <c r="A169" s="162">
        <v>166</v>
      </c>
      <c r="B169" s="3" t="s">
        <v>2375</v>
      </c>
      <c r="C169" s="3" t="s">
        <v>2176</v>
      </c>
      <c r="D169" s="28">
        <v>11400</v>
      </c>
      <c r="E169" s="25">
        <v>0</v>
      </c>
      <c r="F169" s="25">
        <v>-32.142859999999999</v>
      </c>
      <c r="G169" s="25">
        <v>-26.451609999999999</v>
      </c>
      <c r="H169" s="28">
        <v>1251900120000</v>
      </c>
      <c r="I169" s="51">
        <v>109.8158</v>
      </c>
      <c r="J169" s="51">
        <v>100</v>
      </c>
      <c r="K169" s="28">
        <v>60</v>
      </c>
      <c r="L169" s="28">
        <v>684000</v>
      </c>
      <c r="M169" s="51">
        <v>9.17135961383749</v>
      </c>
      <c r="N169" s="51">
        <v>0.85081041481931208</v>
      </c>
      <c r="O169" s="51" t="s">
        <v>4942</v>
      </c>
      <c r="P169" s="30">
        <v>5593286.8649230003</v>
      </c>
      <c r="Q169" s="27" t="s">
        <v>2001</v>
      </c>
      <c r="R169" s="30">
        <v>6584083.2333439998</v>
      </c>
      <c r="S169" s="27">
        <v>0.17714027410869071</v>
      </c>
      <c r="T169" s="30">
        <v>6093327.4651309997</v>
      </c>
      <c r="U169" s="27">
        <v>-7.4536689592204539E-2</v>
      </c>
      <c r="V169" s="30">
        <v>155916.76714800001</v>
      </c>
      <c r="W169" s="32" t="s">
        <v>2001</v>
      </c>
      <c r="X169" s="30">
        <v>80171.639937</v>
      </c>
      <c r="Y169" s="32">
        <v>-0.48580488549445666</v>
      </c>
      <c r="Z169" s="30">
        <v>29404.464962999999</v>
      </c>
      <c r="AA169" s="32">
        <v>-0.63323109036928216</v>
      </c>
      <c r="AB169" s="30" t="s">
        <v>4748</v>
      </c>
      <c r="AC169" s="27" t="s">
        <v>2001</v>
      </c>
      <c r="AD169" s="30" t="s">
        <v>4748</v>
      </c>
      <c r="AE169" s="27" t="s">
        <v>2001</v>
      </c>
      <c r="AF169" s="30">
        <v>262</v>
      </c>
      <c r="AG169" s="27" t="s">
        <v>4748</v>
      </c>
      <c r="AH169" s="25" t="s">
        <v>4748</v>
      </c>
      <c r="AI169" s="25">
        <v>0.80683369580075415</v>
      </c>
      <c r="AJ169" s="25">
        <v>0.33139294126109275</v>
      </c>
      <c r="AK169" s="25" t="s">
        <v>4748</v>
      </c>
      <c r="AL169" s="25">
        <v>6.1542330440141786</v>
      </c>
      <c r="AM169" s="25">
        <v>2.0529073587328734</v>
      </c>
      <c r="AN169" s="49">
        <v>14.171095311592108</v>
      </c>
      <c r="AO169" s="49">
        <v>11.057391382372305</v>
      </c>
      <c r="AP169" s="49">
        <v>6.8913819454962226</v>
      </c>
      <c r="AQ169" s="49">
        <v>229.78591790611605</v>
      </c>
      <c r="AR169" s="49">
        <v>274.33237946119135</v>
      </c>
      <c r="AS169" s="49">
        <v>250.2744964653306</v>
      </c>
      <c r="AT169" s="28" t="s">
        <v>4748</v>
      </c>
      <c r="AU169" s="28" t="s">
        <v>4748</v>
      </c>
      <c r="AV169" s="28">
        <v>0</v>
      </c>
    </row>
    <row r="170" spans="1:48" x14ac:dyDescent="0.25">
      <c r="A170" s="162">
        <v>167</v>
      </c>
      <c r="B170" s="3" t="s">
        <v>2378</v>
      </c>
      <c r="C170" s="3" t="s">
        <v>2176</v>
      </c>
      <c r="D170" s="28" t="s">
        <v>4942</v>
      </c>
      <c r="E170" s="25" t="s">
        <v>4942</v>
      </c>
      <c r="F170" s="25" t="s">
        <v>4942</v>
      </c>
      <c r="G170" s="25" t="s">
        <v>4942</v>
      </c>
      <c r="H170" s="28" t="s">
        <v>4942</v>
      </c>
      <c r="I170" s="51">
        <v>16</v>
      </c>
      <c r="J170" s="51">
        <v>55.253860000000003</v>
      </c>
      <c r="K170" s="28">
        <v>0</v>
      </c>
      <c r="L170" s="28" t="s">
        <v>4942</v>
      </c>
      <c r="M170" s="51" t="s">
        <v>4942</v>
      </c>
      <c r="N170" s="51" t="s">
        <v>4942</v>
      </c>
      <c r="O170" s="51" t="s">
        <v>4942</v>
      </c>
      <c r="P170" s="30" t="s">
        <v>4748</v>
      </c>
      <c r="Q170" s="27" t="s">
        <v>2001</v>
      </c>
      <c r="R170" s="30">
        <v>652198.14386099996</v>
      </c>
      <c r="S170" s="27" t="s">
        <v>2001</v>
      </c>
      <c r="T170" s="30">
        <v>653354.57019200001</v>
      </c>
      <c r="U170" s="27">
        <v>1.7731211624645734E-3</v>
      </c>
      <c r="V170" s="30" t="s">
        <v>4748</v>
      </c>
      <c r="W170" s="32" t="s">
        <v>2001</v>
      </c>
      <c r="X170" s="30">
        <v>3721.5534579999999</v>
      </c>
      <c r="Y170" s="32" t="s">
        <v>2001</v>
      </c>
      <c r="Z170" s="30">
        <v>445.11351100000002</v>
      </c>
      <c r="AA170" s="32">
        <v>-0.88039577664989166</v>
      </c>
      <c r="AB170" s="30" t="s">
        <v>4748</v>
      </c>
      <c r="AC170" s="27" t="s">
        <v>2001</v>
      </c>
      <c r="AD170" s="30">
        <v>233</v>
      </c>
      <c r="AE170" s="27" t="s">
        <v>2001</v>
      </c>
      <c r="AF170" s="30">
        <v>28</v>
      </c>
      <c r="AG170" s="27">
        <v>-0.87982832618025753</v>
      </c>
      <c r="AH170" s="25" t="s">
        <v>4748</v>
      </c>
      <c r="AI170" s="25" t="s">
        <v>4748</v>
      </c>
      <c r="AJ170" s="25">
        <v>3.2143636405417113E-2</v>
      </c>
      <c r="AK170" s="25" t="s">
        <v>4748</v>
      </c>
      <c r="AL170" s="25" t="s">
        <v>4748</v>
      </c>
      <c r="AM170" s="25">
        <v>0.19753683280885637</v>
      </c>
      <c r="AN170" s="49" t="s">
        <v>4748</v>
      </c>
      <c r="AO170" s="49">
        <v>2.0951192194610502</v>
      </c>
      <c r="AP170" s="49">
        <v>7.2184479351144137</v>
      </c>
      <c r="AQ170" s="49" t="s">
        <v>4748</v>
      </c>
      <c r="AR170" s="49">
        <v>122.62929380498424</v>
      </c>
      <c r="AS170" s="49">
        <v>103.13166724144492</v>
      </c>
      <c r="AT170" s="28" t="s">
        <v>4748</v>
      </c>
      <c r="AU170" s="28" t="s">
        <v>4748</v>
      </c>
      <c r="AV170" s="28">
        <v>0</v>
      </c>
    </row>
    <row r="171" spans="1:48" x14ac:dyDescent="0.25">
      <c r="A171" s="162">
        <v>168</v>
      </c>
      <c r="B171" s="3" t="s">
        <v>2381</v>
      </c>
      <c r="C171" s="3" t="s">
        <v>2176</v>
      </c>
      <c r="D171" s="28" t="s">
        <v>4942</v>
      </c>
      <c r="E171" s="25" t="s">
        <v>4942</v>
      </c>
      <c r="F171" s="25" t="s">
        <v>4942</v>
      </c>
      <c r="G171" s="25" t="s">
        <v>4942</v>
      </c>
      <c r="H171" s="28" t="s">
        <v>4942</v>
      </c>
      <c r="I171" s="51">
        <v>1</v>
      </c>
      <c r="J171" s="51">
        <v>100</v>
      </c>
      <c r="K171" s="28">
        <v>0</v>
      </c>
      <c r="L171" s="28" t="s">
        <v>4942</v>
      </c>
      <c r="M171" s="51" t="s">
        <v>4942</v>
      </c>
      <c r="N171" s="51" t="s">
        <v>4942</v>
      </c>
      <c r="O171" s="51" t="s">
        <v>4942</v>
      </c>
      <c r="P171" s="30" t="s">
        <v>4748</v>
      </c>
      <c r="Q171" s="27" t="s">
        <v>2001</v>
      </c>
      <c r="R171" s="30">
        <v>52189.235390000002</v>
      </c>
      <c r="S171" s="27" t="s">
        <v>2001</v>
      </c>
      <c r="T171" s="30">
        <v>19533.683971999999</v>
      </c>
      <c r="U171" s="27">
        <v>-0.62571431012490264</v>
      </c>
      <c r="V171" s="30" t="s">
        <v>4748</v>
      </c>
      <c r="W171" s="32" t="s">
        <v>2001</v>
      </c>
      <c r="X171" s="30">
        <v>989.50124400000004</v>
      </c>
      <c r="Y171" s="32" t="s">
        <v>2001</v>
      </c>
      <c r="Z171" s="30">
        <v>594.999235</v>
      </c>
      <c r="AA171" s="32">
        <v>-0.3986877342419996</v>
      </c>
      <c r="AB171" s="30" t="s">
        <v>4748</v>
      </c>
      <c r="AC171" s="27" t="s">
        <v>2001</v>
      </c>
      <c r="AD171" s="30">
        <v>990</v>
      </c>
      <c r="AE171" s="27" t="s">
        <v>2001</v>
      </c>
      <c r="AF171" s="30">
        <v>595</v>
      </c>
      <c r="AG171" s="27">
        <v>-0.39898989898989901</v>
      </c>
      <c r="AH171" s="25" t="s">
        <v>4748</v>
      </c>
      <c r="AI171" s="25" t="s">
        <v>4748</v>
      </c>
      <c r="AJ171" s="25">
        <v>1.0348605295989945</v>
      </c>
      <c r="AK171" s="25" t="s">
        <v>4748</v>
      </c>
      <c r="AL171" s="25" t="s">
        <v>4748</v>
      </c>
      <c r="AM171" s="25">
        <v>4.7401583795297757</v>
      </c>
      <c r="AN171" s="49" t="s">
        <v>4748</v>
      </c>
      <c r="AO171" s="49">
        <v>15.726136699777394</v>
      </c>
      <c r="AP171" s="49">
        <v>18.958472397261939</v>
      </c>
      <c r="AQ171" s="49" t="s">
        <v>4748</v>
      </c>
      <c r="AR171" s="49">
        <v>25.86540112067518</v>
      </c>
      <c r="AS171" s="49">
        <v>24.692071120635575</v>
      </c>
      <c r="AT171" s="28" t="s">
        <v>4748</v>
      </c>
      <c r="AU171" s="28">
        <v>800</v>
      </c>
      <c r="AV171" s="28">
        <v>500</v>
      </c>
    </row>
    <row r="172" spans="1:48" x14ac:dyDescent="0.25">
      <c r="A172" s="162">
        <v>169</v>
      </c>
      <c r="B172" s="3" t="s">
        <v>52</v>
      </c>
      <c r="C172" s="3" t="s">
        <v>1</v>
      </c>
      <c r="D172" s="28">
        <v>13100</v>
      </c>
      <c r="E172" s="25">
        <v>0</v>
      </c>
      <c r="F172" s="25">
        <v>7.3770490000000004</v>
      </c>
      <c r="G172" s="25">
        <v>-10.27397</v>
      </c>
      <c r="H172" s="28">
        <v>229788475500.00003</v>
      </c>
      <c r="I172" s="51">
        <v>17.54111</v>
      </c>
      <c r="J172" s="51">
        <v>62.050370000000001</v>
      </c>
      <c r="K172" s="28">
        <v>6306.5</v>
      </c>
      <c r="L172" s="28">
        <v>81456470</v>
      </c>
      <c r="M172" s="51">
        <v>8.0463736962348609</v>
      </c>
      <c r="N172" s="51">
        <v>0.84921024729054106</v>
      </c>
      <c r="O172" s="51">
        <v>0.41562389999999999</v>
      </c>
      <c r="P172" s="30">
        <v>364679.35681899998</v>
      </c>
      <c r="Q172" s="27">
        <v>-0.28073267952150538</v>
      </c>
      <c r="R172" s="30">
        <v>293946.13540999999</v>
      </c>
      <c r="S172" s="27">
        <v>-0.19396003663598316</v>
      </c>
      <c r="T172" s="30">
        <v>335015.60185199999</v>
      </c>
      <c r="U172" s="27">
        <v>0.13971766080447279</v>
      </c>
      <c r="V172" s="30">
        <v>22659.271718</v>
      </c>
      <c r="W172" s="32">
        <v>0.50356341124625059</v>
      </c>
      <c r="X172" s="30">
        <v>26505.758056999999</v>
      </c>
      <c r="Y172" s="32">
        <v>0.16975330835299696</v>
      </c>
      <c r="Z172" s="30">
        <v>28728.774624000001</v>
      </c>
      <c r="AA172" s="32">
        <v>8.3869194090561691E-2</v>
      </c>
      <c r="AB172" s="30">
        <v>1426</v>
      </c>
      <c r="AC172" s="27">
        <v>0.34689829808783545</v>
      </c>
      <c r="AD172" s="30">
        <v>1276</v>
      </c>
      <c r="AE172" s="27">
        <v>-0.1051893408134642</v>
      </c>
      <c r="AF172" s="30">
        <v>1355</v>
      </c>
      <c r="AG172" s="27">
        <v>6.1912225705329151E-2</v>
      </c>
      <c r="AH172" s="25">
        <v>3.7926123067074808</v>
      </c>
      <c r="AI172" s="25">
        <v>4.1890119267163604</v>
      </c>
      <c r="AJ172" s="25">
        <v>4.2617042199467354</v>
      </c>
      <c r="AK172" s="25">
        <v>8.9334362915915388</v>
      </c>
      <c r="AL172" s="25">
        <v>9.1778847489496211</v>
      </c>
      <c r="AM172" s="25">
        <v>8.9283136669667016</v>
      </c>
      <c r="AN172" s="49">
        <v>10.519544231849775</v>
      </c>
      <c r="AO172" s="49">
        <v>13.897028623295949</v>
      </c>
      <c r="AP172" s="49">
        <v>12.330378633604333</v>
      </c>
      <c r="AQ172" s="49">
        <v>0.42389419695874236</v>
      </c>
      <c r="AR172" s="49">
        <v>0</v>
      </c>
      <c r="AS172" s="49">
        <v>0</v>
      </c>
      <c r="AT172" s="28">
        <v>1163.5415</v>
      </c>
      <c r="AU172" s="28">
        <v>1200</v>
      </c>
      <c r="AV172" s="28">
        <v>1300</v>
      </c>
    </row>
    <row r="173" spans="1:48" x14ac:dyDescent="0.25">
      <c r="A173" s="162">
        <v>170</v>
      </c>
      <c r="B173" s="3" t="s">
        <v>53</v>
      </c>
      <c r="C173" s="3" t="s">
        <v>1</v>
      </c>
      <c r="D173" s="6">
        <v>4190</v>
      </c>
      <c r="E173" s="171">
        <v>23.59882</v>
      </c>
      <c r="F173" s="171">
        <v>28.13456</v>
      </c>
      <c r="G173" s="171">
        <v>6.8877550000000003</v>
      </c>
      <c r="H173" s="6">
        <v>199024518150</v>
      </c>
      <c r="I173" s="154">
        <v>47.499890000000001</v>
      </c>
      <c r="J173" s="154">
        <v>83.303960000000004</v>
      </c>
      <c r="K173" s="6">
        <v>281337</v>
      </c>
      <c r="L173" s="6">
        <v>1095550000</v>
      </c>
      <c r="M173" s="154">
        <v>5.7945500193710142</v>
      </c>
      <c r="N173" s="154">
        <v>0.37254291284617053</v>
      </c>
      <c r="O173" s="154">
        <v>0.71916170000000001</v>
      </c>
      <c r="P173" s="172">
        <v>43250.747042000003</v>
      </c>
      <c r="Q173" s="168">
        <v>0.1713856685164139</v>
      </c>
      <c r="R173" s="172">
        <v>70776.307788999999</v>
      </c>
      <c r="S173" s="168">
        <v>0.63641815759321863</v>
      </c>
      <c r="T173" s="172">
        <v>98980.855641000002</v>
      </c>
      <c r="U173" s="168">
        <v>0.3985026731838579</v>
      </c>
      <c r="V173" s="172">
        <v>2075.4005510000002</v>
      </c>
      <c r="W173" s="173">
        <v>-5.3616044104504712E-2</v>
      </c>
      <c r="X173" s="172">
        <v>4563.3939289999998</v>
      </c>
      <c r="Y173" s="173">
        <v>1.198801540647755</v>
      </c>
      <c r="Z173" s="172">
        <v>10454.763776</v>
      </c>
      <c r="AA173" s="173">
        <v>1.2910061981633496</v>
      </c>
      <c r="AB173" s="172">
        <v>71.537175000000005</v>
      </c>
      <c r="AC173" s="168">
        <v>-0.14643143465909081</v>
      </c>
      <c r="AD173" s="172">
        <v>129</v>
      </c>
      <c r="AE173" s="168">
        <v>0.80325823601505086</v>
      </c>
      <c r="AF173" s="172">
        <v>265</v>
      </c>
      <c r="AG173" s="168">
        <v>1.054263565891473</v>
      </c>
      <c r="AH173" s="171">
        <v>0.37362884073421732</v>
      </c>
      <c r="AI173" s="171">
        <v>0.82483727229302217</v>
      </c>
      <c r="AJ173" s="171">
        <v>1.8740238295325784</v>
      </c>
      <c r="AK173" s="171">
        <v>0.67102194651741331</v>
      </c>
      <c r="AL173" s="171">
        <v>1.2290074481500532</v>
      </c>
      <c r="AM173" s="171">
        <v>2.4727130202795338</v>
      </c>
      <c r="AN173" s="170">
        <v>14.456136010618337</v>
      </c>
      <c r="AO173" s="170">
        <v>18.208984731756505</v>
      </c>
      <c r="AP173" s="170">
        <v>18.151736482421143</v>
      </c>
      <c r="AQ173" s="170">
        <v>80.824477331020091</v>
      </c>
      <c r="AR173" s="170">
        <v>33.76956584137217</v>
      </c>
      <c r="AS173" s="170">
        <v>32.351716329482642</v>
      </c>
      <c r="AT173" s="6">
        <v>0</v>
      </c>
      <c r="AU173" s="6">
        <v>0</v>
      </c>
      <c r="AV173" s="6" t="s">
        <v>4748</v>
      </c>
    </row>
    <row r="174" spans="1:48" x14ac:dyDescent="0.25">
      <c r="A174" s="162">
        <v>171</v>
      </c>
      <c r="B174" s="3" t="s">
        <v>348</v>
      </c>
      <c r="C174" s="3" t="s">
        <v>2176</v>
      </c>
      <c r="D174" s="6">
        <v>26300</v>
      </c>
      <c r="E174" s="171">
        <v>25.238099999999999</v>
      </c>
      <c r="F174" s="171">
        <v>-5.0541520000000002</v>
      </c>
      <c r="G174" s="171">
        <v>-24.857140000000001</v>
      </c>
      <c r="H174" s="6">
        <v>163057264800</v>
      </c>
      <c r="I174" s="154">
        <v>6.1998899999999999</v>
      </c>
      <c r="J174" s="154">
        <v>30.87763</v>
      </c>
      <c r="K174" s="6">
        <v>120</v>
      </c>
      <c r="L174" s="6">
        <v>2796500</v>
      </c>
      <c r="M174" s="154">
        <v>3.4348580020344257</v>
      </c>
      <c r="N174" s="154">
        <v>0.73714828112565955</v>
      </c>
      <c r="O174" s="154" t="s">
        <v>4942</v>
      </c>
      <c r="P174" s="172">
        <v>309013.84776500001</v>
      </c>
      <c r="Q174" s="168">
        <v>9.9449040838631708E-2</v>
      </c>
      <c r="R174" s="172">
        <v>347327.37507100002</v>
      </c>
      <c r="S174" s="168">
        <v>0.12398644132976466</v>
      </c>
      <c r="T174" s="172">
        <v>693622.12138100003</v>
      </c>
      <c r="U174" s="168">
        <v>0.99702692953358796</v>
      </c>
      <c r="V174" s="172">
        <v>3506.9460389999999</v>
      </c>
      <c r="W174" s="173">
        <v>0.14152282155431051</v>
      </c>
      <c r="X174" s="172">
        <v>14509.418094000001</v>
      </c>
      <c r="Y174" s="173">
        <v>3.1373371396776149</v>
      </c>
      <c r="Z174" s="172">
        <v>44205.133434000003</v>
      </c>
      <c r="AA174" s="173">
        <v>2.0466510198834169</v>
      </c>
      <c r="AB174" s="172">
        <v>654.57628799999998</v>
      </c>
      <c r="AC174" s="168">
        <v>0.14071856287425155</v>
      </c>
      <c r="AD174" s="172">
        <v>2315.0696800000001</v>
      </c>
      <c r="AE174" s="168">
        <v>2.5367454068241471</v>
      </c>
      <c r="AF174" s="172">
        <v>7823.9193779999996</v>
      </c>
      <c r="AG174" s="168">
        <v>2.3795610756735406</v>
      </c>
      <c r="AH174" s="171">
        <v>1.5053399514237635</v>
      </c>
      <c r="AI174" s="171">
        <v>5.247902633245773</v>
      </c>
      <c r="AJ174" s="171">
        <v>12.057584628216617</v>
      </c>
      <c r="AK174" s="171">
        <v>2.9434340026768728</v>
      </c>
      <c r="AL174" s="171">
        <v>9.7500339665950229</v>
      </c>
      <c r="AM174" s="171">
        <v>27.044079154975854</v>
      </c>
      <c r="AN174" s="170">
        <v>10.689767504244973</v>
      </c>
      <c r="AO174" s="170">
        <v>12.500826112287989</v>
      </c>
      <c r="AP174" s="170">
        <v>13.464296462324189</v>
      </c>
      <c r="AQ174" s="170">
        <v>68.33630300834821</v>
      </c>
      <c r="AR174" s="170">
        <v>89.102501059103773</v>
      </c>
      <c r="AS174" s="170">
        <v>89.944687586935785</v>
      </c>
      <c r="AT174" s="6">
        <v>0</v>
      </c>
      <c r="AU174" s="6">
        <v>0</v>
      </c>
      <c r="AV174" s="6">
        <v>1097.327</v>
      </c>
    </row>
    <row r="175" spans="1:48" x14ac:dyDescent="0.25">
      <c r="A175" s="162">
        <v>172</v>
      </c>
      <c r="B175" s="3" t="s">
        <v>2384</v>
      </c>
      <c r="C175" s="3" t="s">
        <v>2176</v>
      </c>
      <c r="D175" s="28">
        <v>15900</v>
      </c>
      <c r="E175" s="25">
        <v>-26.38889</v>
      </c>
      <c r="F175" s="25">
        <v>-52.108429999999998</v>
      </c>
      <c r="G175" s="25">
        <v>-36.653390000000002</v>
      </c>
      <c r="H175" s="28">
        <v>38160000000</v>
      </c>
      <c r="I175" s="51">
        <v>2.4</v>
      </c>
      <c r="J175" s="51">
        <v>35.412500000000001</v>
      </c>
      <c r="K175" s="28">
        <v>770</v>
      </c>
      <c r="L175" s="28">
        <v>8861000</v>
      </c>
      <c r="M175" s="51">
        <v>636</v>
      </c>
      <c r="N175" s="51">
        <v>1.1543429368752598</v>
      </c>
      <c r="O175" s="51" t="s">
        <v>4942</v>
      </c>
      <c r="P175" s="30">
        <v>37483.617787000003</v>
      </c>
      <c r="Q175" s="27" t="s">
        <v>2001</v>
      </c>
      <c r="R175" s="30">
        <v>45423.977637999997</v>
      </c>
      <c r="S175" s="27">
        <v>0.21183547159510985</v>
      </c>
      <c r="T175" s="30">
        <v>71644.623531999998</v>
      </c>
      <c r="U175" s="27">
        <v>0.57724240054364573</v>
      </c>
      <c r="V175" s="30">
        <v>2885.3729119999998</v>
      </c>
      <c r="W175" s="32" t="s">
        <v>2001</v>
      </c>
      <c r="X175" s="30">
        <v>2986.1644209999999</v>
      </c>
      <c r="Y175" s="32">
        <v>3.493188300923511E-2</v>
      </c>
      <c r="Z175" s="30">
        <v>1624.9109060000001</v>
      </c>
      <c r="AA175" s="32">
        <v>-0.45585350405593084</v>
      </c>
      <c r="AB175" s="30">
        <v>1202</v>
      </c>
      <c r="AC175" s="27" t="s">
        <v>2001</v>
      </c>
      <c r="AD175" s="30">
        <v>1244</v>
      </c>
      <c r="AE175" s="27">
        <v>3.4941763727121433E-2</v>
      </c>
      <c r="AF175" s="30">
        <v>677</v>
      </c>
      <c r="AG175" s="27">
        <v>-0.45578778135048231</v>
      </c>
      <c r="AH175" s="25" t="s">
        <v>4748</v>
      </c>
      <c r="AI175" s="25">
        <v>7.5466792779988205</v>
      </c>
      <c r="AJ175" s="25">
        <v>3.7296199618532708</v>
      </c>
      <c r="AK175" s="25" t="s">
        <v>4748</v>
      </c>
      <c r="AL175" s="25">
        <v>8.6516810105752899</v>
      </c>
      <c r="AM175" s="25">
        <v>4.6154561775155205</v>
      </c>
      <c r="AN175" s="49">
        <v>23.057130859437557</v>
      </c>
      <c r="AO175" s="49">
        <v>14.429789923365666</v>
      </c>
      <c r="AP175" s="49">
        <v>6.4669376871393291</v>
      </c>
      <c r="AQ175" s="49">
        <v>0</v>
      </c>
      <c r="AR175" s="49">
        <v>0</v>
      </c>
      <c r="AS175" s="49">
        <v>0</v>
      </c>
      <c r="AT175" s="28" t="s">
        <v>4748</v>
      </c>
      <c r="AU175" s="28">
        <v>900</v>
      </c>
      <c r="AV175" s="28" t="s">
        <v>4748</v>
      </c>
    </row>
    <row r="176" spans="1:48" x14ac:dyDescent="0.25">
      <c r="A176" s="162">
        <v>173</v>
      </c>
      <c r="B176" s="3" t="s">
        <v>2387</v>
      </c>
      <c r="C176" s="3" t="s">
        <v>2176</v>
      </c>
      <c r="D176" s="6" t="s">
        <v>4942</v>
      </c>
      <c r="E176" s="171" t="s">
        <v>4942</v>
      </c>
      <c r="F176" s="171" t="s">
        <v>4942</v>
      </c>
      <c r="G176" s="171" t="s">
        <v>4942</v>
      </c>
      <c r="H176" s="6" t="s">
        <v>4942</v>
      </c>
      <c r="I176" s="154">
        <v>24.453619999999997</v>
      </c>
      <c r="J176" s="154">
        <v>4.0509339999999998</v>
      </c>
      <c r="K176" s="6">
        <v>0</v>
      </c>
      <c r="L176" s="6" t="s">
        <v>4942</v>
      </c>
      <c r="M176" s="154" t="s">
        <v>4942</v>
      </c>
      <c r="N176" s="154" t="s">
        <v>4942</v>
      </c>
      <c r="O176" s="154" t="s">
        <v>4942</v>
      </c>
      <c r="P176" s="172" t="s">
        <v>4748</v>
      </c>
      <c r="Q176" s="168" t="s">
        <v>2001</v>
      </c>
      <c r="R176" s="172">
        <v>104627.846665</v>
      </c>
      <c r="S176" s="168" t="s">
        <v>2001</v>
      </c>
      <c r="T176" s="172">
        <v>123878.48684899999</v>
      </c>
      <c r="U176" s="168">
        <v>0.18399155480698326</v>
      </c>
      <c r="V176" s="172" t="s">
        <v>4748</v>
      </c>
      <c r="W176" s="173" t="s">
        <v>2001</v>
      </c>
      <c r="X176" s="172">
        <v>7363.9792219999999</v>
      </c>
      <c r="Y176" s="173" t="s">
        <v>2001</v>
      </c>
      <c r="Z176" s="172">
        <v>7546.2004349999997</v>
      </c>
      <c r="AA176" s="173">
        <v>2.4744938504933742E-2</v>
      </c>
      <c r="AB176" s="172" t="s">
        <v>4748</v>
      </c>
      <c r="AC176" s="168" t="s">
        <v>2001</v>
      </c>
      <c r="AD176" s="172">
        <v>253</v>
      </c>
      <c r="AE176" s="168" t="s">
        <v>2001</v>
      </c>
      <c r="AF176" s="172">
        <v>248</v>
      </c>
      <c r="AG176" s="168">
        <v>-1.9762845849802372E-2</v>
      </c>
      <c r="AH176" s="171" t="s">
        <v>4748</v>
      </c>
      <c r="AI176" s="171">
        <v>1.8944515597979203</v>
      </c>
      <c r="AJ176" s="171">
        <v>2.0054407316872345</v>
      </c>
      <c r="AK176" s="171" t="s">
        <v>4748</v>
      </c>
      <c r="AL176" s="171">
        <v>2.4528945042784152</v>
      </c>
      <c r="AM176" s="171">
        <v>2.3881646254904605</v>
      </c>
      <c r="AN176" s="170" t="s">
        <v>4748</v>
      </c>
      <c r="AO176" s="170">
        <v>29.647989495875571</v>
      </c>
      <c r="AP176" s="170">
        <v>27.149280395227461</v>
      </c>
      <c r="AQ176" s="170">
        <v>41.145416002173775</v>
      </c>
      <c r="AR176" s="170">
        <v>38.518266059674929</v>
      </c>
      <c r="AS176" s="170">
        <v>35.465886935817487</v>
      </c>
      <c r="AT176" s="6">
        <v>100</v>
      </c>
      <c r="AU176" s="6">
        <v>200</v>
      </c>
      <c r="AV176" s="6" t="s">
        <v>4748</v>
      </c>
    </row>
    <row r="177" spans="1:48" x14ac:dyDescent="0.25">
      <c r="A177" s="162">
        <v>174</v>
      </c>
      <c r="B177" s="3" t="s">
        <v>2390</v>
      </c>
      <c r="C177" s="3" t="s">
        <v>2176</v>
      </c>
      <c r="D177" s="6" t="s">
        <v>4942</v>
      </c>
      <c r="E177" s="171" t="s">
        <v>4942</v>
      </c>
      <c r="F177" s="171" t="s">
        <v>4942</v>
      </c>
      <c r="G177" s="171" t="s">
        <v>4942</v>
      </c>
      <c r="H177" s="6" t="s">
        <v>4942</v>
      </c>
      <c r="I177" s="154">
        <v>28.48</v>
      </c>
      <c r="J177" s="154">
        <v>4.2162290000000002</v>
      </c>
      <c r="K177" s="6" t="s">
        <v>4942</v>
      </c>
      <c r="L177" s="6" t="s">
        <v>4942</v>
      </c>
      <c r="M177" s="154" t="s">
        <v>4942</v>
      </c>
      <c r="N177" s="154" t="s">
        <v>4942</v>
      </c>
      <c r="O177" s="154" t="s">
        <v>4942</v>
      </c>
      <c r="P177" s="172" t="s">
        <v>4748</v>
      </c>
      <c r="Q177" s="168" t="s">
        <v>2001</v>
      </c>
      <c r="R177" s="172">
        <v>89690.563729000001</v>
      </c>
      <c r="S177" s="168" t="s">
        <v>2001</v>
      </c>
      <c r="T177" s="172">
        <v>96846.000595000005</v>
      </c>
      <c r="U177" s="168">
        <v>7.9779149204816602E-2</v>
      </c>
      <c r="V177" s="172" t="s">
        <v>4748</v>
      </c>
      <c r="W177" s="173" t="s">
        <v>2001</v>
      </c>
      <c r="X177" s="172">
        <v>-12973.1919</v>
      </c>
      <c r="Y177" s="173" t="s">
        <v>2001</v>
      </c>
      <c r="Z177" s="172">
        <v>88.798726000000002</v>
      </c>
      <c r="AA177" s="173">
        <v>-1.0068447862857868</v>
      </c>
      <c r="AB177" s="172" t="s">
        <v>4748</v>
      </c>
      <c r="AC177" s="168" t="s">
        <v>2001</v>
      </c>
      <c r="AD177" s="172">
        <v>-455.52</v>
      </c>
      <c r="AE177" s="168" t="s">
        <v>2001</v>
      </c>
      <c r="AF177" s="172">
        <v>3.12</v>
      </c>
      <c r="AG177" s="168">
        <v>-1.0068493150684932</v>
      </c>
      <c r="AH177" s="171" t="s">
        <v>4748</v>
      </c>
      <c r="AI177" s="171" t="s">
        <v>4748</v>
      </c>
      <c r="AJ177" s="171">
        <v>2.3035550378051089E-2</v>
      </c>
      <c r="AK177" s="171" t="s">
        <v>4748</v>
      </c>
      <c r="AL177" s="171" t="s">
        <v>4748</v>
      </c>
      <c r="AM177" s="171">
        <v>3.3163795878262826E-2</v>
      </c>
      <c r="AN177" s="170" t="s">
        <v>4748</v>
      </c>
      <c r="AO177" s="170">
        <v>16.485105750561047</v>
      </c>
      <c r="AP177" s="170">
        <v>25.826778006660756</v>
      </c>
      <c r="AQ177" s="170" t="s">
        <v>4748</v>
      </c>
      <c r="AR177" s="170">
        <v>22.418346384806398</v>
      </c>
      <c r="AS177" s="170">
        <v>21.75986809708315</v>
      </c>
      <c r="AT177" s="6" t="s">
        <v>4748</v>
      </c>
      <c r="AU177" s="6" t="s">
        <v>4748</v>
      </c>
      <c r="AV177" s="6">
        <v>0</v>
      </c>
    </row>
    <row r="178" spans="1:48" x14ac:dyDescent="0.25">
      <c r="A178" s="162">
        <v>175</v>
      </c>
      <c r="B178" s="3" t="s">
        <v>2393</v>
      </c>
      <c r="C178" s="3" t="s">
        <v>2176</v>
      </c>
      <c r="D178" s="28" t="s">
        <v>4942</v>
      </c>
      <c r="E178" s="25" t="s">
        <v>4942</v>
      </c>
      <c r="F178" s="25" t="s">
        <v>4942</v>
      </c>
      <c r="G178" s="25" t="s">
        <v>4942</v>
      </c>
      <c r="H178" s="28" t="s">
        <v>4942</v>
      </c>
      <c r="I178" s="51">
        <v>1.7999999999999998</v>
      </c>
      <c r="J178" s="51">
        <v>92.915170000000003</v>
      </c>
      <c r="K178" s="28">
        <v>0</v>
      </c>
      <c r="L178" s="28" t="s">
        <v>4942</v>
      </c>
      <c r="M178" s="51" t="s">
        <v>4942</v>
      </c>
      <c r="N178" s="51" t="s">
        <v>4942</v>
      </c>
      <c r="O178" s="51" t="s">
        <v>4942</v>
      </c>
      <c r="P178" s="30">
        <v>112984.47911499999</v>
      </c>
      <c r="Q178" s="27" t="s">
        <v>2001</v>
      </c>
      <c r="R178" s="30">
        <v>169957.30421500001</v>
      </c>
      <c r="S178" s="27">
        <v>0.50425355364085767</v>
      </c>
      <c r="T178" s="30">
        <v>193075.83456300001</v>
      </c>
      <c r="U178" s="27">
        <v>0.13602551802513008</v>
      </c>
      <c r="V178" s="30">
        <v>4319.9275019999995</v>
      </c>
      <c r="W178" s="32" t="s">
        <v>2001</v>
      </c>
      <c r="X178" s="30">
        <v>5531.532768</v>
      </c>
      <c r="Y178" s="32">
        <v>0.28046888875775422</v>
      </c>
      <c r="Z178" s="30">
        <v>8075.6475170000003</v>
      </c>
      <c r="AA178" s="32">
        <v>0.45992943650587087</v>
      </c>
      <c r="AB178" s="30">
        <v>1352</v>
      </c>
      <c r="AC178" s="27" t="s">
        <v>2001</v>
      </c>
      <c r="AD178" s="30">
        <v>1605</v>
      </c>
      <c r="AE178" s="27">
        <v>0.18713017751479288</v>
      </c>
      <c r="AF178" s="30">
        <v>2420</v>
      </c>
      <c r="AG178" s="27">
        <v>0.50778816199376942</v>
      </c>
      <c r="AH178" s="25" t="s">
        <v>4748</v>
      </c>
      <c r="AI178" s="25">
        <v>3.9503885674517307</v>
      </c>
      <c r="AJ178" s="25">
        <v>4.7788519083060592</v>
      </c>
      <c r="AK178" s="25" t="s">
        <v>4748</v>
      </c>
      <c r="AL178" s="25">
        <v>10.337042320156213</v>
      </c>
      <c r="AM178" s="25">
        <v>15.260414399191566</v>
      </c>
      <c r="AN178" s="49">
        <v>19.000383657253984</v>
      </c>
      <c r="AO178" s="49">
        <v>17.556839291974658</v>
      </c>
      <c r="AP178" s="49">
        <v>17.533159817032473</v>
      </c>
      <c r="AQ178" s="49">
        <v>1.0570516337147204</v>
      </c>
      <c r="AR178" s="49">
        <v>0</v>
      </c>
      <c r="AS178" s="49">
        <v>0</v>
      </c>
      <c r="AT178" s="28" t="s">
        <v>4748</v>
      </c>
      <c r="AU178" s="28">
        <v>870</v>
      </c>
      <c r="AV178" s="28">
        <v>1976</v>
      </c>
    </row>
    <row r="179" spans="1:48" x14ac:dyDescent="0.25">
      <c r="A179" s="162">
        <v>176</v>
      </c>
      <c r="B179" s="3" t="s">
        <v>54</v>
      </c>
      <c r="C179" s="3" t="s">
        <v>1</v>
      </c>
      <c r="D179" s="28">
        <v>15300</v>
      </c>
      <c r="E179" s="25">
        <v>4.0816330000000001</v>
      </c>
      <c r="F179" s="25">
        <v>5.5172410000000003</v>
      </c>
      <c r="G179" s="25">
        <v>-12.571429999999999</v>
      </c>
      <c r="H179" s="28">
        <v>240308011800</v>
      </c>
      <c r="I179" s="51">
        <v>15.70641</v>
      </c>
      <c r="J179" s="51">
        <v>61.261710000000001</v>
      </c>
      <c r="K179" s="28">
        <v>108</v>
      </c>
      <c r="L179" s="28">
        <v>1618125</v>
      </c>
      <c r="M179" s="51">
        <v>7.2016587368755163</v>
      </c>
      <c r="N179" s="51">
        <v>0.83625497516312708</v>
      </c>
      <c r="O179" s="51">
        <v>0.45470870000000002</v>
      </c>
      <c r="P179" s="30">
        <v>352811.18079499999</v>
      </c>
      <c r="Q179" s="27">
        <v>0.40817885949218824</v>
      </c>
      <c r="R179" s="30">
        <v>284388.80899300001</v>
      </c>
      <c r="S179" s="27">
        <v>-0.1939348170537617</v>
      </c>
      <c r="T179" s="30">
        <v>228802.558674</v>
      </c>
      <c r="U179" s="27">
        <v>-0.19545864169489249</v>
      </c>
      <c r="V179" s="30">
        <v>17096.641942999999</v>
      </c>
      <c r="W179" s="32">
        <v>1.1601117103491747</v>
      </c>
      <c r="X179" s="30">
        <v>16170.172411</v>
      </c>
      <c r="Y179" s="32">
        <v>-5.4190146526366889E-2</v>
      </c>
      <c r="Z179" s="30">
        <v>29083.113230999999</v>
      </c>
      <c r="AA179" s="32">
        <v>0.79856543837564653</v>
      </c>
      <c r="AB179" s="30">
        <v>1034</v>
      </c>
      <c r="AC179" s="27">
        <v>0.96952380952380945</v>
      </c>
      <c r="AD179" s="30">
        <v>978</v>
      </c>
      <c r="AE179" s="27">
        <v>-5.4158607350096699E-2</v>
      </c>
      <c r="AF179" s="30">
        <v>1852</v>
      </c>
      <c r="AG179" s="27">
        <v>0.8936605316973415</v>
      </c>
      <c r="AH179" s="25">
        <v>2.1176399150397911</v>
      </c>
      <c r="AI179" s="25">
        <v>2.0985997273068779</v>
      </c>
      <c r="AJ179" s="25">
        <v>3.4685427517161438</v>
      </c>
      <c r="AK179" s="25">
        <v>6.3087429454455997</v>
      </c>
      <c r="AL179" s="25">
        <v>5.8715944902490929</v>
      </c>
      <c r="AM179" s="25">
        <v>10.871593411787236</v>
      </c>
      <c r="AN179" s="49">
        <v>17.471442145371363</v>
      </c>
      <c r="AO179" s="49">
        <v>10.895912925238459</v>
      </c>
      <c r="AP179" s="49">
        <v>12.370902488170653</v>
      </c>
      <c r="AQ179" s="49">
        <v>108.88811783072303</v>
      </c>
      <c r="AR179" s="49">
        <v>63.403998189994468</v>
      </c>
      <c r="AS179" s="49">
        <v>88.47521853193274</v>
      </c>
      <c r="AT179" s="28">
        <v>1000</v>
      </c>
      <c r="AU179" s="28">
        <v>1000</v>
      </c>
      <c r="AV179" s="28">
        <v>1200</v>
      </c>
    </row>
    <row r="180" spans="1:48" x14ac:dyDescent="0.25">
      <c r="A180" s="162">
        <v>177</v>
      </c>
      <c r="B180" s="3" t="s">
        <v>2396</v>
      </c>
      <c r="C180" s="3" t="s">
        <v>2176</v>
      </c>
      <c r="D180" s="28" t="s">
        <v>4942</v>
      </c>
      <c r="E180" s="25" t="s">
        <v>4942</v>
      </c>
      <c r="F180" s="25" t="s">
        <v>4942</v>
      </c>
      <c r="G180" s="25" t="s">
        <v>4942</v>
      </c>
      <c r="H180" s="28" t="s">
        <v>4942</v>
      </c>
      <c r="I180" s="51">
        <v>3.4649099999999997</v>
      </c>
      <c r="J180" s="51">
        <v>93.713809999999995</v>
      </c>
      <c r="K180" s="28">
        <v>0</v>
      </c>
      <c r="L180" s="28" t="s">
        <v>4942</v>
      </c>
      <c r="M180" s="51" t="s">
        <v>4942</v>
      </c>
      <c r="N180" s="51" t="s">
        <v>4942</v>
      </c>
      <c r="O180" s="51" t="s">
        <v>4942</v>
      </c>
      <c r="P180" s="30">
        <v>52512.425391999997</v>
      </c>
      <c r="Q180" s="27" t="s">
        <v>2001</v>
      </c>
      <c r="R180" s="30">
        <v>69930.921302999996</v>
      </c>
      <c r="S180" s="27">
        <v>0.33170236912450091</v>
      </c>
      <c r="T180" s="30">
        <v>42764.710223000002</v>
      </c>
      <c r="U180" s="27">
        <v>-0.38847208893892521</v>
      </c>
      <c r="V180" s="30">
        <v>296.87613299999998</v>
      </c>
      <c r="W180" s="32" t="s">
        <v>2001</v>
      </c>
      <c r="X180" s="30">
        <v>4918.3012959999996</v>
      </c>
      <c r="Y180" s="32">
        <v>15.566846402570192</v>
      </c>
      <c r="Z180" s="30">
        <v>7387.3370809999997</v>
      </c>
      <c r="AA180" s="32">
        <v>0.50200986812419146</v>
      </c>
      <c r="AB180" s="30">
        <v>86</v>
      </c>
      <c r="AC180" s="27" t="s">
        <v>2001</v>
      </c>
      <c r="AD180" s="30">
        <v>1419</v>
      </c>
      <c r="AE180" s="27">
        <v>15.5</v>
      </c>
      <c r="AF180" s="30">
        <v>2132</v>
      </c>
      <c r="AG180" s="27">
        <v>0.50246652572233963</v>
      </c>
      <c r="AH180" s="25" t="s">
        <v>4748</v>
      </c>
      <c r="AI180" s="25">
        <v>5.7821624354778818</v>
      </c>
      <c r="AJ180" s="25">
        <v>9.3727366393444207</v>
      </c>
      <c r="AK180" s="25" t="s">
        <v>4748</v>
      </c>
      <c r="AL180" s="25">
        <v>14.062503705258273</v>
      </c>
      <c r="AM180" s="25">
        <v>17.963955133045399</v>
      </c>
      <c r="AN180" s="49">
        <v>19.888046311018492</v>
      </c>
      <c r="AO180" s="49">
        <v>21.547323294528908</v>
      </c>
      <c r="AP180" s="49">
        <v>30.017529710971758</v>
      </c>
      <c r="AQ180" s="49">
        <v>34.977594034816541</v>
      </c>
      <c r="AR180" s="49">
        <v>22.750549079581113</v>
      </c>
      <c r="AS180" s="49">
        <v>16.499363781070251</v>
      </c>
      <c r="AT180" s="28" t="s">
        <v>4748</v>
      </c>
      <c r="AU180" s="28" t="s">
        <v>4748</v>
      </c>
      <c r="AV180" s="28">
        <v>500</v>
      </c>
    </row>
    <row r="181" spans="1:48" x14ac:dyDescent="0.25">
      <c r="A181" s="162">
        <v>178</v>
      </c>
      <c r="B181" s="3" t="s">
        <v>2399</v>
      </c>
      <c r="C181" s="3" t="s">
        <v>2176</v>
      </c>
      <c r="D181" s="28">
        <v>3700</v>
      </c>
      <c r="E181" s="25">
        <v>0</v>
      </c>
      <c r="F181" s="25">
        <v>-38.333329999999997</v>
      </c>
      <c r="G181" s="25">
        <v>-38.333329999999997</v>
      </c>
      <c r="H181" s="28">
        <v>7400000000</v>
      </c>
      <c r="I181" s="51">
        <v>2</v>
      </c>
      <c r="J181" s="51">
        <v>71.812299999999993</v>
      </c>
      <c r="K181" s="28">
        <v>0</v>
      </c>
      <c r="L181" s="28" t="s">
        <v>4942</v>
      </c>
      <c r="M181" s="51">
        <v>3.5576923076923075</v>
      </c>
      <c r="N181" s="51">
        <v>0.1881250115630943</v>
      </c>
      <c r="O181" s="51" t="s">
        <v>4942</v>
      </c>
      <c r="P181" s="30" t="s">
        <v>4748</v>
      </c>
      <c r="Q181" s="27" t="s">
        <v>2001</v>
      </c>
      <c r="R181" s="30">
        <v>53215.418889</v>
      </c>
      <c r="S181" s="27" t="s">
        <v>2001</v>
      </c>
      <c r="T181" s="30">
        <v>61897.171606000004</v>
      </c>
      <c r="U181" s="27">
        <v>0.16314355685349274</v>
      </c>
      <c r="V181" s="30" t="s">
        <v>4748</v>
      </c>
      <c r="W181" s="32" t="s">
        <v>2001</v>
      </c>
      <c r="X181" s="30">
        <v>1058.552909</v>
      </c>
      <c r="Y181" s="32" t="s">
        <v>2001</v>
      </c>
      <c r="Z181" s="30">
        <v>1727.915072</v>
      </c>
      <c r="AA181" s="32">
        <v>0.63233699261413112</v>
      </c>
      <c r="AB181" s="30" t="s">
        <v>4748</v>
      </c>
      <c r="AC181" s="27" t="s">
        <v>2001</v>
      </c>
      <c r="AD181" s="30">
        <v>529.27645399999994</v>
      </c>
      <c r="AE181" s="27" t="s">
        <v>2001</v>
      </c>
      <c r="AF181" s="30">
        <v>864</v>
      </c>
      <c r="AG181" s="27">
        <v>0.63241722443976334</v>
      </c>
      <c r="AH181" s="25" t="s">
        <v>4748</v>
      </c>
      <c r="AI181" s="25" t="s">
        <v>4748</v>
      </c>
      <c r="AJ181" s="25">
        <v>3.0906660331017664</v>
      </c>
      <c r="AK181" s="25" t="s">
        <v>4748</v>
      </c>
      <c r="AL181" s="25" t="s">
        <v>4748</v>
      </c>
      <c r="AM181" s="25">
        <v>4.2585731700747083</v>
      </c>
      <c r="AN181" s="49" t="s">
        <v>4748</v>
      </c>
      <c r="AO181" s="49">
        <v>16.09438148718657</v>
      </c>
      <c r="AP181" s="49">
        <v>15.904714612267867</v>
      </c>
      <c r="AQ181" s="49" t="s">
        <v>4748</v>
      </c>
      <c r="AR181" s="49">
        <v>0</v>
      </c>
      <c r="AS181" s="49">
        <v>0</v>
      </c>
      <c r="AT181" s="28" t="s">
        <v>4748</v>
      </c>
      <c r="AU181" s="28" t="s">
        <v>4748</v>
      </c>
      <c r="AV181" s="28">
        <v>334</v>
      </c>
    </row>
    <row r="182" spans="1:48" x14ac:dyDescent="0.25">
      <c r="A182" s="162">
        <v>179</v>
      </c>
      <c r="B182" s="3" t="s">
        <v>2052</v>
      </c>
      <c r="C182" s="3" t="s">
        <v>694</v>
      </c>
      <c r="D182" s="28">
        <v>18000</v>
      </c>
      <c r="E182" s="25">
        <v>-2.7027030000000001</v>
      </c>
      <c r="F182" s="25">
        <v>6.5088759999999999</v>
      </c>
      <c r="G182" s="25">
        <v>1.123596</v>
      </c>
      <c r="H182" s="28">
        <v>1782000000000</v>
      </c>
      <c r="I182" s="51">
        <v>99</v>
      </c>
      <c r="J182" s="51">
        <v>79.954440000000005</v>
      </c>
      <c r="K182" s="28">
        <v>2625</v>
      </c>
      <c r="L182" s="28">
        <v>48629500</v>
      </c>
      <c r="M182" s="51">
        <v>11.141795761067778</v>
      </c>
      <c r="N182" s="51">
        <v>1.4081253398408007</v>
      </c>
      <c r="O182" s="51">
        <v>0.53819159999999999</v>
      </c>
      <c r="P182" s="30">
        <v>479456.94301400002</v>
      </c>
      <c r="Q182" s="27" t="s">
        <v>2001</v>
      </c>
      <c r="R182" s="30">
        <v>553290.80347200006</v>
      </c>
      <c r="S182" s="27">
        <v>0.15399476748393681</v>
      </c>
      <c r="T182" s="30">
        <v>601116.43666600005</v>
      </c>
      <c r="U182" s="27">
        <v>8.6438510985336239E-2</v>
      </c>
      <c r="V182" s="30">
        <v>120845.30382</v>
      </c>
      <c r="W182" s="32" t="s">
        <v>2001</v>
      </c>
      <c r="X182" s="30">
        <v>127604.985235</v>
      </c>
      <c r="Y182" s="32">
        <v>5.5936649595160093E-2</v>
      </c>
      <c r="Z182" s="30">
        <v>131566.30809199999</v>
      </c>
      <c r="AA182" s="32">
        <v>3.1043637125185486E-2</v>
      </c>
      <c r="AB182" s="30">
        <v>1489.5368099999998</v>
      </c>
      <c r="AC182" s="27" t="s">
        <v>2001</v>
      </c>
      <c r="AD182" s="30">
        <v>1572.5148299999998</v>
      </c>
      <c r="AE182" s="27">
        <v>5.5707263790278461E-2</v>
      </c>
      <c r="AF182" s="30">
        <v>1621.3254300000001</v>
      </c>
      <c r="AG182" s="27">
        <v>3.1039834454216406E-2</v>
      </c>
      <c r="AH182" s="25" t="s">
        <v>4748</v>
      </c>
      <c r="AI182" s="25">
        <v>12.86855436460144</v>
      </c>
      <c r="AJ182" s="25">
        <v>11.282943086625606</v>
      </c>
      <c r="AK182" s="25" t="s">
        <v>4748</v>
      </c>
      <c r="AL182" s="25">
        <v>16.058246250715019</v>
      </c>
      <c r="AM182" s="25">
        <v>15.570438661922855</v>
      </c>
      <c r="AN182" s="49">
        <v>32.491001644218819</v>
      </c>
      <c r="AO182" s="49">
        <v>34.928938722687462</v>
      </c>
      <c r="AP182" s="49">
        <v>35.582803254612486</v>
      </c>
      <c r="AQ182" s="49">
        <v>11.792828164600749</v>
      </c>
      <c r="AR182" s="49">
        <v>9.953820426339389</v>
      </c>
      <c r="AS182" s="49">
        <v>22.307824138638736</v>
      </c>
      <c r="AT182" s="28">
        <v>732.15899999999999</v>
      </c>
      <c r="AU182" s="28">
        <v>813.51</v>
      </c>
      <c r="AV182" s="28">
        <v>600</v>
      </c>
    </row>
    <row r="183" spans="1:48" x14ac:dyDescent="0.25">
      <c r="A183" s="162">
        <v>180</v>
      </c>
      <c r="B183" s="3" t="s">
        <v>4994</v>
      </c>
      <c r="C183" s="3" t="s">
        <v>2176</v>
      </c>
      <c r="D183" s="28">
        <v>1000</v>
      </c>
      <c r="E183" s="25" t="s">
        <v>4942</v>
      </c>
      <c r="F183" s="25" t="s">
        <v>4942</v>
      </c>
      <c r="G183" s="25" t="s">
        <v>4942</v>
      </c>
      <c r="H183" s="28">
        <v>31504975000.000004</v>
      </c>
      <c r="I183" s="51">
        <v>31.50498</v>
      </c>
      <c r="J183" s="51">
        <v>58.668750000000003</v>
      </c>
      <c r="K183" s="28" t="s">
        <v>4942</v>
      </c>
      <c r="L183" s="28" t="s">
        <v>4942</v>
      </c>
      <c r="M183" s="51">
        <v>24.353589967567839</v>
      </c>
      <c r="N183" s="51">
        <v>9.0481903186702003E-2</v>
      </c>
      <c r="O183" s="51" t="s">
        <v>4942</v>
      </c>
      <c r="P183" s="30" t="s">
        <v>2001</v>
      </c>
      <c r="Q183" s="27" t="s">
        <v>2001</v>
      </c>
      <c r="R183" s="30" t="s">
        <v>2001</v>
      </c>
      <c r="S183" s="27" t="s">
        <v>2001</v>
      </c>
      <c r="T183" s="30" t="s">
        <v>2001</v>
      </c>
      <c r="U183" s="27" t="s">
        <v>2001</v>
      </c>
      <c r="V183" s="30" t="s">
        <v>2001</v>
      </c>
      <c r="W183" s="32" t="s">
        <v>2001</v>
      </c>
      <c r="X183" s="30" t="s">
        <v>2001</v>
      </c>
      <c r="Y183" s="32" t="s">
        <v>2001</v>
      </c>
      <c r="Z183" s="30" t="s">
        <v>2001</v>
      </c>
      <c r="AA183" s="32" t="s">
        <v>2001</v>
      </c>
      <c r="AB183" s="30" t="s">
        <v>2001</v>
      </c>
      <c r="AC183" s="27" t="s">
        <v>2001</v>
      </c>
      <c r="AD183" s="30" t="s">
        <v>2001</v>
      </c>
      <c r="AE183" s="27" t="s">
        <v>2001</v>
      </c>
      <c r="AF183" s="30" t="s">
        <v>2001</v>
      </c>
      <c r="AG183" s="27" t="s">
        <v>2001</v>
      </c>
      <c r="AH183" s="25" t="s">
        <v>2001</v>
      </c>
      <c r="AI183" s="25" t="s">
        <v>2001</v>
      </c>
      <c r="AJ183" s="25" t="s">
        <v>2001</v>
      </c>
      <c r="AK183" s="25" t="s">
        <v>2001</v>
      </c>
      <c r="AL183" s="25" t="s">
        <v>2001</v>
      </c>
      <c r="AM183" s="25" t="s">
        <v>2001</v>
      </c>
      <c r="AN183" s="49" t="s">
        <v>2001</v>
      </c>
      <c r="AO183" s="49" t="s">
        <v>2001</v>
      </c>
      <c r="AP183" s="49" t="s">
        <v>2001</v>
      </c>
      <c r="AQ183" s="49" t="s">
        <v>2001</v>
      </c>
      <c r="AR183" s="49" t="s">
        <v>2001</v>
      </c>
      <c r="AS183" s="49" t="s">
        <v>2001</v>
      </c>
      <c r="AT183" s="28" t="s">
        <v>2001</v>
      </c>
      <c r="AU183" s="28" t="s">
        <v>2001</v>
      </c>
      <c r="AV183" s="28" t="s">
        <v>2001</v>
      </c>
    </row>
    <row r="184" spans="1:48" x14ac:dyDescent="0.25">
      <c r="A184" s="162">
        <v>181</v>
      </c>
      <c r="B184" s="3" t="s">
        <v>4858</v>
      </c>
      <c r="C184" s="3" t="s">
        <v>2176</v>
      </c>
      <c r="D184" s="28">
        <v>12600</v>
      </c>
      <c r="E184" s="25">
        <v>12.5</v>
      </c>
      <c r="F184" s="25">
        <v>-14.86486</v>
      </c>
      <c r="G184" s="25" t="s">
        <v>4942</v>
      </c>
      <c r="H184" s="28">
        <v>229622400000</v>
      </c>
      <c r="I184" s="51">
        <v>18.224</v>
      </c>
      <c r="J184" s="51">
        <v>99.351950000000002</v>
      </c>
      <c r="K184" s="28">
        <v>735</v>
      </c>
      <c r="L184" s="28">
        <v>8267500</v>
      </c>
      <c r="M184" s="51">
        <v>9.2988929889298895</v>
      </c>
      <c r="N184" s="51">
        <v>1.1670133547847044</v>
      </c>
      <c r="O184" s="51" t="s">
        <v>4942</v>
      </c>
      <c r="P184" s="30" t="s">
        <v>2001</v>
      </c>
      <c r="Q184" s="27" t="s">
        <v>2001</v>
      </c>
      <c r="R184" s="30" t="s">
        <v>2001</v>
      </c>
      <c r="S184" s="27" t="s">
        <v>2001</v>
      </c>
      <c r="T184" s="30" t="s">
        <v>2001</v>
      </c>
      <c r="U184" s="27" t="s">
        <v>2001</v>
      </c>
      <c r="V184" s="30" t="s">
        <v>2001</v>
      </c>
      <c r="W184" s="32" t="s">
        <v>2001</v>
      </c>
      <c r="X184" s="30" t="s">
        <v>2001</v>
      </c>
      <c r="Y184" s="32" t="s">
        <v>2001</v>
      </c>
      <c r="Z184" s="30" t="s">
        <v>2001</v>
      </c>
      <c r="AA184" s="32" t="s">
        <v>2001</v>
      </c>
      <c r="AB184" s="30" t="s">
        <v>2001</v>
      </c>
      <c r="AC184" s="27" t="s">
        <v>2001</v>
      </c>
      <c r="AD184" s="30" t="s">
        <v>2001</v>
      </c>
      <c r="AE184" s="27" t="s">
        <v>2001</v>
      </c>
      <c r="AF184" s="30" t="s">
        <v>2001</v>
      </c>
      <c r="AG184" s="27" t="s">
        <v>2001</v>
      </c>
      <c r="AH184" s="25" t="s">
        <v>2001</v>
      </c>
      <c r="AI184" s="25" t="s">
        <v>2001</v>
      </c>
      <c r="AJ184" s="25" t="s">
        <v>2001</v>
      </c>
      <c r="AK184" s="25" t="s">
        <v>2001</v>
      </c>
      <c r="AL184" s="25" t="s">
        <v>2001</v>
      </c>
      <c r="AM184" s="25" t="s">
        <v>2001</v>
      </c>
      <c r="AN184" s="49" t="s">
        <v>2001</v>
      </c>
      <c r="AO184" s="49" t="s">
        <v>2001</v>
      </c>
      <c r="AP184" s="49" t="s">
        <v>2001</v>
      </c>
      <c r="AQ184" s="49" t="s">
        <v>2001</v>
      </c>
      <c r="AR184" s="49" t="s">
        <v>2001</v>
      </c>
      <c r="AS184" s="49" t="s">
        <v>2001</v>
      </c>
      <c r="AT184" s="28" t="s">
        <v>2001</v>
      </c>
      <c r="AU184" s="28" t="s">
        <v>2001</v>
      </c>
      <c r="AV184" s="28" t="s">
        <v>2001</v>
      </c>
    </row>
    <row r="185" spans="1:48" x14ac:dyDescent="0.25">
      <c r="A185" s="162">
        <v>182</v>
      </c>
      <c r="B185" s="3" t="s">
        <v>2402</v>
      </c>
      <c r="C185" s="3" t="s">
        <v>2176</v>
      </c>
      <c r="D185" s="28" t="s">
        <v>4942</v>
      </c>
      <c r="E185" s="25" t="s">
        <v>4942</v>
      </c>
      <c r="F185" s="25" t="s">
        <v>4942</v>
      </c>
      <c r="G185" s="25" t="s">
        <v>4942</v>
      </c>
      <c r="H185" s="28" t="s">
        <v>4942</v>
      </c>
      <c r="I185" s="51">
        <v>1.5999999999999999</v>
      </c>
      <c r="J185" s="51">
        <v>93.487499999999997</v>
      </c>
      <c r="K185" s="28" t="s">
        <v>4942</v>
      </c>
      <c r="L185" s="28" t="s">
        <v>4942</v>
      </c>
      <c r="M185" s="51" t="s">
        <v>4942</v>
      </c>
      <c r="N185" s="51" t="s">
        <v>4942</v>
      </c>
      <c r="O185" s="51" t="s">
        <v>4942</v>
      </c>
      <c r="P185" s="30" t="s">
        <v>4748</v>
      </c>
      <c r="Q185" s="27" t="s">
        <v>2001</v>
      </c>
      <c r="R185" s="30">
        <v>125628.843729</v>
      </c>
      <c r="S185" s="27" t="s">
        <v>2001</v>
      </c>
      <c r="T185" s="30">
        <v>183525.80620799999</v>
      </c>
      <c r="U185" s="27">
        <v>0.46085724233753445</v>
      </c>
      <c r="V185" s="30" t="s">
        <v>4748</v>
      </c>
      <c r="W185" s="32" t="s">
        <v>2001</v>
      </c>
      <c r="X185" s="30">
        <v>1774.6249889999999</v>
      </c>
      <c r="Y185" s="32" t="s">
        <v>2001</v>
      </c>
      <c r="Z185" s="30">
        <v>2429.7430629999999</v>
      </c>
      <c r="AA185" s="32">
        <v>0.36915859861139372</v>
      </c>
      <c r="AB185" s="30" t="s">
        <v>4748</v>
      </c>
      <c r="AC185" s="27" t="s">
        <v>2001</v>
      </c>
      <c r="AD185" s="30">
        <v>1109</v>
      </c>
      <c r="AE185" s="27" t="s">
        <v>2001</v>
      </c>
      <c r="AF185" s="30">
        <v>1519</v>
      </c>
      <c r="AG185" s="27">
        <v>0.369702434625789</v>
      </c>
      <c r="AH185" s="25" t="s">
        <v>4748</v>
      </c>
      <c r="AI185" s="25" t="s">
        <v>4748</v>
      </c>
      <c r="AJ185" s="25">
        <v>2.1260597823472409</v>
      </c>
      <c r="AK185" s="25" t="s">
        <v>4748</v>
      </c>
      <c r="AL185" s="25" t="s">
        <v>4748</v>
      </c>
      <c r="AM185" s="25">
        <v>9.3861855280545505</v>
      </c>
      <c r="AN185" s="49" t="s">
        <v>4748</v>
      </c>
      <c r="AO185" s="49">
        <v>6.6741069288887349</v>
      </c>
      <c r="AP185" s="49">
        <v>6.4091568009073008</v>
      </c>
      <c r="AQ185" s="49" t="s">
        <v>4748</v>
      </c>
      <c r="AR185" s="49">
        <v>39.636720612119866</v>
      </c>
      <c r="AS185" s="49">
        <v>83.556352892145085</v>
      </c>
      <c r="AT185" s="28" t="s">
        <v>4748</v>
      </c>
      <c r="AU185" s="28">
        <v>800</v>
      </c>
      <c r="AV185" s="28">
        <v>800</v>
      </c>
    </row>
    <row r="186" spans="1:48" x14ac:dyDescent="0.25">
      <c r="A186" s="162">
        <v>183</v>
      </c>
      <c r="B186" s="3" t="s">
        <v>2405</v>
      </c>
      <c r="C186" s="3" t="s">
        <v>2176</v>
      </c>
      <c r="D186" s="28" t="s">
        <v>4942</v>
      </c>
      <c r="E186" s="25" t="s">
        <v>4942</v>
      </c>
      <c r="F186" s="25" t="s">
        <v>4942</v>
      </c>
      <c r="G186" s="25" t="s">
        <v>4942</v>
      </c>
      <c r="H186" s="28" t="s">
        <v>4942</v>
      </c>
      <c r="I186" s="51">
        <v>6</v>
      </c>
      <c r="J186" s="51">
        <v>99.225660000000005</v>
      </c>
      <c r="K186" s="28">
        <v>0</v>
      </c>
      <c r="L186" s="28" t="s">
        <v>4942</v>
      </c>
      <c r="M186" s="51" t="s">
        <v>4942</v>
      </c>
      <c r="N186" s="51" t="s">
        <v>4942</v>
      </c>
      <c r="O186" s="51" t="s">
        <v>4942</v>
      </c>
      <c r="P186" s="30" t="s">
        <v>4748</v>
      </c>
      <c r="Q186" s="27" t="s">
        <v>2001</v>
      </c>
      <c r="R186" s="30">
        <v>212112.370964</v>
      </c>
      <c r="S186" s="27" t="s">
        <v>2001</v>
      </c>
      <c r="T186" s="30">
        <v>157196.574444</v>
      </c>
      <c r="U186" s="27">
        <v>-0.25889954588891179</v>
      </c>
      <c r="V186" s="30" t="s">
        <v>4748</v>
      </c>
      <c r="W186" s="32" t="s">
        <v>2001</v>
      </c>
      <c r="X186" s="30">
        <v>11015.865953</v>
      </c>
      <c r="Y186" s="32" t="s">
        <v>2001</v>
      </c>
      <c r="Z186" s="30">
        <v>1489.4451759999999</v>
      </c>
      <c r="AA186" s="32">
        <v>-0.8647909131833279</v>
      </c>
      <c r="AB186" s="30" t="s">
        <v>4748</v>
      </c>
      <c r="AC186" s="27" t="s">
        <v>2001</v>
      </c>
      <c r="AD186" s="30">
        <v>2368</v>
      </c>
      <c r="AE186" s="27" t="s">
        <v>2001</v>
      </c>
      <c r="AF186" s="30">
        <v>248</v>
      </c>
      <c r="AG186" s="27">
        <v>-0.89527027027027029</v>
      </c>
      <c r="AH186" s="25" t="s">
        <v>4748</v>
      </c>
      <c r="AI186" s="25" t="s">
        <v>4748</v>
      </c>
      <c r="AJ186" s="25">
        <v>0.76281631720642784</v>
      </c>
      <c r="AK186" s="25" t="s">
        <v>4748</v>
      </c>
      <c r="AL186" s="25" t="s">
        <v>4748</v>
      </c>
      <c r="AM186" s="25">
        <v>1.7184037916351727</v>
      </c>
      <c r="AN186" s="49" t="s">
        <v>4748</v>
      </c>
      <c r="AO186" s="49">
        <v>14.666800683813042</v>
      </c>
      <c r="AP186" s="49">
        <v>11.390335178314338</v>
      </c>
      <c r="AQ186" s="49" t="s">
        <v>4748</v>
      </c>
      <c r="AR186" s="49">
        <v>50.139909476534072</v>
      </c>
      <c r="AS186" s="49">
        <v>53.071000080160943</v>
      </c>
      <c r="AT186" s="28" t="s">
        <v>4748</v>
      </c>
      <c r="AU186" s="28">
        <v>500</v>
      </c>
      <c r="AV186" s="28">
        <v>1000</v>
      </c>
    </row>
    <row r="187" spans="1:48" x14ac:dyDescent="0.25">
      <c r="A187" s="162">
        <v>184</v>
      </c>
      <c r="B187" s="3" t="s">
        <v>2408</v>
      </c>
      <c r="C187" s="3" t="s">
        <v>2176</v>
      </c>
      <c r="D187" s="28" t="s">
        <v>4942</v>
      </c>
      <c r="E187" s="25" t="s">
        <v>4942</v>
      </c>
      <c r="F187" s="25" t="s">
        <v>4942</v>
      </c>
      <c r="G187" s="25" t="s">
        <v>4942</v>
      </c>
      <c r="H187" s="28" t="s">
        <v>4942</v>
      </c>
      <c r="I187" s="51">
        <v>5.9770300000000001</v>
      </c>
      <c r="J187" s="51">
        <v>75.850610000000003</v>
      </c>
      <c r="K187" s="28">
        <v>0</v>
      </c>
      <c r="L187" s="28" t="s">
        <v>4942</v>
      </c>
      <c r="M187" s="51" t="s">
        <v>4942</v>
      </c>
      <c r="N187" s="51" t="s">
        <v>4942</v>
      </c>
      <c r="O187" s="51" t="s">
        <v>4942</v>
      </c>
      <c r="P187" s="30">
        <v>292830.07727000001</v>
      </c>
      <c r="Q187" s="27">
        <v>-0.33878267619063596</v>
      </c>
      <c r="R187" s="30">
        <v>257663.466793</v>
      </c>
      <c r="S187" s="27">
        <v>-0.12009220775697538</v>
      </c>
      <c r="T187" s="30">
        <v>130818.23405899999</v>
      </c>
      <c r="U187" s="27">
        <v>-0.49229032859324251</v>
      </c>
      <c r="V187" s="30">
        <v>7304.1742750000003</v>
      </c>
      <c r="W187" s="32">
        <v>-0.4921720507475893</v>
      </c>
      <c r="X187" s="30">
        <v>8157.958963</v>
      </c>
      <c r="Y187" s="32">
        <v>0.11688996673070196</v>
      </c>
      <c r="Z187" s="30">
        <v>-477.78782200000001</v>
      </c>
      <c r="AA187" s="32">
        <v>-1.058567078379161</v>
      </c>
      <c r="AB187" s="30">
        <v>1550.4397920000001</v>
      </c>
      <c r="AC187" s="27">
        <v>-0.54747558695200493</v>
      </c>
      <c r="AD187" s="30">
        <v>2199</v>
      </c>
      <c r="AE187" s="27">
        <v>0.41830725149500014</v>
      </c>
      <c r="AF187" s="30">
        <v>-80</v>
      </c>
      <c r="AG187" s="27">
        <v>-1.0363801728058208</v>
      </c>
      <c r="AH187" s="25">
        <v>2.6653940280294179</v>
      </c>
      <c r="AI187" s="25">
        <v>2.3540337438593175</v>
      </c>
      <c r="AJ187" s="25">
        <v>-0.1145746889405132</v>
      </c>
      <c r="AK187" s="25">
        <v>11.55659449657985</v>
      </c>
      <c r="AL187" s="25">
        <v>11.325431579879913</v>
      </c>
      <c r="AM187" s="25">
        <v>-0.56444765861915625</v>
      </c>
      <c r="AN187" s="49">
        <v>16.24992405036495</v>
      </c>
      <c r="AO187" s="49">
        <v>21.759890842050567</v>
      </c>
      <c r="AP187" s="49">
        <v>15.173515739440136</v>
      </c>
      <c r="AQ187" s="49">
        <v>14.695466280705544</v>
      </c>
      <c r="AR187" s="49">
        <v>13.348722315399467</v>
      </c>
      <c r="AS187" s="49">
        <v>26.192204343005155</v>
      </c>
      <c r="AT187" s="28">
        <v>1423.7280000000001</v>
      </c>
      <c r="AU187" s="28">
        <v>1000</v>
      </c>
      <c r="AV187" s="28">
        <v>0</v>
      </c>
    </row>
    <row r="188" spans="1:48" x14ac:dyDescent="0.25">
      <c r="A188" s="162">
        <v>185</v>
      </c>
      <c r="B188" s="3" t="s">
        <v>2024</v>
      </c>
      <c r="C188" s="3" t="s">
        <v>1</v>
      </c>
      <c r="D188" s="28">
        <v>16200</v>
      </c>
      <c r="E188" s="25">
        <v>-2.4096389999999999</v>
      </c>
      <c r="F188" s="25">
        <v>-4.424779</v>
      </c>
      <c r="G188" s="25">
        <v>-22.857140000000001</v>
      </c>
      <c r="H188" s="28">
        <v>639900000000</v>
      </c>
      <c r="I188" s="51">
        <v>39.5</v>
      </c>
      <c r="J188" s="51">
        <v>38.559229999999999</v>
      </c>
      <c r="K188" s="28">
        <v>2636.5</v>
      </c>
      <c r="L188" s="28">
        <v>41850000</v>
      </c>
      <c r="M188" s="51">
        <v>168.75</v>
      </c>
      <c r="N188" s="51">
        <v>1.3618777979393597</v>
      </c>
      <c r="O188" s="51">
        <v>0.34802850000000002</v>
      </c>
      <c r="P188" s="30">
        <v>1177671.3431800001</v>
      </c>
      <c r="Q188" s="27" t="s">
        <v>2001</v>
      </c>
      <c r="R188" s="30">
        <v>828202.13868199999</v>
      </c>
      <c r="S188" s="27">
        <v>-0.29674595252895253</v>
      </c>
      <c r="T188" s="30">
        <v>830401.83521699999</v>
      </c>
      <c r="U188" s="27">
        <v>2.6559899235476382E-3</v>
      </c>
      <c r="V188" s="30">
        <v>92179.906153000004</v>
      </c>
      <c r="W188" s="32" t="s">
        <v>2001</v>
      </c>
      <c r="X188" s="30">
        <v>54887.382878999997</v>
      </c>
      <c r="Y188" s="32">
        <v>-0.40456239141860217</v>
      </c>
      <c r="Z188" s="30">
        <v>90270.559651000003</v>
      </c>
      <c r="AA188" s="32">
        <v>0.64465046274847382</v>
      </c>
      <c r="AB188" s="30">
        <v>2304</v>
      </c>
      <c r="AC188" s="27" t="s">
        <v>2001</v>
      </c>
      <c r="AD188" s="30">
        <v>1288.1156040000001</v>
      </c>
      <c r="AE188" s="27">
        <v>-0.44092204687499992</v>
      </c>
      <c r="AF188" s="30">
        <v>2023</v>
      </c>
      <c r="AG188" s="27">
        <v>0.57051121321561127</v>
      </c>
      <c r="AH188" s="25" t="s">
        <v>4748</v>
      </c>
      <c r="AI188" s="25">
        <v>4.3641597795789959</v>
      </c>
      <c r="AJ188" s="25">
        <v>5.5097357360775634</v>
      </c>
      <c r="AK188" s="25" t="s">
        <v>4748</v>
      </c>
      <c r="AL188" s="25">
        <v>11.89337126891845</v>
      </c>
      <c r="AM188" s="25">
        <v>17.212304793725323</v>
      </c>
      <c r="AN188" s="49">
        <v>12.146156833174892</v>
      </c>
      <c r="AO188" s="49">
        <v>11.575002344543394</v>
      </c>
      <c r="AP188" s="49">
        <v>19.676309617656663</v>
      </c>
      <c r="AQ188" s="49">
        <v>55.565045734010987</v>
      </c>
      <c r="AR188" s="49">
        <v>110.90468896657907</v>
      </c>
      <c r="AS188" s="49">
        <v>135.80434506714855</v>
      </c>
      <c r="AT188" s="28" t="s">
        <v>4748</v>
      </c>
      <c r="AU188" s="28">
        <v>1000</v>
      </c>
      <c r="AV188" s="28">
        <v>500</v>
      </c>
    </row>
    <row r="189" spans="1:48" x14ac:dyDescent="0.25">
      <c r="A189" s="162">
        <v>186</v>
      </c>
      <c r="B189" s="3" t="s">
        <v>2411</v>
      </c>
      <c r="C189" s="3" t="s">
        <v>2176</v>
      </c>
      <c r="D189" s="6">
        <v>10000</v>
      </c>
      <c r="E189" s="171">
        <v>0</v>
      </c>
      <c r="F189" s="171">
        <v>0</v>
      </c>
      <c r="G189" s="171">
        <v>2.040816</v>
      </c>
      <c r="H189" s="6">
        <v>38000000000</v>
      </c>
      <c r="I189" s="154">
        <v>3.8</v>
      </c>
      <c r="J189" s="154">
        <v>75.790310000000005</v>
      </c>
      <c r="K189" s="6">
        <v>1000</v>
      </c>
      <c r="L189" s="6">
        <v>10000000</v>
      </c>
      <c r="M189" s="154" t="s">
        <v>4942</v>
      </c>
      <c r="N189" s="154">
        <v>0.41291494310374688</v>
      </c>
      <c r="O189" s="154" t="s">
        <v>4942</v>
      </c>
      <c r="P189" s="172" t="s">
        <v>4748</v>
      </c>
      <c r="Q189" s="168" t="s">
        <v>2001</v>
      </c>
      <c r="R189" s="172">
        <v>289003.90493999998</v>
      </c>
      <c r="S189" s="168" t="s">
        <v>2001</v>
      </c>
      <c r="T189" s="172" t="s">
        <v>4748</v>
      </c>
      <c r="U189" s="168" t="s">
        <v>4748</v>
      </c>
      <c r="V189" s="172" t="s">
        <v>4748</v>
      </c>
      <c r="W189" s="173" t="s">
        <v>2001</v>
      </c>
      <c r="X189" s="172">
        <v>8548.9114649999992</v>
      </c>
      <c r="Y189" s="173" t="s">
        <v>2001</v>
      </c>
      <c r="Z189" s="172" t="s">
        <v>4748</v>
      </c>
      <c r="AA189" s="173" t="s">
        <v>4748</v>
      </c>
      <c r="AB189" s="172" t="s">
        <v>4748</v>
      </c>
      <c r="AC189" s="168" t="s">
        <v>2001</v>
      </c>
      <c r="AD189" s="172">
        <v>2068</v>
      </c>
      <c r="AE189" s="168" t="s">
        <v>2001</v>
      </c>
      <c r="AF189" s="172" t="s">
        <v>4748</v>
      </c>
      <c r="AG189" s="168" t="s">
        <v>4748</v>
      </c>
      <c r="AH189" s="171" t="s">
        <v>4748</v>
      </c>
      <c r="AI189" s="171" t="s">
        <v>4748</v>
      </c>
      <c r="AJ189" s="171" t="s">
        <v>4748</v>
      </c>
      <c r="AK189" s="171" t="s">
        <v>4748</v>
      </c>
      <c r="AL189" s="171" t="s">
        <v>4748</v>
      </c>
      <c r="AM189" s="171" t="s">
        <v>4748</v>
      </c>
      <c r="AN189" s="170" t="s">
        <v>4748</v>
      </c>
      <c r="AO189" s="170">
        <v>16.167515433987123</v>
      </c>
      <c r="AP189" s="170" t="s">
        <v>4748</v>
      </c>
      <c r="AQ189" s="170" t="s">
        <v>4748</v>
      </c>
      <c r="AR189" s="170">
        <v>45.055452109347691</v>
      </c>
      <c r="AS189" s="170" t="s">
        <v>4748</v>
      </c>
      <c r="AT189" s="6" t="s">
        <v>4748</v>
      </c>
      <c r="AU189" s="6" t="s">
        <v>4748</v>
      </c>
      <c r="AV189" s="6" t="s">
        <v>4748</v>
      </c>
    </row>
    <row r="190" spans="1:48" x14ac:dyDescent="0.25">
      <c r="A190" s="162">
        <v>187</v>
      </c>
      <c r="B190" s="3" t="s">
        <v>4825</v>
      </c>
      <c r="C190" s="3" t="s">
        <v>2176</v>
      </c>
      <c r="D190" s="6">
        <v>17100</v>
      </c>
      <c r="E190" s="171">
        <v>-22.97297</v>
      </c>
      <c r="F190" s="171">
        <v>18.75</v>
      </c>
      <c r="G190" s="171" t="s">
        <v>4942</v>
      </c>
      <c r="H190" s="6">
        <v>22387320000</v>
      </c>
      <c r="I190" s="154">
        <v>1.3091999999999999</v>
      </c>
      <c r="J190" s="154">
        <v>100</v>
      </c>
      <c r="K190" s="6">
        <v>25192.15</v>
      </c>
      <c r="L190" s="6">
        <v>503725000</v>
      </c>
      <c r="M190" s="154">
        <v>6.3739376770538243</v>
      </c>
      <c r="N190" s="154">
        <v>1.3544417991458919</v>
      </c>
      <c r="O190" s="154" t="s">
        <v>4942</v>
      </c>
      <c r="P190" s="172" t="s">
        <v>2001</v>
      </c>
      <c r="Q190" s="168" t="s">
        <v>2001</v>
      </c>
      <c r="R190" s="172" t="s">
        <v>2001</v>
      </c>
      <c r="S190" s="168" t="s">
        <v>2001</v>
      </c>
      <c r="T190" s="172" t="s">
        <v>2001</v>
      </c>
      <c r="U190" s="168" t="s">
        <v>2001</v>
      </c>
      <c r="V190" s="172" t="s">
        <v>2001</v>
      </c>
      <c r="W190" s="173" t="s">
        <v>2001</v>
      </c>
      <c r="X190" s="172" t="s">
        <v>2001</v>
      </c>
      <c r="Y190" s="173" t="s">
        <v>2001</v>
      </c>
      <c r="Z190" s="172" t="s">
        <v>2001</v>
      </c>
      <c r="AA190" s="173" t="s">
        <v>2001</v>
      </c>
      <c r="AB190" s="172" t="s">
        <v>2001</v>
      </c>
      <c r="AC190" s="168" t="s">
        <v>2001</v>
      </c>
      <c r="AD190" s="172" t="s">
        <v>2001</v>
      </c>
      <c r="AE190" s="168" t="s">
        <v>2001</v>
      </c>
      <c r="AF190" s="172" t="s">
        <v>2001</v>
      </c>
      <c r="AG190" s="168" t="s">
        <v>2001</v>
      </c>
      <c r="AH190" s="171" t="s">
        <v>2001</v>
      </c>
      <c r="AI190" s="171" t="s">
        <v>2001</v>
      </c>
      <c r="AJ190" s="171" t="s">
        <v>2001</v>
      </c>
      <c r="AK190" s="171" t="s">
        <v>2001</v>
      </c>
      <c r="AL190" s="171" t="s">
        <v>2001</v>
      </c>
      <c r="AM190" s="171" t="s">
        <v>2001</v>
      </c>
      <c r="AN190" s="170" t="s">
        <v>2001</v>
      </c>
      <c r="AO190" s="170" t="s">
        <v>2001</v>
      </c>
      <c r="AP190" s="170" t="s">
        <v>2001</v>
      </c>
      <c r="AQ190" s="170" t="s">
        <v>2001</v>
      </c>
      <c r="AR190" s="170" t="s">
        <v>2001</v>
      </c>
      <c r="AS190" s="170" t="s">
        <v>2001</v>
      </c>
      <c r="AT190" s="6" t="s">
        <v>2001</v>
      </c>
      <c r="AU190" s="6" t="s">
        <v>2001</v>
      </c>
      <c r="AV190" s="6" t="s">
        <v>2001</v>
      </c>
    </row>
    <row r="191" spans="1:48" x14ac:dyDescent="0.25">
      <c r="A191" s="162">
        <v>188</v>
      </c>
      <c r="B191" s="3" t="s">
        <v>349</v>
      </c>
      <c r="C191" s="3" t="s">
        <v>694</v>
      </c>
      <c r="D191" s="6">
        <v>11800</v>
      </c>
      <c r="E191" s="171">
        <v>-4.8387099999999998</v>
      </c>
      <c r="F191" s="171">
        <v>-7.8125</v>
      </c>
      <c r="G191" s="171">
        <v>-16.901409999999998</v>
      </c>
      <c r="H191" s="6">
        <v>1821967093800</v>
      </c>
      <c r="I191" s="154">
        <v>154.404</v>
      </c>
      <c r="J191" s="154">
        <v>72.25179</v>
      </c>
      <c r="K191" s="6">
        <v>281760.5</v>
      </c>
      <c r="L191" s="6">
        <v>3365210000</v>
      </c>
      <c r="M191" s="154">
        <v>7.3349845373957123</v>
      </c>
      <c r="N191" s="154">
        <v>0.96345141505173626</v>
      </c>
      <c r="O191" s="154">
        <v>0.88711430000000002</v>
      </c>
      <c r="P191" s="172">
        <v>639404.20453900006</v>
      </c>
      <c r="Q191" s="168">
        <v>0.42430373479056094</v>
      </c>
      <c r="R191" s="172">
        <v>1410434.2696479999</v>
      </c>
      <c r="S191" s="168">
        <v>1.2058570457241515</v>
      </c>
      <c r="T191" s="172">
        <v>1832798.6956790001</v>
      </c>
      <c r="U191" s="168">
        <v>0.29945700776003487</v>
      </c>
      <c r="V191" s="172">
        <v>139432.26376900001</v>
      </c>
      <c r="W191" s="173">
        <v>0.63864741212596932</v>
      </c>
      <c r="X191" s="172">
        <v>156982.996514</v>
      </c>
      <c r="Y191" s="173">
        <v>0.12587282362478613</v>
      </c>
      <c r="Z191" s="172">
        <v>177650.06364199999</v>
      </c>
      <c r="AA191" s="173">
        <v>0.13165162843707645</v>
      </c>
      <c r="AB191" s="172">
        <v>1640.4788696131643</v>
      </c>
      <c r="AC191" s="168">
        <v>-0.23365246814516138</v>
      </c>
      <c r="AD191" s="172">
        <v>1522.6207079999999</v>
      </c>
      <c r="AE191" s="168">
        <v>-7.1843754769579049E-2</v>
      </c>
      <c r="AF191" s="172">
        <v>1260.500771</v>
      </c>
      <c r="AG191" s="168">
        <v>-0.17215051366554773</v>
      </c>
      <c r="AH191" s="171">
        <v>6.9655382599972953</v>
      </c>
      <c r="AI191" s="171">
        <v>4.8713863899370917</v>
      </c>
      <c r="AJ191" s="171">
        <v>3.7451914743576467</v>
      </c>
      <c r="AK191" s="171">
        <v>19.505721463862283</v>
      </c>
      <c r="AL191" s="171">
        <v>13.868288124855088</v>
      </c>
      <c r="AM191" s="171">
        <v>10.202408897494353</v>
      </c>
      <c r="AN191" s="170">
        <v>52.845981995007371</v>
      </c>
      <c r="AO191" s="170">
        <v>35.403907893958198</v>
      </c>
      <c r="AP191" s="170">
        <v>39.507123553235978</v>
      </c>
      <c r="AQ191" s="170">
        <v>88.019897235461926</v>
      </c>
      <c r="AR191" s="170">
        <v>79.575034893910768</v>
      </c>
      <c r="AS191" s="170">
        <v>63.948346495919019</v>
      </c>
      <c r="AT191" s="6">
        <v>776.8473817734</v>
      </c>
      <c r="AU191" s="6">
        <v>954.02299999999991</v>
      </c>
      <c r="AV191" s="6">
        <v>988.28700000000003</v>
      </c>
    </row>
    <row r="192" spans="1:48" x14ac:dyDescent="0.25">
      <c r="A192" s="162">
        <v>189</v>
      </c>
      <c r="B192" s="3" t="s">
        <v>3986</v>
      </c>
      <c r="C192" s="3" t="s">
        <v>2176</v>
      </c>
      <c r="D192" s="28" t="s">
        <v>4942</v>
      </c>
      <c r="E192" s="25" t="s">
        <v>4942</v>
      </c>
      <c r="F192" s="25" t="s">
        <v>4942</v>
      </c>
      <c r="G192" s="25" t="s">
        <v>4942</v>
      </c>
      <c r="H192" s="28" t="s">
        <v>4942</v>
      </c>
      <c r="I192" s="51">
        <v>1.335</v>
      </c>
      <c r="J192" s="51">
        <v>85.224720000000005</v>
      </c>
      <c r="K192" s="28" t="s">
        <v>4942</v>
      </c>
      <c r="L192" s="28" t="s">
        <v>4942</v>
      </c>
      <c r="M192" s="51" t="s">
        <v>4942</v>
      </c>
      <c r="N192" s="51" t="s">
        <v>4942</v>
      </c>
      <c r="O192" s="51" t="s">
        <v>4942</v>
      </c>
      <c r="P192" s="30" t="s">
        <v>4748</v>
      </c>
      <c r="Q192" s="27" t="s">
        <v>2001</v>
      </c>
      <c r="R192" s="30">
        <v>91554.750862000001</v>
      </c>
      <c r="S192" s="27" t="s">
        <v>2001</v>
      </c>
      <c r="T192" s="30">
        <v>79058.583801000001</v>
      </c>
      <c r="U192" s="27">
        <v>-0.13648846120323574</v>
      </c>
      <c r="V192" s="30" t="s">
        <v>4748</v>
      </c>
      <c r="W192" s="32" t="s">
        <v>2001</v>
      </c>
      <c r="X192" s="30">
        <v>1056.694808</v>
      </c>
      <c r="Y192" s="32" t="s">
        <v>2001</v>
      </c>
      <c r="Z192" s="30">
        <v>1368.0885490000001</v>
      </c>
      <c r="AA192" s="32">
        <v>0.29468654396946758</v>
      </c>
      <c r="AB192" s="30" t="s">
        <v>4748</v>
      </c>
      <c r="AC192" s="27" t="s">
        <v>2001</v>
      </c>
      <c r="AD192" s="30" t="s">
        <v>4748</v>
      </c>
      <c r="AE192" s="27" t="s">
        <v>2001</v>
      </c>
      <c r="AF192" s="30">
        <v>944</v>
      </c>
      <c r="AG192" s="27" t="s">
        <v>4748</v>
      </c>
      <c r="AH192" s="25" t="s">
        <v>4748</v>
      </c>
      <c r="AI192" s="25" t="s">
        <v>4748</v>
      </c>
      <c r="AJ192" s="25">
        <v>0.9852485279622698</v>
      </c>
      <c r="AK192" s="25" t="s">
        <v>4748</v>
      </c>
      <c r="AL192" s="25" t="s">
        <v>4748</v>
      </c>
      <c r="AM192" s="25">
        <v>9.0730613031104532</v>
      </c>
      <c r="AN192" s="49" t="s">
        <v>4748</v>
      </c>
      <c r="AO192" s="49">
        <v>24.695972273552947</v>
      </c>
      <c r="AP192" s="49">
        <v>23.791614837606147</v>
      </c>
      <c r="AQ192" s="49" t="s">
        <v>4748</v>
      </c>
      <c r="AR192" s="49">
        <v>506.41193398541446</v>
      </c>
      <c r="AS192" s="49">
        <v>555.01338307451397</v>
      </c>
      <c r="AT192" s="28" t="s">
        <v>4748</v>
      </c>
      <c r="AU192" s="28" t="s">
        <v>4748</v>
      </c>
      <c r="AV192" s="28">
        <v>870</v>
      </c>
    </row>
    <row r="193" spans="1:48" x14ac:dyDescent="0.25">
      <c r="A193" s="162">
        <v>190</v>
      </c>
      <c r="B193" s="3" t="s">
        <v>2053</v>
      </c>
      <c r="C193" s="3" t="s">
        <v>694</v>
      </c>
      <c r="D193" s="28">
        <v>4800</v>
      </c>
      <c r="E193" s="25">
        <v>14.28571</v>
      </c>
      <c r="F193" s="25">
        <v>50</v>
      </c>
      <c r="G193" s="25">
        <v>33.333329999999997</v>
      </c>
      <c r="H193" s="28">
        <v>29040000000</v>
      </c>
      <c r="I193" s="51">
        <v>6.05</v>
      </c>
      <c r="J193" s="51">
        <v>64.143389999999997</v>
      </c>
      <c r="K193" s="28">
        <v>3215</v>
      </c>
      <c r="L193" s="28">
        <v>13799000</v>
      </c>
      <c r="M193" s="51">
        <v>4.0866176837576269</v>
      </c>
      <c r="N193" s="51">
        <v>0.43552832759870441</v>
      </c>
      <c r="O193" s="51">
        <v>0.55884120000000004</v>
      </c>
      <c r="P193" s="30" t="s">
        <v>4748</v>
      </c>
      <c r="Q193" s="27" t="s">
        <v>2001</v>
      </c>
      <c r="R193" s="30">
        <v>48907.939020999998</v>
      </c>
      <c r="S193" s="27" t="s">
        <v>2001</v>
      </c>
      <c r="T193" s="30">
        <v>54780.147217999998</v>
      </c>
      <c r="U193" s="27">
        <v>0.12006656413141029</v>
      </c>
      <c r="V193" s="30" t="s">
        <v>4748</v>
      </c>
      <c r="W193" s="32" t="s">
        <v>2001</v>
      </c>
      <c r="X193" s="30">
        <v>6203.7263110000004</v>
      </c>
      <c r="Y193" s="32" t="s">
        <v>2001</v>
      </c>
      <c r="Z193" s="30">
        <v>2445.079444</v>
      </c>
      <c r="AA193" s="32">
        <v>-0.60586922739248483</v>
      </c>
      <c r="AB193" s="30" t="s">
        <v>4748</v>
      </c>
      <c r="AC193" s="27" t="s">
        <v>2001</v>
      </c>
      <c r="AD193" s="30">
        <v>1025.4545454545453</v>
      </c>
      <c r="AE193" s="27" t="s">
        <v>2001</v>
      </c>
      <c r="AF193" s="30">
        <v>367.272764</v>
      </c>
      <c r="AG193" s="27">
        <v>-0.64184393581560273</v>
      </c>
      <c r="AH193" s="25" t="s">
        <v>4748</v>
      </c>
      <c r="AI193" s="25" t="s">
        <v>4748</v>
      </c>
      <c r="AJ193" s="25">
        <v>3.0370761083007292</v>
      </c>
      <c r="AK193" s="25" t="s">
        <v>4748</v>
      </c>
      <c r="AL193" s="25" t="s">
        <v>4748</v>
      </c>
      <c r="AM193" s="25">
        <v>3.7698606859493209</v>
      </c>
      <c r="AN193" s="49" t="s">
        <v>4748</v>
      </c>
      <c r="AO193" s="49">
        <v>18.637556025589454</v>
      </c>
      <c r="AP193" s="49">
        <v>11.018939695394959</v>
      </c>
      <c r="AQ193" s="49" t="s">
        <v>4748</v>
      </c>
      <c r="AR193" s="49">
        <v>12.478355251010917</v>
      </c>
      <c r="AS193" s="49">
        <v>9.0435269314413258</v>
      </c>
      <c r="AT193" s="28" t="s">
        <v>4748</v>
      </c>
      <c r="AU193" s="28" t="s">
        <v>4748</v>
      </c>
      <c r="AV193" s="28">
        <v>0</v>
      </c>
    </row>
    <row r="194" spans="1:48" x14ac:dyDescent="0.25">
      <c r="A194" s="162">
        <v>191</v>
      </c>
      <c r="B194" s="3" t="s">
        <v>2414</v>
      </c>
      <c r="C194" s="3" t="s">
        <v>2176</v>
      </c>
      <c r="D194" s="6">
        <v>11300</v>
      </c>
      <c r="E194" s="171">
        <v>20.212769999999999</v>
      </c>
      <c r="F194" s="171">
        <v>-38.586959999999998</v>
      </c>
      <c r="G194" s="171">
        <v>21.505379999999999</v>
      </c>
      <c r="H194" s="6">
        <v>27507364000</v>
      </c>
      <c r="I194" s="154">
        <v>2.4342799999999998</v>
      </c>
      <c r="J194" s="154">
        <v>63.537059999999997</v>
      </c>
      <c r="K194" s="6">
        <v>60</v>
      </c>
      <c r="L194" s="6">
        <v>570000</v>
      </c>
      <c r="M194" s="154">
        <v>16.496350364963504</v>
      </c>
      <c r="N194" s="154">
        <v>0.7434047133185856</v>
      </c>
      <c r="O194" s="154" t="s">
        <v>4942</v>
      </c>
      <c r="P194" s="172">
        <v>128903.797829</v>
      </c>
      <c r="Q194" s="168">
        <v>-0.14373159948554748</v>
      </c>
      <c r="R194" s="172">
        <v>81051.385840000003</v>
      </c>
      <c r="S194" s="168">
        <v>-0.37122577297900572</v>
      </c>
      <c r="T194" s="172">
        <v>120499.58861999999</v>
      </c>
      <c r="U194" s="168">
        <v>0.4867060861596243</v>
      </c>
      <c r="V194" s="172">
        <v>1292.365493</v>
      </c>
      <c r="W194" s="173">
        <v>-0.74120137874886094</v>
      </c>
      <c r="X194" s="172">
        <v>11.021927</v>
      </c>
      <c r="Y194" s="173">
        <v>-0.991471509368132</v>
      </c>
      <c r="Z194" s="172">
        <v>1575.02278</v>
      </c>
      <c r="AA194" s="173">
        <v>141.89903934221303</v>
      </c>
      <c r="AB194" s="172">
        <v>531</v>
      </c>
      <c r="AC194" s="168">
        <v>-0.74110190151145783</v>
      </c>
      <c r="AD194" s="172">
        <v>5</v>
      </c>
      <c r="AE194" s="168">
        <v>-0.99058380414312619</v>
      </c>
      <c r="AF194" s="172">
        <v>685</v>
      </c>
      <c r="AG194" s="168">
        <v>136</v>
      </c>
      <c r="AH194" s="171">
        <v>2.1401503165662814</v>
      </c>
      <c r="AI194" s="171">
        <v>2.1852313829816904E-2</v>
      </c>
      <c r="AJ194" s="171">
        <v>3.4374283616530379</v>
      </c>
      <c r="AK194" s="171">
        <v>3.6332142934023812</v>
      </c>
      <c r="AL194" s="171">
        <v>3.097403008789754E-2</v>
      </c>
      <c r="AM194" s="171">
        <v>4.5292392678162114</v>
      </c>
      <c r="AN194" s="170">
        <v>7.5205841940050533</v>
      </c>
      <c r="AO194" s="170">
        <v>7.3339724144067864</v>
      </c>
      <c r="AP194" s="170">
        <v>7.5827385932531239</v>
      </c>
      <c r="AQ194" s="170">
        <v>24.348992909022492</v>
      </c>
      <c r="AR194" s="170">
        <v>23.724691467501302</v>
      </c>
      <c r="AS194" s="170">
        <v>7.3637139992229876</v>
      </c>
      <c r="AT194" s="6">
        <v>600</v>
      </c>
      <c r="AU194" s="6">
        <v>0</v>
      </c>
      <c r="AV194" s="6">
        <v>1000</v>
      </c>
    </row>
    <row r="195" spans="1:48" x14ac:dyDescent="0.25">
      <c r="A195" s="162">
        <v>192</v>
      </c>
      <c r="B195" s="3" t="s">
        <v>2417</v>
      </c>
      <c r="C195" s="3" t="s">
        <v>2176</v>
      </c>
      <c r="D195" s="28">
        <v>10300</v>
      </c>
      <c r="E195" s="25">
        <v>-1.9047620000000001</v>
      </c>
      <c r="F195" s="25">
        <v>8.4210530000000006</v>
      </c>
      <c r="G195" s="25">
        <v>13.186809999999999</v>
      </c>
      <c r="H195" s="28">
        <v>110577792400</v>
      </c>
      <c r="I195" s="51">
        <v>10.735709999999999</v>
      </c>
      <c r="J195" s="51">
        <v>78.872439999999997</v>
      </c>
      <c r="K195" s="28">
        <v>3123.95</v>
      </c>
      <c r="L195" s="28">
        <v>32180500</v>
      </c>
      <c r="M195" s="51">
        <v>3.7979351032448379</v>
      </c>
      <c r="N195" s="51">
        <v>1.9000424068961543</v>
      </c>
      <c r="O195" s="51">
        <v>0.65422250000000004</v>
      </c>
      <c r="P195" s="30">
        <v>285669.32389200001</v>
      </c>
      <c r="Q195" s="27">
        <v>0.15689823515630774</v>
      </c>
      <c r="R195" s="30">
        <v>392211.03679099999</v>
      </c>
      <c r="S195" s="27">
        <v>0.37295468567454271</v>
      </c>
      <c r="T195" s="30">
        <v>458951.32607499999</v>
      </c>
      <c r="U195" s="27">
        <v>0.17016423053786811</v>
      </c>
      <c r="V195" s="30">
        <v>3661.6241930000001</v>
      </c>
      <c r="W195" s="32">
        <v>1.3537624816951115</v>
      </c>
      <c r="X195" s="30">
        <v>15370.452146</v>
      </c>
      <c r="Y195" s="32">
        <v>3.1977142753710224</v>
      </c>
      <c r="Z195" s="30">
        <v>29113.593798000002</v>
      </c>
      <c r="AA195" s="32">
        <v>0.89412735041607161</v>
      </c>
      <c r="AB195" s="30">
        <v>341</v>
      </c>
      <c r="AC195" s="27">
        <v>1.3517241379310345</v>
      </c>
      <c r="AD195" s="30">
        <v>1432</v>
      </c>
      <c r="AE195" s="27">
        <v>3.1994134897360702</v>
      </c>
      <c r="AF195" s="30">
        <v>2712</v>
      </c>
      <c r="AG195" s="27">
        <v>0.8938547486033519</v>
      </c>
      <c r="AH195" s="25">
        <v>1.1632526252026183</v>
      </c>
      <c r="AI195" s="25">
        <v>4.8281645337154488</v>
      </c>
      <c r="AJ195" s="25">
        <v>8.7509533713954237</v>
      </c>
      <c r="AK195" s="25" t="s">
        <v>4748</v>
      </c>
      <c r="AL195" s="25">
        <v>71.653782042181135</v>
      </c>
      <c r="AM195" s="25">
        <v>66.672023162368149</v>
      </c>
      <c r="AN195" s="49">
        <v>21.848130711996227</v>
      </c>
      <c r="AO195" s="49">
        <v>19.610580741251827</v>
      </c>
      <c r="AP195" s="49">
        <v>24.421966356119317</v>
      </c>
      <c r="AQ195" s="49">
        <v>826.71651201074144</v>
      </c>
      <c r="AR195" s="49">
        <v>308.61423739174995</v>
      </c>
      <c r="AS195" s="49">
        <v>149.03626355169135</v>
      </c>
      <c r="AT195" s="28">
        <v>0</v>
      </c>
      <c r="AU195" s="28">
        <v>0</v>
      </c>
      <c r="AV195" s="28" t="s">
        <v>4748</v>
      </c>
    </row>
    <row r="196" spans="1:48" x14ac:dyDescent="0.25">
      <c r="A196" s="162">
        <v>193</v>
      </c>
      <c r="B196" s="3" t="s">
        <v>2420</v>
      </c>
      <c r="C196" s="3" t="s">
        <v>2176</v>
      </c>
      <c r="D196" s="28">
        <v>2100</v>
      </c>
      <c r="E196" s="25">
        <v>-4.5454549999999996</v>
      </c>
      <c r="F196" s="25">
        <v>-27.586210000000001</v>
      </c>
      <c r="G196" s="25">
        <v>-8.6956520000000008</v>
      </c>
      <c r="H196" s="28">
        <v>19949907600</v>
      </c>
      <c r="I196" s="51">
        <v>9.4999500000000001</v>
      </c>
      <c r="J196" s="51">
        <v>99.896969999999996</v>
      </c>
      <c r="K196" s="28">
        <v>1072.9000000000001</v>
      </c>
      <c r="L196" s="28">
        <v>2281000</v>
      </c>
      <c r="M196" s="51">
        <v>2.5516403402187122</v>
      </c>
      <c r="N196" s="51">
        <v>0.23223980615550621</v>
      </c>
      <c r="O196" s="51" t="s">
        <v>4942</v>
      </c>
      <c r="P196" s="30" t="s">
        <v>4748</v>
      </c>
      <c r="Q196" s="27" t="s">
        <v>2001</v>
      </c>
      <c r="R196" s="30">
        <v>47000.612788999999</v>
      </c>
      <c r="S196" s="27" t="s">
        <v>2001</v>
      </c>
      <c r="T196" s="30">
        <v>50031.675708000002</v>
      </c>
      <c r="U196" s="27">
        <v>6.4489859581349798E-2</v>
      </c>
      <c r="V196" s="30" t="s">
        <v>4748</v>
      </c>
      <c r="W196" s="32" t="s">
        <v>2001</v>
      </c>
      <c r="X196" s="30">
        <v>6432.1739429999998</v>
      </c>
      <c r="Y196" s="32" t="s">
        <v>2001</v>
      </c>
      <c r="Z196" s="30">
        <v>7820.1914649999999</v>
      </c>
      <c r="AA196" s="32">
        <v>0.21579290832309511</v>
      </c>
      <c r="AB196" s="30" t="s">
        <v>4748</v>
      </c>
      <c r="AC196" s="27" t="s">
        <v>2001</v>
      </c>
      <c r="AD196" s="30">
        <v>677</v>
      </c>
      <c r="AE196" s="27" t="s">
        <v>2001</v>
      </c>
      <c r="AF196" s="30">
        <v>823</v>
      </c>
      <c r="AG196" s="27">
        <v>0.21565731166912852</v>
      </c>
      <c r="AH196" s="25" t="s">
        <v>4748</v>
      </c>
      <c r="AI196" s="25" t="s">
        <v>4748</v>
      </c>
      <c r="AJ196" s="25">
        <v>7.6270706624868847</v>
      </c>
      <c r="AK196" s="25" t="s">
        <v>4748</v>
      </c>
      <c r="AL196" s="25" t="s">
        <v>4748</v>
      </c>
      <c r="AM196" s="25">
        <v>9.5377385834806052</v>
      </c>
      <c r="AN196" s="49" t="s">
        <v>4748</v>
      </c>
      <c r="AO196" s="49">
        <v>26.797090047616745</v>
      </c>
      <c r="AP196" s="49">
        <v>27.886522694999559</v>
      </c>
      <c r="AQ196" s="49" t="s">
        <v>4748</v>
      </c>
      <c r="AR196" s="49">
        <v>9.2708118095138001</v>
      </c>
      <c r="AS196" s="49">
        <v>15.127740317850758</v>
      </c>
      <c r="AT196" s="28" t="s">
        <v>4748</v>
      </c>
      <c r="AU196" s="28" t="s">
        <v>4748</v>
      </c>
      <c r="AV196" s="28">
        <v>0</v>
      </c>
    </row>
    <row r="197" spans="1:48" x14ac:dyDescent="0.25">
      <c r="A197" s="162">
        <v>194</v>
      </c>
      <c r="B197" s="3" t="s">
        <v>2423</v>
      </c>
      <c r="C197" s="3" t="s">
        <v>2176</v>
      </c>
      <c r="D197" s="28">
        <v>10000</v>
      </c>
      <c r="E197" s="25">
        <v>6.3829789999999997</v>
      </c>
      <c r="F197" s="25">
        <v>6.3829789999999997</v>
      </c>
      <c r="G197" s="25" t="s">
        <v>4942</v>
      </c>
      <c r="H197" s="28">
        <v>37324500000</v>
      </c>
      <c r="I197" s="51">
        <v>3.73245</v>
      </c>
      <c r="J197" s="51">
        <v>100</v>
      </c>
      <c r="K197" s="28">
        <v>50</v>
      </c>
      <c r="L197" s="28">
        <v>500000</v>
      </c>
      <c r="M197" s="51">
        <v>6.2248283503582389</v>
      </c>
      <c r="N197" s="51">
        <v>0.49328385062983388</v>
      </c>
      <c r="O197" s="51" t="s">
        <v>4942</v>
      </c>
      <c r="P197" s="30" t="s">
        <v>4748</v>
      </c>
      <c r="Q197" s="27" t="s">
        <v>2001</v>
      </c>
      <c r="R197" s="30">
        <v>183044.79597199999</v>
      </c>
      <c r="S197" s="27" t="s">
        <v>2001</v>
      </c>
      <c r="T197" s="30">
        <v>136006.28898899999</v>
      </c>
      <c r="U197" s="27">
        <v>-0.25697811693152633</v>
      </c>
      <c r="V197" s="30" t="s">
        <v>4748</v>
      </c>
      <c r="W197" s="32" t="s">
        <v>2001</v>
      </c>
      <c r="X197" s="30">
        <v>7305.9213739999996</v>
      </c>
      <c r="Y197" s="32" t="s">
        <v>2001</v>
      </c>
      <c r="Z197" s="30">
        <v>6737.1388379999999</v>
      </c>
      <c r="AA197" s="32">
        <v>-7.7852266248601948E-2</v>
      </c>
      <c r="AB197" s="30" t="s">
        <v>4748</v>
      </c>
      <c r="AC197" s="27" t="s">
        <v>2001</v>
      </c>
      <c r="AD197" s="30">
        <v>1753.05</v>
      </c>
      <c r="AE197" s="27" t="s">
        <v>2001</v>
      </c>
      <c r="AF197" s="30">
        <v>1606.47</v>
      </c>
      <c r="AG197" s="27">
        <v>-8.361427226833229E-2</v>
      </c>
      <c r="AH197" s="25" t="s">
        <v>4748</v>
      </c>
      <c r="AI197" s="25" t="s">
        <v>4748</v>
      </c>
      <c r="AJ197" s="25">
        <v>3.8080266765476289</v>
      </c>
      <c r="AK197" s="25" t="s">
        <v>4748</v>
      </c>
      <c r="AL197" s="25" t="s">
        <v>4748</v>
      </c>
      <c r="AM197" s="25">
        <v>7.9649970086319852</v>
      </c>
      <c r="AN197" s="49" t="s">
        <v>4748</v>
      </c>
      <c r="AO197" s="49">
        <v>8.6278538480907159</v>
      </c>
      <c r="AP197" s="49">
        <v>9.7531350583889846</v>
      </c>
      <c r="AQ197" s="49" t="s">
        <v>4748</v>
      </c>
      <c r="AR197" s="49">
        <v>0</v>
      </c>
      <c r="AS197" s="49">
        <v>0</v>
      </c>
      <c r="AT197" s="28" t="s">
        <v>4748</v>
      </c>
      <c r="AU197" s="28">
        <v>1400</v>
      </c>
      <c r="AV197" s="28">
        <v>1500</v>
      </c>
    </row>
    <row r="198" spans="1:48" x14ac:dyDescent="0.25">
      <c r="A198" s="162">
        <v>195</v>
      </c>
      <c r="B198" s="3" t="s">
        <v>2426</v>
      </c>
      <c r="C198" s="3" t="s">
        <v>2176</v>
      </c>
      <c r="D198" s="28" t="s">
        <v>4942</v>
      </c>
      <c r="E198" s="25" t="s">
        <v>4942</v>
      </c>
      <c r="F198" s="25" t="s">
        <v>4942</v>
      </c>
      <c r="G198" s="25" t="s">
        <v>4942</v>
      </c>
      <c r="H198" s="28" t="s">
        <v>4942</v>
      </c>
      <c r="I198" s="51">
        <v>2.7199999999999998</v>
      </c>
      <c r="J198" s="51">
        <v>97.541250000000005</v>
      </c>
      <c r="K198" s="28" t="s">
        <v>4942</v>
      </c>
      <c r="L198" s="28" t="s">
        <v>4942</v>
      </c>
      <c r="M198" s="51" t="s">
        <v>4942</v>
      </c>
      <c r="N198" s="51" t="s">
        <v>4942</v>
      </c>
      <c r="O198" s="51" t="s">
        <v>4942</v>
      </c>
      <c r="P198" s="30">
        <v>192811.41946999999</v>
      </c>
      <c r="Q198" s="27" t="s">
        <v>2001</v>
      </c>
      <c r="R198" s="30">
        <v>194765.342183</v>
      </c>
      <c r="S198" s="27">
        <v>1.013385368133779E-2</v>
      </c>
      <c r="T198" s="30">
        <v>255882.89900800001</v>
      </c>
      <c r="U198" s="27">
        <v>0.31380098810174567</v>
      </c>
      <c r="V198" s="30">
        <v>7861.1567779999996</v>
      </c>
      <c r="W198" s="32" t="s">
        <v>2001</v>
      </c>
      <c r="X198" s="30">
        <v>7818.7790189999996</v>
      </c>
      <c r="Y198" s="32">
        <v>-5.3907790159581914E-3</v>
      </c>
      <c r="Z198" s="30">
        <v>9427.2708590000002</v>
      </c>
      <c r="AA198" s="32">
        <v>0.20572161408978179</v>
      </c>
      <c r="AB198" s="30">
        <v>2890</v>
      </c>
      <c r="AC198" s="27" t="s">
        <v>2001</v>
      </c>
      <c r="AD198" s="30">
        <v>2875</v>
      </c>
      <c r="AE198" s="27">
        <v>-5.1903114186850896E-3</v>
      </c>
      <c r="AF198" s="30">
        <v>3466</v>
      </c>
      <c r="AG198" s="27">
        <v>0.20556521739130434</v>
      </c>
      <c r="AH198" s="25" t="s">
        <v>4748</v>
      </c>
      <c r="AI198" s="25">
        <v>5.8824472613693457</v>
      </c>
      <c r="AJ198" s="25">
        <v>6.7768753759719882</v>
      </c>
      <c r="AK198" s="25" t="s">
        <v>4748</v>
      </c>
      <c r="AL198" s="25">
        <v>19.858892451528842</v>
      </c>
      <c r="AM198" s="25">
        <v>22.890921841830334</v>
      </c>
      <c r="AN198" s="49">
        <v>19.611714582021179</v>
      </c>
      <c r="AO198" s="49">
        <v>22.349275403988877</v>
      </c>
      <c r="AP198" s="49">
        <v>23.425718465510247</v>
      </c>
      <c r="AQ198" s="49">
        <v>174.42069093440901</v>
      </c>
      <c r="AR198" s="49">
        <v>190.78578848264806</v>
      </c>
      <c r="AS198" s="49">
        <v>161.00603034273635</v>
      </c>
      <c r="AT198" s="28" t="s">
        <v>4748</v>
      </c>
      <c r="AU198" s="28" t="s">
        <v>4748</v>
      </c>
      <c r="AV198" s="28" t="s">
        <v>4748</v>
      </c>
    </row>
    <row r="199" spans="1:48" x14ac:dyDescent="0.25">
      <c r="A199" s="162">
        <v>196</v>
      </c>
      <c r="B199" s="3" t="s">
        <v>350</v>
      </c>
      <c r="C199" s="3" t="s">
        <v>1</v>
      </c>
      <c r="D199" s="6">
        <v>22800</v>
      </c>
      <c r="E199" s="171">
        <v>4.1095889999999997</v>
      </c>
      <c r="F199" s="171">
        <v>7.801418</v>
      </c>
      <c r="G199" s="171">
        <v>0.52104130000000004</v>
      </c>
      <c r="H199" s="6">
        <v>3160045914000</v>
      </c>
      <c r="I199" s="154">
        <v>138.5985</v>
      </c>
      <c r="J199" s="154">
        <v>29.71274</v>
      </c>
      <c r="K199" s="6">
        <v>9975</v>
      </c>
      <c r="L199" s="6">
        <v>226300000</v>
      </c>
      <c r="M199" s="154">
        <v>13.758945123208944</v>
      </c>
      <c r="N199" s="154">
        <v>1.7403924449778714</v>
      </c>
      <c r="O199" s="154">
        <v>0.33760849999999998</v>
      </c>
      <c r="P199" s="172">
        <v>729310.34828200005</v>
      </c>
      <c r="Q199" s="168">
        <v>0.16413183058243908</v>
      </c>
      <c r="R199" s="172">
        <v>649689.421049</v>
      </c>
      <c r="S199" s="168">
        <v>-0.1091729020718808</v>
      </c>
      <c r="T199" s="172">
        <v>860533.94934100006</v>
      </c>
      <c r="U199" s="168">
        <v>0.32453126287875639</v>
      </c>
      <c r="V199" s="172">
        <v>328301.1483</v>
      </c>
      <c r="W199" s="173">
        <v>0.82746334049406789</v>
      </c>
      <c r="X199" s="172">
        <v>257774.80364500001</v>
      </c>
      <c r="Y199" s="173">
        <v>-0.21482210775136668</v>
      </c>
      <c r="Z199" s="172">
        <v>410334.08247000002</v>
      </c>
      <c r="AA199" s="173">
        <v>0.59183161685228258</v>
      </c>
      <c r="AB199" s="172">
        <v>2258.181818181818</v>
      </c>
      <c r="AC199" s="168">
        <v>0.4685810810810811</v>
      </c>
      <c r="AD199" s="172">
        <v>1772.7272727272725</v>
      </c>
      <c r="AE199" s="168">
        <v>-0.21497584541062809</v>
      </c>
      <c r="AF199" s="172">
        <v>2960.9090909090905</v>
      </c>
      <c r="AG199" s="168">
        <v>0.67025641025641025</v>
      </c>
      <c r="AH199" s="171">
        <v>9.9833598834932111</v>
      </c>
      <c r="AI199" s="171">
        <v>8.1329352212429189</v>
      </c>
      <c r="AJ199" s="171">
        <v>13.25947940025487</v>
      </c>
      <c r="AK199" s="171">
        <v>20.545626359154628</v>
      </c>
      <c r="AL199" s="171">
        <v>14.906333099649746</v>
      </c>
      <c r="AM199" s="171">
        <v>23.123537813745454</v>
      </c>
      <c r="AN199" s="170">
        <v>66.749663350967012</v>
      </c>
      <c r="AO199" s="170">
        <v>61.116376844629741</v>
      </c>
      <c r="AP199" s="170">
        <v>65.6440854896654</v>
      </c>
      <c r="AQ199" s="170">
        <v>88.877394193356722</v>
      </c>
      <c r="AR199" s="170">
        <v>76.724483294848341</v>
      </c>
      <c r="AS199" s="170">
        <v>59.482947614779768</v>
      </c>
      <c r="AT199" s="6">
        <v>1454.5454545454545</v>
      </c>
      <c r="AU199" s="6">
        <v>1454.5454545454545</v>
      </c>
      <c r="AV199" s="6">
        <v>1454.5454545454545</v>
      </c>
    </row>
    <row r="200" spans="1:48" x14ac:dyDescent="0.25">
      <c r="A200" s="162">
        <v>197</v>
      </c>
      <c r="B200" s="3" t="s">
        <v>2429</v>
      </c>
      <c r="C200" s="3" t="s">
        <v>2176</v>
      </c>
      <c r="D200" s="28">
        <v>6800</v>
      </c>
      <c r="E200" s="25">
        <v>-19.047619999999998</v>
      </c>
      <c r="F200" s="25">
        <v>-19.047619999999998</v>
      </c>
      <c r="G200" s="25">
        <v>-25.274730000000002</v>
      </c>
      <c r="H200" s="28">
        <v>193120000000</v>
      </c>
      <c r="I200" s="51">
        <v>28.4</v>
      </c>
      <c r="J200" s="51">
        <v>100</v>
      </c>
      <c r="K200" s="28">
        <v>40</v>
      </c>
      <c r="L200" s="28">
        <v>309000</v>
      </c>
      <c r="M200" s="51">
        <v>8.2125603864734291</v>
      </c>
      <c r="N200" s="51">
        <v>0.61196649283355919</v>
      </c>
      <c r="O200" s="51">
        <v>0.60976889999999995</v>
      </c>
      <c r="P200" s="30">
        <v>290200.48361499998</v>
      </c>
      <c r="Q200" s="27" t="s">
        <v>2001</v>
      </c>
      <c r="R200" s="30" t="s">
        <v>4748</v>
      </c>
      <c r="S200" s="27" t="s">
        <v>2001</v>
      </c>
      <c r="T200" s="30">
        <v>383141.39784500003</v>
      </c>
      <c r="U200" s="27" t="s">
        <v>4748</v>
      </c>
      <c r="V200" s="30">
        <v>47719.993795000002</v>
      </c>
      <c r="W200" s="32" t="s">
        <v>2001</v>
      </c>
      <c r="X200" s="30" t="s">
        <v>4748</v>
      </c>
      <c r="Y200" s="32" t="s">
        <v>2001</v>
      </c>
      <c r="Z200" s="30">
        <v>25280.559201</v>
      </c>
      <c r="AA200" s="32" t="s">
        <v>4748</v>
      </c>
      <c r="AB200" s="30" t="s">
        <v>4748</v>
      </c>
      <c r="AC200" s="27" t="s">
        <v>2001</v>
      </c>
      <c r="AD200" s="30" t="s">
        <v>4748</v>
      </c>
      <c r="AE200" s="27" t="s">
        <v>2001</v>
      </c>
      <c r="AF200" s="30">
        <v>828</v>
      </c>
      <c r="AG200" s="27" t="s">
        <v>4748</v>
      </c>
      <c r="AH200" s="25" t="s">
        <v>4748</v>
      </c>
      <c r="AI200" s="25" t="s">
        <v>4748</v>
      </c>
      <c r="AJ200" s="25">
        <v>5.0699215625405811</v>
      </c>
      <c r="AK200" s="25" t="s">
        <v>4748</v>
      </c>
      <c r="AL200" s="25" t="s">
        <v>4748</v>
      </c>
      <c r="AM200" s="25">
        <v>7.6240298649110985</v>
      </c>
      <c r="AN200" s="49">
        <v>35.377382550886061</v>
      </c>
      <c r="AO200" s="49" t="s">
        <v>4748</v>
      </c>
      <c r="AP200" s="49">
        <v>23.479462197502656</v>
      </c>
      <c r="AQ200" s="49">
        <v>0</v>
      </c>
      <c r="AR200" s="49">
        <v>0</v>
      </c>
      <c r="AS200" s="49">
        <v>0</v>
      </c>
      <c r="AT200" s="28" t="s">
        <v>4748</v>
      </c>
      <c r="AU200" s="28">
        <v>550</v>
      </c>
      <c r="AV200" s="28">
        <v>300</v>
      </c>
    </row>
    <row r="201" spans="1:48" x14ac:dyDescent="0.25">
      <c r="A201" s="162">
        <v>198</v>
      </c>
      <c r="B201" s="3" t="s">
        <v>2432</v>
      </c>
      <c r="C201" s="3" t="s">
        <v>2176</v>
      </c>
      <c r="D201" s="28">
        <v>6900</v>
      </c>
      <c r="E201" s="25">
        <v>1.470588</v>
      </c>
      <c r="F201" s="25">
        <v>-14.81481</v>
      </c>
      <c r="G201" s="25">
        <v>-40</v>
      </c>
      <c r="H201" s="28">
        <v>31049310000</v>
      </c>
      <c r="I201" s="51">
        <v>4.4999000000000002</v>
      </c>
      <c r="J201" s="51">
        <v>73.534840000000003</v>
      </c>
      <c r="K201" s="28">
        <v>425</v>
      </c>
      <c r="L201" s="28">
        <v>2490000</v>
      </c>
      <c r="M201" s="51">
        <v>9.2966855295068704</v>
      </c>
      <c r="N201" s="51">
        <v>0.48631220878274456</v>
      </c>
      <c r="O201" s="51" t="s">
        <v>4942</v>
      </c>
      <c r="P201" s="30">
        <v>434596.150792</v>
      </c>
      <c r="Q201" s="27">
        <v>-9.6715121098543966E-2</v>
      </c>
      <c r="R201" s="30">
        <v>554179.27717799996</v>
      </c>
      <c r="S201" s="27">
        <v>0.27515919358253371</v>
      </c>
      <c r="T201" s="30">
        <v>251104.572491</v>
      </c>
      <c r="U201" s="27">
        <v>-0.5468892778350023</v>
      </c>
      <c r="V201" s="30">
        <v>6245.5420789999998</v>
      </c>
      <c r="W201" s="32">
        <v>-6.5396282231915404E-2</v>
      </c>
      <c r="X201" s="30">
        <v>7202.2371730000004</v>
      </c>
      <c r="Y201" s="32">
        <v>0.15318047367205967</v>
      </c>
      <c r="Z201" s="30">
        <v>2003.997441</v>
      </c>
      <c r="AA201" s="32">
        <v>-0.72175347841742055</v>
      </c>
      <c r="AB201" s="30">
        <v>2981</v>
      </c>
      <c r="AC201" s="27">
        <v>0.28232074778842065</v>
      </c>
      <c r="AD201" s="30">
        <v>2694</v>
      </c>
      <c r="AE201" s="27">
        <v>-9.627641730962766E-2</v>
      </c>
      <c r="AF201" s="30">
        <v>742.2</v>
      </c>
      <c r="AG201" s="27">
        <v>-0.72449888641425386</v>
      </c>
      <c r="AH201" s="25">
        <v>2.7260359421813405</v>
      </c>
      <c r="AI201" s="25">
        <v>2.9595192263513339</v>
      </c>
      <c r="AJ201" s="25">
        <v>1.1062581502359818</v>
      </c>
      <c r="AK201" s="25">
        <v>14.075116365139431</v>
      </c>
      <c r="AL201" s="25">
        <v>17.699376593941683</v>
      </c>
      <c r="AM201" s="25">
        <v>4.9436120521639006</v>
      </c>
      <c r="AN201" s="49">
        <v>5.7881571802138154</v>
      </c>
      <c r="AO201" s="49">
        <v>5.1687090161257725</v>
      </c>
      <c r="AP201" s="49">
        <v>10.061216945344764</v>
      </c>
      <c r="AQ201" s="49">
        <v>74.223428590447341</v>
      </c>
      <c r="AR201" s="49">
        <v>221.89552009904307</v>
      </c>
      <c r="AS201" s="49">
        <v>155.02750819835811</v>
      </c>
      <c r="AT201" s="28">
        <v>1800</v>
      </c>
      <c r="AU201" s="28">
        <v>1500</v>
      </c>
      <c r="AV201" s="28" t="s">
        <v>4748</v>
      </c>
    </row>
    <row r="202" spans="1:48" x14ac:dyDescent="0.25">
      <c r="A202" s="162">
        <v>199</v>
      </c>
      <c r="B202" s="3" t="s">
        <v>4027</v>
      </c>
      <c r="C202" s="3" t="s">
        <v>694</v>
      </c>
      <c r="D202" s="6">
        <v>18300</v>
      </c>
      <c r="E202" s="171">
        <v>-6.6326530000000004</v>
      </c>
      <c r="F202" s="171">
        <v>17.307690000000001</v>
      </c>
      <c r="G202" s="171">
        <v>-46.017699999999998</v>
      </c>
      <c r="H202" s="6">
        <v>203129670600</v>
      </c>
      <c r="I202" s="154">
        <v>11.099979999999999</v>
      </c>
      <c r="J202" s="154">
        <v>86.007800000000003</v>
      </c>
      <c r="K202" s="6">
        <v>11408.25</v>
      </c>
      <c r="L202" s="6">
        <v>217075000</v>
      </c>
      <c r="M202" s="154">
        <v>11.235274827788899</v>
      </c>
      <c r="N202" s="154">
        <v>0.76868419812181032</v>
      </c>
      <c r="O202" s="154" t="s">
        <v>4942</v>
      </c>
      <c r="P202" s="172" t="s">
        <v>4748</v>
      </c>
      <c r="Q202" s="168" t="s">
        <v>2001</v>
      </c>
      <c r="R202" s="172">
        <v>273952.248693</v>
      </c>
      <c r="S202" s="168" t="s">
        <v>2001</v>
      </c>
      <c r="T202" s="172">
        <v>439443.18949000002</v>
      </c>
      <c r="U202" s="168">
        <v>0.604086812889989</v>
      </c>
      <c r="V202" s="172" t="s">
        <v>4748</v>
      </c>
      <c r="W202" s="173" t="s">
        <v>2001</v>
      </c>
      <c r="X202" s="172">
        <v>24038.904982</v>
      </c>
      <c r="Y202" s="173" t="s">
        <v>2001</v>
      </c>
      <c r="Z202" s="172">
        <v>47462.909523000002</v>
      </c>
      <c r="AA202" s="173">
        <v>0.97442061352376796</v>
      </c>
      <c r="AB202" s="172" t="s">
        <v>4748</v>
      </c>
      <c r="AC202" s="168" t="s">
        <v>2001</v>
      </c>
      <c r="AD202" s="172">
        <v>6608.3333333333339</v>
      </c>
      <c r="AE202" s="168" t="s">
        <v>2001</v>
      </c>
      <c r="AF202" s="172">
        <v>4944.3651399999999</v>
      </c>
      <c r="AG202" s="168">
        <v>-0.25179846557377056</v>
      </c>
      <c r="AH202" s="171" t="s">
        <v>4748</v>
      </c>
      <c r="AI202" s="171" t="s">
        <v>4748</v>
      </c>
      <c r="AJ202" s="171">
        <v>13.455782341705344</v>
      </c>
      <c r="AK202" s="171" t="s">
        <v>4748</v>
      </c>
      <c r="AL202" s="171" t="s">
        <v>4748</v>
      </c>
      <c r="AM202" s="171">
        <v>28.475438658618941</v>
      </c>
      <c r="AN202" s="170" t="s">
        <v>4748</v>
      </c>
      <c r="AO202" s="170">
        <v>23.854567837927664</v>
      </c>
      <c r="AP202" s="170">
        <v>23.71009021255318</v>
      </c>
      <c r="AQ202" s="170" t="s">
        <v>4748</v>
      </c>
      <c r="AR202" s="170">
        <v>41.618563503391719</v>
      </c>
      <c r="AS202" s="170">
        <v>34.655273291487106</v>
      </c>
      <c r="AT202" s="6" t="s">
        <v>4748</v>
      </c>
      <c r="AU202" s="6" t="s">
        <v>4748</v>
      </c>
      <c r="AV202" s="6">
        <v>1666.6666666666667</v>
      </c>
    </row>
    <row r="203" spans="1:48" x14ac:dyDescent="0.25">
      <c r="A203" s="162">
        <v>200</v>
      </c>
      <c r="B203" s="3" t="s">
        <v>2435</v>
      </c>
      <c r="C203" s="3" t="s">
        <v>2176</v>
      </c>
      <c r="D203" s="6">
        <v>6800</v>
      </c>
      <c r="E203" s="171">
        <v>325</v>
      </c>
      <c r="F203" s="171">
        <v>70</v>
      </c>
      <c r="G203" s="171">
        <v>209.0909</v>
      </c>
      <c r="H203" s="6">
        <v>6313800000</v>
      </c>
      <c r="I203" s="154">
        <v>0.92849999999999999</v>
      </c>
      <c r="J203" s="154">
        <v>24.973510000000001</v>
      </c>
      <c r="K203" s="6">
        <v>1505</v>
      </c>
      <c r="L203" s="6">
        <v>5450000</v>
      </c>
      <c r="M203" s="154">
        <v>7.311827956989247</v>
      </c>
      <c r="N203" s="154">
        <v>0.94238480403897507</v>
      </c>
      <c r="O203" s="154" t="s">
        <v>4942</v>
      </c>
      <c r="P203" s="172">
        <v>2832.1120550000001</v>
      </c>
      <c r="Q203" s="168">
        <v>-0.51237005002750169</v>
      </c>
      <c r="R203" s="172">
        <v>4058.1490910000002</v>
      </c>
      <c r="S203" s="168">
        <v>0.43290555323737001</v>
      </c>
      <c r="T203" s="172">
        <v>2532.3524189999998</v>
      </c>
      <c r="U203" s="168">
        <v>-0.3759833948397438</v>
      </c>
      <c r="V203" s="172">
        <v>-835.26201200000003</v>
      </c>
      <c r="W203" s="173">
        <v>-0.85206416201260027</v>
      </c>
      <c r="X203" s="172">
        <v>1447.1120860000001</v>
      </c>
      <c r="Y203" s="173">
        <v>-2.7325247230326575</v>
      </c>
      <c r="Z203" s="172">
        <v>133.23930100000001</v>
      </c>
      <c r="AA203" s="173">
        <v>-0.90792744923560809</v>
      </c>
      <c r="AB203" s="172">
        <v>-850</v>
      </c>
      <c r="AC203" s="168">
        <v>-0.85176142309033831</v>
      </c>
      <c r="AD203" s="172">
        <v>1514</v>
      </c>
      <c r="AE203" s="168">
        <v>-2.7811764705882354</v>
      </c>
      <c r="AF203" s="172">
        <v>143</v>
      </c>
      <c r="AG203" s="168">
        <v>-0.90554821664464991</v>
      </c>
      <c r="AH203" s="171">
        <v>-5.3419983990960391</v>
      </c>
      <c r="AI203" s="171">
        <v>9.1794835572949687</v>
      </c>
      <c r="AJ203" s="171">
        <v>0.81468095008990715</v>
      </c>
      <c r="AK203" s="171">
        <v>-17.114090326629178</v>
      </c>
      <c r="AL203" s="171">
        <v>28.470184296068279</v>
      </c>
      <c r="AM203" s="171">
        <v>2.309370770152066</v>
      </c>
      <c r="AN203" s="170">
        <v>33.134616278450892</v>
      </c>
      <c r="AO203" s="170">
        <v>67.996424062380513</v>
      </c>
      <c r="AP203" s="170">
        <v>40.740245285741175</v>
      </c>
      <c r="AQ203" s="170">
        <v>0</v>
      </c>
      <c r="AR203" s="170">
        <v>0</v>
      </c>
      <c r="AS203" s="170">
        <v>0</v>
      </c>
      <c r="AT203" s="6">
        <v>0</v>
      </c>
      <c r="AU203" s="6">
        <v>0</v>
      </c>
      <c r="AV203" s="6">
        <v>0</v>
      </c>
    </row>
    <row r="204" spans="1:48" x14ac:dyDescent="0.25">
      <c r="A204" s="162">
        <v>201</v>
      </c>
      <c r="B204" s="3" t="s">
        <v>55</v>
      </c>
      <c r="C204" s="3" t="s">
        <v>1</v>
      </c>
      <c r="D204" s="28">
        <v>3780</v>
      </c>
      <c r="E204" s="25">
        <v>-4.3037970000000003</v>
      </c>
      <c r="F204" s="25">
        <v>7.3863640000000004</v>
      </c>
      <c r="G204" s="25">
        <v>57.5</v>
      </c>
      <c r="H204" s="28">
        <v>119220999660</v>
      </c>
      <c r="I204" s="51">
        <v>31.539949999999997</v>
      </c>
      <c r="J204" s="51">
        <v>30.9328</v>
      </c>
      <c r="K204" s="28">
        <v>2853.5</v>
      </c>
      <c r="L204" s="28">
        <v>10850000</v>
      </c>
      <c r="M204" s="51">
        <v>11.899102785614591</v>
      </c>
      <c r="N204" s="51">
        <v>0.55072720755736293</v>
      </c>
      <c r="O204" s="51">
        <v>0.2338644</v>
      </c>
      <c r="P204" s="30">
        <v>94145.024397999994</v>
      </c>
      <c r="Q204" s="27">
        <v>-0.4760471944968665</v>
      </c>
      <c r="R204" s="30">
        <v>46976.960549000003</v>
      </c>
      <c r="S204" s="27">
        <v>-0.50101494105090505</v>
      </c>
      <c r="T204" s="30">
        <v>41315.689211999997</v>
      </c>
      <c r="U204" s="27">
        <v>-0.120511656583123</v>
      </c>
      <c r="V204" s="30">
        <v>-38383.375935999997</v>
      </c>
      <c r="W204" s="32">
        <v>-0.37985906890587251</v>
      </c>
      <c r="X204" s="30">
        <v>1468.1475620000001</v>
      </c>
      <c r="Y204" s="32">
        <v>-1.0382495683664712</v>
      </c>
      <c r="Z204" s="30">
        <v>233.940382</v>
      </c>
      <c r="AA204" s="32">
        <v>-0.84065608386032253</v>
      </c>
      <c r="AB204" s="30">
        <v>-2856</v>
      </c>
      <c r="AC204" s="27">
        <v>-0.37258347978910367</v>
      </c>
      <c r="AD204" s="30">
        <v>102</v>
      </c>
      <c r="AE204" s="27">
        <v>-1.0357142857142858</v>
      </c>
      <c r="AF204" s="30">
        <v>7</v>
      </c>
      <c r="AG204" s="27">
        <v>-0.93137254901960786</v>
      </c>
      <c r="AH204" s="25">
        <v>-8.9996387080695825</v>
      </c>
      <c r="AI204" s="25">
        <v>0.28487232419951036</v>
      </c>
      <c r="AJ204" s="25">
        <v>3.6818522617178814E-2</v>
      </c>
      <c r="AK204" s="25">
        <v>-99.933019371028763</v>
      </c>
      <c r="AL204" s="25">
        <v>1.2857829166604047</v>
      </c>
      <c r="AM204" s="25">
        <v>0.11347690535032644</v>
      </c>
      <c r="AN204" s="49">
        <v>-5.1985674753343369</v>
      </c>
      <c r="AO204" s="49">
        <v>34.735936380940167</v>
      </c>
      <c r="AP204" s="49">
        <v>14.962474142158333</v>
      </c>
      <c r="AQ204" s="49">
        <v>628.90723202601612</v>
      </c>
      <c r="AR204" s="49">
        <v>67.882583487735772</v>
      </c>
      <c r="AS204" s="49">
        <v>72.538019635187041</v>
      </c>
      <c r="AT204" s="28">
        <v>0</v>
      </c>
      <c r="AU204" s="28">
        <v>0</v>
      </c>
      <c r="AV204" s="28">
        <v>0</v>
      </c>
    </row>
    <row r="205" spans="1:48" x14ac:dyDescent="0.25">
      <c r="A205" s="162">
        <v>202</v>
      </c>
      <c r="B205" s="3" t="s">
        <v>56</v>
      </c>
      <c r="C205" s="3" t="s">
        <v>1</v>
      </c>
      <c r="D205" s="6">
        <v>23500</v>
      </c>
      <c r="E205" s="171">
        <v>-6.7460319999999996</v>
      </c>
      <c r="F205" s="171">
        <v>3.5242290000000001</v>
      </c>
      <c r="G205" s="171">
        <v>-24.92013</v>
      </c>
      <c r="H205" s="6">
        <v>5821264970500</v>
      </c>
      <c r="I205" s="154">
        <v>247.71339999999998</v>
      </c>
      <c r="J205" s="154">
        <v>83.392030000000005</v>
      </c>
      <c r="K205" s="6">
        <v>230865</v>
      </c>
      <c r="L205" s="6">
        <v>5540200000</v>
      </c>
      <c r="M205" s="154">
        <v>69.821861523740068</v>
      </c>
      <c r="N205" s="154">
        <v>1.1713745813510488</v>
      </c>
      <c r="O205" s="154">
        <v>0.65371000000000001</v>
      </c>
      <c r="P205" s="172">
        <v>1750947.734745</v>
      </c>
      <c r="Q205" s="168">
        <v>-0.3282305908998796</v>
      </c>
      <c r="R205" s="172">
        <v>1210755.809807</v>
      </c>
      <c r="S205" s="168">
        <v>-0.30851402027523744</v>
      </c>
      <c r="T205" s="172">
        <v>2041166.113897</v>
      </c>
      <c r="U205" s="168">
        <v>0.68586109384217708</v>
      </c>
      <c r="V205" s="172">
        <v>624593.50490900001</v>
      </c>
      <c r="W205" s="173">
        <v>0.60907833131755207</v>
      </c>
      <c r="X205" s="172">
        <v>838279.69140300003</v>
      </c>
      <c r="Y205" s="173">
        <v>0.34212041081844569</v>
      </c>
      <c r="Z205" s="172">
        <v>1514179.991775</v>
      </c>
      <c r="AA205" s="173">
        <v>0.80629449490869665</v>
      </c>
      <c r="AB205" s="172">
        <v>2959</v>
      </c>
      <c r="AC205" s="168">
        <v>-0.11750671040858929</v>
      </c>
      <c r="AD205" s="172">
        <v>3245</v>
      </c>
      <c r="AE205" s="168">
        <v>9.6654275092936892E-2</v>
      </c>
      <c r="AF205" s="172">
        <v>5898</v>
      </c>
      <c r="AG205" s="168">
        <v>0.8175654853620955</v>
      </c>
      <c r="AH205" s="171">
        <v>5.1919013158820251</v>
      </c>
      <c r="AI205" s="171">
        <v>6.6511566154275625</v>
      </c>
      <c r="AJ205" s="171">
        <v>9.8162831901506298</v>
      </c>
      <c r="AK205" s="171">
        <v>21.170551978471465</v>
      </c>
      <c r="AL205" s="171">
        <v>23.615624945757084</v>
      </c>
      <c r="AM205" s="171">
        <v>34.011281371024744</v>
      </c>
      <c r="AN205" s="170">
        <v>33.645007977967701</v>
      </c>
      <c r="AO205" s="170">
        <v>34.379030099830906</v>
      </c>
      <c r="AP205" s="170">
        <v>19.513440772714041</v>
      </c>
      <c r="AQ205" s="170">
        <v>172.81523088992671</v>
      </c>
      <c r="AR205" s="170">
        <v>83.147173929239131</v>
      </c>
      <c r="AS205" s="170">
        <v>123.04495651592372</v>
      </c>
      <c r="AT205" s="6">
        <v>1600</v>
      </c>
      <c r="AU205" s="6">
        <v>1850</v>
      </c>
      <c r="AV205" s="6">
        <v>0</v>
      </c>
    </row>
    <row r="206" spans="1:48" x14ac:dyDescent="0.25">
      <c r="A206" s="162">
        <v>203</v>
      </c>
      <c r="B206" s="3" t="s">
        <v>2438</v>
      </c>
      <c r="C206" s="3" t="s">
        <v>2176</v>
      </c>
      <c r="D206" s="6" t="s">
        <v>4942</v>
      </c>
      <c r="E206" s="171" t="s">
        <v>4942</v>
      </c>
      <c r="F206" s="171" t="s">
        <v>4942</v>
      </c>
      <c r="G206" s="171" t="s">
        <v>4942</v>
      </c>
      <c r="H206" s="6" t="s">
        <v>4942</v>
      </c>
      <c r="I206" s="154">
        <v>4.5449999999999999</v>
      </c>
      <c r="J206" s="154">
        <v>99.119910000000004</v>
      </c>
      <c r="K206" s="6">
        <v>0</v>
      </c>
      <c r="L206" s="6" t="s">
        <v>4942</v>
      </c>
      <c r="M206" s="154" t="s">
        <v>4942</v>
      </c>
      <c r="N206" s="154" t="s">
        <v>4942</v>
      </c>
      <c r="O206" s="154" t="s">
        <v>4942</v>
      </c>
      <c r="P206" s="172" t="s">
        <v>4748</v>
      </c>
      <c r="Q206" s="168" t="s">
        <v>2001</v>
      </c>
      <c r="R206" s="172">
        <v>243958.047188</v>
      </c>
      <c r="S206" s="168" t="s">
        <v>2001</v>
      </c>
      <c r="T206" s="172">
        <v>502256.59801000002</v>
      </c>
      <c r="U206" s="168">
        <v>1.0587826628360772</v>
      </c>
      <c r="V206" s="172" t="s">
        <v>4748</v>
      </c>
      <c r="W206" s="173" t="s">
        <v>2001</v>
      </c>
      <c r="X206" s="172">
        <v>2401.3484800000001</v>
      </c>
      <c r="Y206" s="173" t="s">
        <v>2001</v>
      </c>
      <c r="Z206" s="172">
        <v>3162.0482019999999</v>
      </c>
      <c r="AA206" s="173">
        <v>0.31678022924852617</v>
      </c>
      <c r="AB206" s="172" t="s">
        <v>4748</v>
      </c>
      <c r="AC206" s="168" t="s">
        <v>2001</v>
      </c>
      <c r="AD206" s="172">
        <v>528</v>
      </c>
      <c r="AE206" s="168" t="s">
        <v>2001</v>
      </c>
      <c r="AF206" s="172">
        <v>696</v>
      </c>
      <c r="AG206" s="168">
        <v>0.31818181818181818</v>
      </c>
      <c r="AH206" s="171" t="s">
        <v>4748</v>
      </c>
      <c r="AI206" s="171" t="s">
        <v>4748</v>
      </c>
      <c r="AJ206" s="171">
        <v>0.65854270945547433</v>
      </c>
      <c r="AK206" s="171" t="s">
        <v>4748</v>
      </c>
      <c r="AL206" s="171" t="s">
        <v>4748</v>
      </c>
      <c r="AM206" s="171">
        <v>5.9878602564746251</v>
      </c>
      <c r="AN206" s="170" t="s">
        <v>4748</v>
      </c>
      <c r="AO206" s="170">
        <v>5.2572954263387262</v>
      </c>
      <c r="AP206" s="170">
        <v>3.4723416240024729</v>
      </c>
      <c r="AQ206" s="170" t="s">
        <v>4748</v>
      </c>
      <c r="AR206" s="170">
        <v>64.616912220697245</v>
      </c>
      <c r="AS206" s="170">
        <v>71.384847185672527</v>
      </c>
      <c r="AT206" s="6" t="s">
        <v>4748</v>
      </c>
      <c r="AU206" s="6" t="s">
        <v>4748</v>
      </c>
      <c r="AV206" s="6">
        <v>600</v>
      </c>
    </row>
    <row r="207" spans="1:48" x14ac:dyDescent="0.25">
      <c r="A207" s="162">
        <v>204</v>
      </c>
      <c r="B207" s="3" t="s">
        <v>351</v>
      </c>
      <c r="C207" s="3" t="s">
        <v>694</v>
      </c>
      <c r="D207" s="28" t="s">
        <v>4942</v>
      </c>
      <c r="E207" s="25" t="s">
        <v>4942</v>
      </c>
      <c r="F207" s="25" t="s">
        <v>4942</v>
      </c>
      <c r="G207" s="25" t="s">
        <v>4942</v>
      </c>
      <c r="H207" s="28" t="s">
        <v>4942</v>
      </c>
      <c r="I207" s="51">
        <v>4</v>
      </c>
      <c r="J207" s="51">
        <v>36.26538</v>
      </c>
      <c r="K207" s="28">
        <v>0</v>
      </c>
      <c r="L207" s="28" t="s">
        <v>4942</v>
      </c>
      <c r="M207" s="51" t="s">
        <v>4942</v>
      </c>
      <c r="N207" s="51" t="s">
        <v>4942</v>
      </c>
      <c r="O207" s="51" t="s">
        <v>4942</v>
      </c>
      <c r="P207" s="30">
        <v>359704.31044500001</v>
      </c>
      <c r="Q207" s="27">
        <v>0.13086955316964755</v>
      </c>
      <c r="R207" s="30">
        <v>271081.81294600002</v>
      </c>
      <c r="S207" s="27">
        <v>-0.24637596749775581</v>
      </c>
      <c r="T207" s="30">
        <v>166020.277267</v>
      </c>
      <c r="U207" s="27">
        <v>-0.38756394070571037</v>
      </c>
      <c r="V207" s="30">
        <v>5099.3843100000004</v>
      </c>
      <c r="W207" s="32">
        <v>0.29810410456870318</v>
      </c>
      <c r="X207" s="30">
        <v>5117.7626099999998</v>
      </c>
      <c r="Y207" s="32">
        <v>3.6040233257099707E-3</v>
      </c>
      <c r="Z207" s="30">
        <v>5334.1598949999998</v>
      </c>
      <c r="AA207" s="32">
        <v>4.2283572234703561E-2</v>
      </c>
      <c r="AB207" s="30">
        <v>1688.5131000000001</v>
      </c>
      <c r="AC207" s="27">
        <v>0.29837067209775969</v>
      </c>
      <c r="AD207" s="30">
        <v>1694.4725580000002</v>
      </c>
      <c r="AE207" s="27">
        <v>3.529411764706003E-3</v>
      </c>
      <c r="AF207" s="30">
        <v>1794.4410760000001</v>
      </c>
      <c r="AG207" s="27">
        <v>5.899683504936401E-2</v>
      </c>
      <c r="AH207" s="25">
        <v>1.9643142824386486</v>
      </c>
      <c r="AI207" s="25">
        <v>2.6525083950468833</v>
      </c>
      <c r="AJ207" s="25">
        <v>2.4386856271512438</v>
      </c>
      <c r="AK207" s="25">
        <v>9.7612655514404878</v>
      </c>
      <c r="AL207" s="25">
        <v>9.686177304184957</v>
      </c>
      <c r="AM207" s="25">
        <v>8.2249732764109318</v>
      </c>
      <c r="AN207" s="49">
        <v>8.86445599068667</v>
      </c>
      <c r="AO207" s="49">
        <v>12.615480593975658</v>
      </c>
      <c r="AP207" s="49">
        <v>15.240498995979779</v>
      </c>
      <c r="AQ207" s="49">
        <v>186.25995411622597</v>
      </c>
      <c r="AR207" s="49">
        <v>129.25180913412783</v>
      </c>
      <c r="AS207" s="49">
        <v>162.04409526680772</v>
      </c>
      <c r="AT207" s="28">
        <v>1324.3240000000001</v>
      </c>
      <c r="AU207" s="28">
        <v>1324.3240000000001</v>
      </c>
      <c r="AV207" s="28">
        <v>853.72140000000002</v>
      </c>
    </row>
    <row r="208" spans="1:48" x14ac:dyDescent="0.25">
      <c r="A208" s="162">
        <v>205</v>
      </c>
      <c r="B208" s="3" t="s">
        <v>4997</v>
      </c>
      <c r="C208" s="3" t="s">
        <v>2176</v>
      </c>
      <c r="D208" s="28">
        <v>16000</v>
      </c>
      <c r="E208" s="25">
        <v>-10.112360000000001</v>
      </c>
      <c r="F208" s="25">
        <v>3.225806</v>
      </c>
      <c r="G208" s="25" t="s">
        <v>4942</v>
      </c>
      <c r="H208" s="28">
        <v>52582464000</v>
      </c>
      <c r="I208" s="51">
        <v>3.2864</v>
      </c>
      <c r="J208" s="51">
        <v>99.725110000000001</v>
      </c>
      <c r="K208" s="28">
        <v>435</v>
      </c>
      <c r="L208" s="28">
        <v>7419500</v>
      </c>
      <c r="M208" s="51">
        <v>2.4933769674302635</v>
      </c>
      <c r="N208" s="51">
        <v>0.77584810161808349</v>
      </c>
      <c r="O208" s="51" t="s">
        <v>4942</v>
      </c>
      <c r="P208" s="30" t="s">
        <v>2001</v>
      </c>
      <c r="Q208" s="27" t="s">
        <v>2001</v>
      </c>
      <c r="R208" s="30" t="s">
        <v>2001</v>
      </c>
      <c r="S208" s="27" t="s">
        <v>2001</v>
      </c>
      <c r="T208" s="30" t="s">
        <v>2001</v>
      </c>
      <c r="U208" s="27" t="s">
        <v>2001</v>
      </c>
      <c r="V208" s="30" t="s">
        <v>2001</v>
      </c>
      <c r="W208" s="32" t="s">
        <v>2001</v>
      </c>
      <c r="X208" s="30" t="s">
        <v>2001</v>
      </c>
      <c r="Y208" s="32" t="s">
        <v>2001</v>
      </c>
      <c r="Z208" s="30" t="s">
        <v>2001</v>
      </c>
      <c r="AA208" s="32" t="s">
        <v>2001</v>
      </c>
      <c r="AB208" s="30" t="s">
        <v>2001</v>
      </c>
      <c r="AC208" s="27" t="s">
        <v>2001</v>
      </c>
      <c r="AD208" s="30" t="s">
        <v>2001</v>
      </c>
      <c r="AE208" s="27" t="s">
        <v>2001</v>
      </c>
      <c r="AF208" s="30" t="s">
        <v>2001</v>
      </c>
      <c r="AG208" s="27" t="s">
        <v>2001</v>
      </c>
      <c r="AH208" s="25" t="s">
        <v>2001</v>
      </c>
      <c r="AI208" s="25" t="s">
        <v>2001</v>
      </c>
      <c r="AJ208" s="25" t="s">
        <v>2001</v>
      </c>
      <c r="AK208" s="25" t="s">
        <v>2001</v>
      </c>
      <c r="AL208" s="25" t="s">
        <v>2001</v>
      </c>
      <c r="AM208" s="25" t="s">
        <v>2001</v>
      </c>
      <c r="AN208" s="49" t="s">
        <v>2001</v>
      </c>
      <c r="AO208" s="49" t="s">
        <v>2001</v>
      </c>
      <c r="AP208" s="49" t="s">
        <v>2001</v>
      </c>
      <c r="AQ208" s="49" t="s">
        <v>2001</v>
      </c>
      <c r="AR208" s="49" t="s">
        <v>2001</v>
      </c>
      <c r="AS208" s="49" t="s">
        <v>2001</v>
      </c>
      <c r="AT208" s="28" t="s">
        <v>2001</v>
      </c>
      <c r="AU208" s="28" t="s">
        <v>2001</v>
      </c>
      <c r="AV208" s="28" t="s">
        <v>2001</v>
      </c>
    </row>
    <row r="209" spans="1:48" x14ac:dyDescent="0.25">
      <c r="A209" s="162">
        <v>206</v>
      </c>
      <c r="B209" s="3" t="s">
        <v>2441</v>
      </c>
      <c r="C209" s="3" t="s">
        <v>2176</v>
      </c>
      <c r="D209" s="28">
        <v>20500</v>
      </c>
      <c r="E209" s="25">
        <v>0</v>
      </c>
      <c r="F209" s="25">
        <v>38.513509999999997</v>
      </c>
      <c r="G209" s="25">
        <v>17.816089999999999</v>
      </c>
      <c r="H209" s="28">
        <v>635500000000</v>
      </c>
      <c r="I209" s="51">
        <v>31</v>
      </c>
      <c r="J209" s="51">
        <v>98.338710000000006</v>
      </c>
      <c r="K209" s="28">
        <v>100</v>
      </c>
      <c r="L209" s="28">
        <v>2111500</v>
      </c>
      <c r="M209" s="51">
        <v>5.8304891922639364</v>
      </c>
      <c r="N209" s="51">
        <v>1.4543787014308869</v>
      </c>
      <c r="O209" s="51" t="s">
        <v>4942</v>
      </c>
      <c r="P209" s="30">
        <v>1070235.728504</v>
      </c>
      <c r="Q209" s="27" t="s">
        <v>2001</v>
      </c>
      <c r="R209" s="30">
        <v>1111665.8941260001</v>
      </c>
      <c r="S209" s="27">
        <v>3.8711252594708423E-2</v>
      </c>
      <c r="T209" s="30">
        <v>1188392.5839259999</v>
      </c>
      <c r="U209" s="27">
        <v>6.9019559028859936E-2</v>
      </c>
      <c r="V209" s="30">
        <v>63280.117549000002</v>
      </c>
      <c r="W209" s="32" t="s">
        <v>2001</v>
      </c>
      <c r="X209" s="30">
        <v>69005.411477000001</v>
      </c>
      <c r="Y209" s="32">
        <v>9.047539969512064E-2</v>
      </c>
      <c r="Z209" s="30">
        <v>89533.191300999999</v>
      </c>
      <c r="AA209" s="32">
        <v>0.29748072483912447</v>
      </c>
      <c r="AB209" s="30">
        <v>1705</v>
      </c>
      <c r="AC209" s="27" t="s">
        <v>2001</v>
      </c>
      <c r="AD209" s="30">
        <v>1970</v>
      </c>
      <c r="AE209" s="27">
        <v>0.15542521994134906</v>
      </c>
      <c r="AF209" s="30">
        <v>2577</v>
      </c>
      <c r="AG209" s="27">
        <v>0.3081218274111675</v>
      </c>
      <c r="AH209" s="25" t="s">
        <v>4748</v>
      </c>
      <c r="AI209" s="25">
        <v>8.4895309028726729</v>
      </c>
      <c r="AJ209" s="25">
        <v>10.398985189723415</v>
      </c>
      <c r="AK209" s="25" t="s">
        <v>4748</v>
      </c>
      <c r="AL209" s="25">
        <v>18.29691136990504</v>
      </c>
      <c r="AM209" s="25">
        <v>20.964357383008746</v>
      </c>
      <c r="AN209" s="49">
        <v>9.6926862913652272</v>
      </c>
      <c r="AO209" s="49">
        <v>10.119780780307829</v>
      </c>
      <c r="AP209" s="49">
        <v>10.936408410227239</v>
      </c>
      <c r="AQ209" s="49">
        <v>90.254671175811239</v>
      </c>
      <c r="AR209" s="49">
        <v>78.25929753707554</v>
      </c>
      <c r="AS209" s="49">
        <v>62.342166332080417</v>
      </c>
      <c r="AT209" s="28">
        <v>1400</v>
      </c>
      <c r="AU209" s="28">
        <v>1500</v>
      </c>
      <c r="AV209" s="28">
        <v>2000</v>
      </c>
    </row>
    <row r="210" spans="1:48" x14ac:dyDescent="0.25">
      <c r="A210" s="162">
        <v>207</v>
      </c>
      <c r="B210" s="3" t="s">
        <v>2444</v>
      </c>
      <c r="C210" s="3" t="s">
        <v>2176</v>
      </c>
      <c r="D210" s="6" t="s">
        <v>4942</v>
      </c>
      <c r="E210" s="171" t="s">
        <v>4942</v>
      </c>
      <c r="F210" s="171" t="s">
        <v>4942</v>
      </c>
      <c r="G210" s="171" t="s">
        <v>4942</v>
      </c>
      <c r="H210" s="6" t="s">
        <v>4942</v>
      </c>
      <c r="I210" s="154">
        <v>1.03762</v>
      </c>
      <c r="J210" s="154">
        <v>78.479039999999998</v>
      </c>
      <c r="K210" s="6" t="s">
        <v>4942</v>
      </c>
      <c r="L210" s="6" t="s">
        <v>4942</v>
      </c>
      <c r="M210" s="154" t="s">
        <v>4942</v>
      </c>
      <c r="N210" s="154" t="s">
        <v>4942</v>
      </c>
      <c r="O210" s="154" t="s">
        <v>4942</v>
      </c>
      <c r="P210" s="172">
        <v>74917.375440999996</v>
      </c>
      <c r="Q210" s="168" t="s">
        <v>2001</v>
      </c>
      <c r="R210" s="172">
        <v>60891.351290999999</v>
      </c>
      <c r="S210" s="168">
        <v>-0.18721990816464162</v>
      </c>
      <c r="T210" s="172">
        <v>45247.485051000003</v>
      </c>
      <c r="U210" s="168">
        <v>-0.25691442065783526</v>
      </c>
      <c r="V210" s="172">
        <v>1544.0802080000001</v>
      </c>
      <c r="W210" s="173" t="s">
        <v>2001</v>
      </c>
      <c r="X210" s="172">
        <v>1450.527343</v>
      </c>
      <c r="Y210" s="173">
        <v>-6.0588086367078242E-2</v>
      </c>
      <c r="Z210" s="172">
        <v>28960.313566000001</v>
      </c>
      <c r="AA210" s="173">
        <v>18.965368943755237</v>
      </c>
      <c r="AB210" s="172">
        <v>1488</v>
      </c>
      <c r="AC210" s="168" t="s">
        <v>2001</v>
      </c>
      <c r="AD210" s="172">
        <v>1398</v>
      </c>
      <c r="AE210" s="168">
        <v>-6.0483870967741882E-2</v>
      </c>
      <c r="AF210" s="172">
        <v>27910</v>
      </c>
      <c r="AG210" s="168">
        <v>18.96423462088698</v>
      </c>
      <c r="AH210" s="171" t="s">
        <v>4748</v>
      </c>
      <c r="AI210" s="171">
        <v>2.4297405231785478</v>
      </c>
      <c r="AJ210" s="171">
        <v>48.240433124447826</v>
      </c>
      <c r="AK210" s="171" t="s">
        <v>4748</v>
      </c>
      <c r="AL210" s="171">
        <v>8.9934451315394188</v>
      </c>
      <c r="AM210" s="171">
        <v>97.062287381438722</v>
      </c>
      <c r="AN210" s="170">
        <v>16.505932144858036</v>
      </c>
      <c r="AO210" s="170">
        <v>19.991551824535115</v>
      </c>
      <c r="AP210" s="170">
        <v>18.649025727040957</v>
      </c>
      <c r="AQ210" s="170">
        <v>0</v>
      </c>
      <c r="AR210" s="170">
        <v>0</v>
      </c>
      <c r="AS210" s="170">
        <v>0</v>
      </c>
      <c r="AT210" s="6" t="s">
        <v>4748</v>
      </c>
      <c r="AU210" s="6">
        <v>1000</v>
      </c>
      <c r="AV210" s="6" t="s">
        <v>4748</v>
      </c>
    </row>
    <row r="211" spans="1:48" x14ac:dyDescent="0.25">
      <c r="A211" s="162">
        <v>208</v>
      </c>
      <c r="B211" s="3" t="s">
        <v>352</v>
      </c>
      <c r="C211" s="3" t="s">
        <v>694</v>
      </c>
      <c r="D211" s="6">
        <v>15900</v>
      </c>
      <c r="E211" s="171">
        <v>-19.69697</v>
      </c>
      <c r="F211" s="171">
        <v>-23.188410000000001</v>
      </c>
      <c r="G211" s="171">
        <v>-27.727270000000001</v>
      </c>
      <c r="H211" s="6">
        <v>63790799999.999992</v>
      </c>
      <c r="I211" s="154">
        <v>4.0119999999999996</v>
      </c>
      <c r="J211" s="154">
        <v>32.969589999999997</v>
      </c>
      <c r="K211" s="6">
        <v>1305</v>
      </c>
      <c r="L211" s="6">
        <v>20790000</v>
      </c>
      <c r="M211" s="154">
        <v>12.533624531945684</v>
      </c>
      <c r="N211" s="154">
        <v>0.72280219302859083</v>
      </c>
      <c r="O211" s="154" t="s">
        <v>4942</v>
      </c>
      <c r="P211" s="172">
        <v>199645.938184</v>
      </c>
      <c r="Q211" s="168">
        <v>-6.0324216799128361E-2</v>
      </c>
      <c r="R211" s="172">
        <v>205653.07154500001</v>
      </c>
      <c r="S211" s="168">
        <v>3.0088933517213201E-2</v>
      </c>
      <c r="T211" s="172">
        <v>177435.65107399999</v>
      </c>
      <c r="U211" s="168">
        <v>-0.13720884526067301</v>
      </c>
      <c r="V211" s="172">
        <v>4407.3492139999998</v>
      </c>
      <c r="W211" s="173">
        <v>0.22906075751078103</v>
      </c>
      <c r="X211" s="172">
        <v>4258.9415490000001</v>
      </c>
      <c r="Y211" s="173">
        <v>-3.3672771952941938E-2</v>
      </c>
      <c r="Z211" s="172">
        <v>4167.1947140000002</v>
      </c>
      <c r="AA211" s="173">
        <v>-2.1542168152446722E-2</v>
      </c>
      <c r="AB211" s="172">
        <v>1010</v>
      </c>
      <c r="AC211" s="168">
        <v>0.11849390919158354</v>
      </c>
      <c r="AD211" s="172">
        <v>968</v>
      </c>
      <c r="AE211" s="168">
        <v>-4.1584158415841621E-2</v>
      </c>
      <c r="AF211" s="172">
        <v>917.42273699999998</v>
      </c>
      <c r="AG211" s="168">
        <v>-5.2249238636363653E-2</v>
      </c>
      <c r="AH211" s="171">
        <v>1.8814176423030391</v>
      </c>
      <c r="AI211" s="171">
        <v>2.1000628612790688</v>
      </c>
      <c r="AJ211" s="171">
        <v>1.9886460707523363</v>
      </c>
      <c r="AK211" s="171">
        <v>4.7534087354409014</v>
      </c>
      <c r="AL211" s="171">
        <v>4.5106848176542611</v>
      </c>
      <c r="AM211" s="171">
        <v>4.242863488061734</v>
      </c>
      <c r="AN211" s="170">
        <v>19.257997824912067</v>
      </c>
      <c r="AO211" s="170">
        <v>22.156429754091768</v>
      </c>
      <c r="AP211" s="170">
        <v>18.856060998725955</v>
      </c>
      <c r="AQ211" s="170">
        <v>28.887040686490039</v>
      </c>
      <c r="AR211" s="170">
        <v>39.797732519988259</v>
      </c>
      <c r="AS211" s="170">
        <v>28.234413682614516</v>
      </c>
      <c r="AT211" s="6">
        <v>800</v>
      </c>
      <c r="AU211" s="6">
        <v>900</v>
      </c>
      <c r="AV211" s="6">
        <v>1000</v>
      </c>
    </row>
    <row r="212" spans="1:48" x14ac:dyDescent="0.25">
      <c r="A212" s="162">
        <v>209</v>
      </c>
      <c r="B212" s="3" t="s">
        <v>57</v>
      </c>
      <c r="C212" s="3" t="s">
        <v>1</v>
      </c>
      <c r="D212" s="28">
        <v>34600</v>
      </c>
      <c r="E212" s="25">
        <v>-1.704545</v>
      </c>
      <c r="F212" s="25">
        <v>-0.28818440000000001</v>
      </c>
      <c r="G212" s="25">
        <v>-5.9782609999999998</v>
      </c>
      <c r="H212" s="28">
        <v>906782371800</v>
      </c>
      <c r="I212" s="51">
        <v>26.20758</v>
      </c>
      <c r="J212" s="51">
        <v>53.43694</v>
      </c>
      <c r="K212" s="28">
        <v>5658</v>
      </c>
      <c r="L212" s="28">
        <v>196000000</v>
      </c>
      <c r="M212" s="51">
        <v>6.6510976542515108</v>
      </c>
      <c r="N212" s="51">
        <v>1.3582083950164998</v>
      </c>
      <c r="O212" s="51">
        <v>0.47065639999999997</v>
      </c>
      <c r="P212" s="30">
        <v>1762605.67325</v>
      </c>
      <c r="Q212" s="27">
        <v>0.19729400683361598</v>
      </c>
      <c r="R212" s="30">
        <v>1817520.5430729999</v>
      </c>
      <c r="S212" s="27">
        <v>3.1155504975622028E-2</v>
      </c>
      <c r="T212" s="30">
        <v>1833515.150773</v>
      </c>
      <c r="U212" s="27">
        <v>8.8002348919572204E-3</v>
      </c>
      <c r="V212" s="30">
        <v>101650.14075799999</v>
      </c>
      <c r="W212" s="32">
        <v>0.42463211016135038</v>
      </c>
      <c r="X212" s="30">
        <v>111553.332005</v>
      </c>
      <c r="Y212" s="32">
        <v>9.7424274803285194E-2</v>
      </c>
      <c r="Z212" s="30">
        <v>106240.486609</v>
      </c>
      <c r="AA212" s="32">
        <v>-4.7626057424818777E-2</v>
      </c>
      <c r="AB212" s="30">
        <v>3980.4062946666668</v>
      </c>
      <c r="AC212" s="27">
        <v>0.58338436415595019</v>
      </c>
      <c r="AD212" s="30">
        <v>4368.3381186666666</v>
      </c>
      <c r="AE212" s="27">
        <v>9.7460358385973889E-2</v>
      </c>
      <c r="AF212" s="30">
        <v>4160.5174986666671</v>
      </c>
      <c r="AG212" s="27">
        <v>-4.7574298132268183E-2</v>
      </c>
      <c r="AH212" s="25">
        <v>13.881087200199852</v>
      </c>
      <c r="AI212" s="25">
        <v>14.663814616980025</v>
      </c>
      <c r="AJ212" s="25">
        <v>13.637223047352503</v>
      </c>
      <c r="AK212" s="25">
        <v>33.91026254016225</v>
      </c>
      <c r="AL212" s="25">
        <v>31.750670822597414</v>
      </c>
      <c r="AM212" s="25">
        <v>25.758885688315708</v>
      </c>
      <c r="AN212" s="49">
        <v>13.481017566161968</v>
      </c>
      <c r="AO212" s="49">
        <v>14.351948730272102</v>
      </c>
      <c r="AP212" s="49">
        <v>14.01526069935457</v>
      </c>
      <c r="AQ212" s="49">
        <v>99.572844526131149</v>
      </c>
      <c r="AR212" s="49">
        <v>82.12357372531099</v>
      </c>
      <c r="AS212" s="49">
        <v>47.121725153230386</v>
      </c>
      <c r="AT212" s="28">
        <v>1795.9806666666666</v>
      </c>
      <c r="AU212" s="28">
        <v>1795.9806666666666</v>
      </c>
      <c r="AV212" s="28">
        <v>1026.2746666666667</v>
      </c>
    </row>
    <row r="213" spans="1:48" x14ac:dyDescent="0.25">
      <c r="A213" s="162">
        <v>210</v>
      </c>
      <c r="B213" s="3" t="s">
        <v>58</v>
      </c>
      <c r="C213" s="3" t="s">
        <v>1</v>
      </c>
      <c r="D213" s="28">
        <v>2400</v>
      </c>
      <c r="E213" s="25">
        <v>-5.8823530000000002</v>
      </c>
      <c r="F213" s="25">
        <v>-8.3969470000000008</v>
      </c>
      <c r="G213" s="25">
        <v>-30.43478</v>
      </c>
      <c r="H213" s="28">
        <v>50760000000</v>
      </c>
      <c r="I213" s="51">
        <v>21.15</v>
      </c>
      <c r="J213" s="51">
        <v>29.4312</v>
      </c>
      <c r="K213" s="28">
        <v>3055.5</v>
      </c>
      <c r="L213" s="28">
        <v>7477690</v>
      </c>
      <c r="M213" s="51">
        <v>8.3438389218558608</v>
      </c>
      <c r="N213" s="51">
        <v>0.20341957742941183</v>
      </c>
      <c r="O213" s="51">
        <v>0.45715289999999997</v>
      </c>
      <c r="P213" s="30">
        <v>347728.67495800002</v>
      </c>
      <c r="Q213" s="27">
        <v>0.41729950274884997</v>
      </c>
      <c r="R213" s="30">
        <v>619094.32234800002</v>
      </c>
      <c r="S213" s="27">
        <v>0.78039479321852467</v>
      </c>
      <c r="T213" s="30">
        <v>686396.656556</v>
      </c>
      <c r="U213" s="27">
        <v>0.10871095369239805</v>
      </c>
      <c r="V213" s="30">
        <v>605.34077500000001</v>
      </c>
      <c r="W213" s="32">
        <v>-0.95060060112374856</v>
      </c>
      <c r="X213" s="30">
        <v>13909.039151999999</v>
      </c>
      <c r="Y213" s="32">
        <v>21.977205115581384</v>
      </c>
      <c r="Z213" s="30">
        <v>1653.323926</v>
      </c>
      <c r="AA213" s="32">
        <v>-0.88113313163244167</v>
      </c>
      <c r="AB213" s="30">
        <v>29</v>
      </c>
      <c r="AC213" s="27">
        <v>-0.95059625212947185</v>
      </c>
      <c r="AD213" s="30">
        <v>658</v>
      </c>
      <c r="AE213" s="27">
        <v>21.689655172413794</v>
      </c>
      <c r="AF213" s="30">
        <v>78</v>
      </c>
      <c r="AG213" s="27">
        <v>-0.8814589665653495</v>
      </c>
      <c r="AH213" s="25">
        <v>4.4609663454918597E-2</v>
      </c>
      <c r="AI213" s="25">
        <v>1.1503016225503369</v>
      </c>
      <c r="AJ213" s="25">
        <v>0.1501928126952381</v>
      </c>
      <c r="AK213" s="25">
        <v>0.24543361073451486</v>
      </c>
      <c r="AL213" s="25">
        <v>5.4917122979282684</v>
      </c>
      <c r="AM213" s="25">
        <v>0.64766460436015139</v>
      </c>
      <c r="AN213" s="49">
        <v>14.802422866108767</v>
      </c>
      <c r="AO213" s="49">
        <v>10.397121123785402</v>
      </c>
      <c r="AP213" s="49">
        <v>7.1478425845154403</v>
      </c>
      <c r="AQ213" s="49">
        <v>116.23923954459678</v>
      </c>
      <c r="AR213" s="49">
        <v>68.768000371588727</v>
      </c>
      <c r="AS213" s="49">
        <v>84.97694568640874</v>
      </c>
      <c r="AT213" s="28">
        <v>0</v>
      </c>
      <c r="AU213" s="28">
        <v>0</v>
      </c>
      <c r="AV213" s="28" t="s">
        <v>4748</v>
      </c>
    </row>
    <row r="214" spans="1:48" x14ac:dyDescent="0.25">
      <c r="A214" s="162">
        <v>211</v>
      </c>
      <c r="B214" s="3" t="s">
        <v>714</v>
      </c>
      <c r="C214" s="3" t="s">
        <v>694</v>
      </c>
      <c r="D214" s="28">
        <v>17200</v>
      </c>
      <c r="E214" s="25">
        <v>-5.4945050000000002</v>
      </c>
      <c r="F214" s="25">
        <v>-15.27094</v>
      </c>
      <c r="G214" s="25">
        <v>18.62069</v>
      </c>
      <c r="H214" s="28">
        <v>172000000000</v>
      </c>
      <c r="I214" s="51">
        <v>10</v>
      </c>
      <c r="J214" s="51">
        <v>40.436</v>
      </c>
      <c r="K214" s="28">
        <v>1590</v>
      </c>
      <c r="L214" s="28">
        <v>30331000</v>
      </c>
      <c r="M214" s="51">
        <v>0.27337591674407202</v>
      </c>
      <c r="N214" s="51">
        <v>1.0564408512858658</v>
      </c>
      <c r="O214" s="51" t="s">
        <v>4942</v>
      </c>
      <c r="P214" s="30">
        <v>646790.22830900003</v>
      </c>
      <c r="Q214" s="27" t="s">
        <v>2001</v>
      </c>
      <c r="R214" s="30">
        <v>656524.457436</v>
      </c>
      <c r="S214" s="27">
        <v>1.5050055954694219E-2</v>
      </c>
      <c r="T214" s="30">
        <v>650532.113029</v>
      </c>
      <c r="U214" s="27">
        <v>-9.1273742190848221E-3</v>
      </c>
      <c r="V214" s="30">
        <v>25317.792004999999</v>
      </c>
      <c r="W214" s="32" t="s">
        <v>2001</v>
      </c>
      <c r="X214" s="30">
        <v>28264.615588000001</v>
      </c>
      <c r="Y214" s="32">
        <v>0.11639338779693098</v>
      </c>
      <c r="Z214" s="30">
        <v>27978.735149</v>
      </c>
      <c r="AA214" s="32">
        <v>-1.0114428696542175E-2</v>
      </c>
      <c r="AB214" s="30">
        <v>2532</v>
      </c>
      <c r="AC214" s="27" t="s">
        <v>2001</v>
      </c>
      <c r="AD214" s="30">
        <v>2163</v>
      </c>
      <c r="AE214" s="27">
        <v>-0.14573459715639814</v>
      </c>
      <c r="AF214" s="30">
        <v>2798</v>
      </c>
      <c r="AG214" s="27">
        <v>0.29357374017568194</v>
      </c>
      <c r="AH214" s="25" t="s">
        <v>4748</v>
      </c>
      <c r="AI214" s="25">
        <v>5.7203511888472818</v>
      </c>
      <c r="AJ214" s="25">
        <v>6.6087757356177068</v>
      </c>
      <c r="AK214" s="25" t="s">
        <v>4748</v>
      </c>
      <c r="AL214" s="25">
        <v>17.807927706230501</v>
      </c>
      <c r="AM214" s="25">
        <v>20.160315282080244</v>
      </c>
      <c r="AN214" s="49">
        <v>14.130037687480057</v>
      </c>
      <c r="AO214" s="49">
        <v>14.162867304462035</v>
      </c>
      <c r="AP214" s="49">
        <v>13.792897009989746</v>
      </c>
      <c r="AQ214" s="49">
        <v>205.19677039265173</v>
      </c>
      <c r="AR214" s="49">
        <v>178.90696631223562</v>
      </c>
      <c r="AS214" s="49">
        <v>109.27854178977108</v>
      </c>
      <c r="AT214" s="28" t="s">
        <v>4748</v>
      </c>
      <c r="AU214" s="28">
        <v>1500</v>
      </c>
      <c r="AV214" s="28">
        <v>1500</v>
      </c>
    </row>
    <row r="215" spans="1:48" x14ac:dyDescent="0.25">
      <c r="A215" s="162">
        <v>212</v>
      </c>
      <c r="B215" s="3" t="s">
        <v>59</v>
      </c>
      <c r="C215" s="3" t="s">
        <v>1</v>
      </c>
      <c r="D215" s="28">
        <v>26400</v>
      </c>
      <c r="E215" s="25">
        <v>-8.9655170000000002</v>
      </c>
      <c r="F215" s="25">
        <v>-12.87129</v>
      </c>
      <c r="G215" s="25">
        <v>-8.9655170000000002</v>
      </c>
      <c r="H215" s="28">
        <v>897600000000</v>
      </c>
      <c r="I215" s="51">
        <v>34</v>
      </c>
      <c r="J215" s="51">
        <v>51.690519999999999</v>
      </c>
      <c r="K215" s="28">
        <v>243</v>
      </c>
      <c r="L215" s="28">
        <v>6541150</v>
      </c>
      <c r="M215" s="51">
        <v>10.489348414740483</v>
      </c>
      <c r="N215" s="51">
        <v>1.4835964315103858</v>
      </c>
      <c r="O215" s="51">
        <v>0.5606255</v>
      </c>
      <c r="P215" s="30">
        <v>272920.59926500003</v>
      </c>
      <c r="Q215" s="27">
        <v>0.16173229102791353</v>
      </c>
      <c r="R215" s="30">
        <v>287701.85483000003</v>
      </c>
      <c r="S215" s="27">
        <v>5.4159545321266656E-2</v>
      </c>
      <c r="T215" s="30">
        <v>252047.30830800001</v>
      </c>
      <c r="U215" s="27">
        <v>-0.12392880311135954</v>
      </c>
      <c r="V215" s="30">
        <v>78273.961297999995</v>
      </c>
      <c r="W215" s="32">
        <v>2.3882882655514415E-2</v>
      </c>
      <c r="X215" s="30">
        <v>81327.403791000004</v>
      </c>
      <c r="Y215" s="32">
        <v>3.9009683965975928E-2</v>
      </c>
      <c r="Z215" s="30">
        <v>83517.414103999996</v>
      </c>
      <c r="AA215" s="32">
        <v>2.6928319495209883E-2</v>
      </c>
      <c r="AB215" s="30">
        <v>2398</v>
      </c>
      <c r="AC215" s="27">
        <v>-0.24717612562552194</v>
      </c>
      <c r="AD215" s="30">
        <v>2272</v>
      </c>
      <c r="AE215" s="27">
        <v>-5.2543786488740585E-2</v>
      </c>
      <c r="AF215" s="30">
        <v>2334</v>
      </c>
      <c r="AG215" s="27">
        <v>2.7288732394366196E-2</v>
      </c>
      <c r="AH215" s="25">
        <v>12.632861160392167</v>
      </c>
      <c r="AI215" s="25">
        <v>11.689689563702331</v>
      </c>
      <c r="AJ215" s="25">
        <v>12.96840479159583</v>
      </c>
      <c r="AK215" s="25">
        <v>15.698498522039516</v>
      </c>
      <c r="AL215" s="25">
        <v>13.641158685659608</v>
      </c>
      <c r="AM215" s="25">
        <v>13.606540018260779</v>
      </c>
      <c r="AN215" s="49">
        <v>40.916514542228178</v>
      </c>
      <c r="AO215" s="49">
        <v>39.071580821201756</v>
      </c>
      <c r="AP215" s="49">
        <v>44.090015416551388</v>
      </c>
      <c r="AQ215" s="49">
        <v>21.363704519056633</v>
      </c>
      <c r="AR215" s="49">
        <v>11.538087436255926</v>
      </c>
      <c r="AS215" s="49">
        <v>0</v>
      </c>
      <c r="AT215" s="28">
        <v>1700</v>
      </c>
      <c r="AU215" s="28">
        <v>1800</v>
      </c>
      <c r="AV215" s="28">
        <v>2000</v>
      </c>
    </row>
    <row r="216" spans="1:48" x14ac:dyDescent="0.25">
      <c r="A216" s="162">
        <v>213</v>
      </c>
      <c r="B216" s="3" t="s">
        <v>353</v>
      </c>
      <c r="C216" s="3" t="s">
        <v>694</v>
      </c>
      <c r="D216" s="28" t="s">
        <v>4942</v>
      </c>
      <c r="E216" s="25" t="s">
        <v>4942</v>
      </c>
      <c r="F216" s="25" t="s">
        <v>4942</v>
      </c>
      <c r="G216" s="25" t="s">
        <v>4942</v>
      </c>
      <c r="H216" s="28" t="s">
        <v>4942</v>
      </c>
      <c r="I216" s="51">
        <v>11</v>
      </c>
      <c r="J216" s="51">
        <v>37.448169999999998</v>
      </c>
      <c r="K216" s="28">
        <v>0</v>
      </c>
      <c r="L216" s="28" t="s">
        <v>4942</v>
      </c>
      <c r="M216" s="51" t="s">
        <v>4942</v>
      </c>
      <c r="N216" s="51" t="s">
        <v>4942</v>
      </c>
      <c r="O216" s="51" t="s">
        <v>4942</v>
      </c>
      <c r="P216" s="30">
        <v>1406198.100877</v>
      </c>
      <c r="Q216" s="27">
        <v>7.4222644280366179E-2</v>
      </c>
      <c r="R216" s="30">
        <v>1860663.904106</v>
      </c>
      <c r="S216" s="27">
        <v>0.32318760987201189</v>
      </c>
      <c r="T216" s="30">
        <v>1407351.1239</v>
      </c>
      <c r="U216" s="27">
        <v>-0.2436295879151828</v>
      </c>
      <c r="V216" s="30">
        <v>12151.310165000001</v>
      </c>
      <c r="W216" s="32">
        <v>-0.30410559900941081</v>
      </c>
      <c r="X216" s="30">
        <v>12963.492692</v>
      </c>
      <c r="Y216" s="32">
        <v>6.6839091091540626E-2</v>
      </c>
      <c r="Z216" s="30">
        <v>13642.594365000001</v>
      </c>
      <c r="AA216" s="32">
        <v>5.23857026138555E-2</v>
      </c>
      <c r="AB216" s="30">
        <v>785</v>
      </c>
      <c r="AC216" s="27">
        <v>-0.39052795031055898</v>
      </c>
      <c r="AD216" s="30">
        <v>1049.21</v>
      </c>
      <c r="AE216" s="27">
        <v>0.33657324840764336</v>
      </c>
      <c r="AF216" s="30">
        <v>1240</v>
      </c>
      <c r="AG216" s="27">
        <v>0.1818415760429275</v>
      </c>
      <c r="AH216" s="25">
        <v>1.778390822886472</v>
      </c>
      <c r="AI216" s="25">
        <v>2.2358886322466871</v>
      </c>
      <c r="AJ216" s="25">
        <v>2.4339091263507782</v>
      </c>
      <c r="AK216" s="25">
        <v>6.5879350974655502</v>
      </c>
      <c r="AL216" s="25">
        <v>8.5072517913236716</v>
      </c>
      <c r="AM216" s="25">
        <v>9.5448663147917525</v>
      </c>
      <c r="AN216" s="49">
        <v>9.08067009458785</v>
      </c>
      <c r="AO216" s="49">
        <v>7.2168050772457137</v>
      </c>
      <c r="AP216" s="49">
        <v>9.0952239722015058</v>
      </c>
      <c r="AQ216" s="49">
        <v>101.78420962340029</v>
      </c>
      <c r="AR216" s="49">
        <v>41.882260452683184</v>
      </c>
      <c r="AS216" s="49">
        <v>32.773918925628486</v>
      </c>
      <c r="AT216" s="28">
        <v>1000</v>
      </c>
      <c r="AU216" s="28">
        <v>800</v>
      </c>
      <c r="AV216" s="28">
        <v>900</v>
      </c>
    </row>
    <row r="217" spans="1:48" x14ac:dyDescent="0.25">
      <c r="A217" s="162">
        <v>214</v>
      </c>
      <c r="B217" s="3" t="s">
        <v>60</v>
      </c>
      <c r="C217" s="3" t="s">
        <v>1</v>
      </c>
      <c r="D217" s="28">
        <v>19000</v>
      </c>
      <c r="E217" s="25">
        <v>-20.83333</v>
      </c>
      <c r="F217" s="25">
        <v>8.2621079999999996</v>
      </c>
      <c r="G217" s="25">
        <v>19.873819999999998</v>
      </c>
      <c r="H217" s="28">
        <v>247000000000</v>
      </c>
      <c r="I217" s="51">
        <v>13</v>
      </c>
      <c r="J217" s="51">
        <v>23.7075</v>
      </c>
      <c r="K217" s="28">
        <v>2541</v>
      </c>
      <c r="L217" s="28">
        <v>56600000</v>
      </c>
      <c r="M217" s="51">
        <v>11.983460979656499</v>
      </c>
      <c r="N217" s="51">
        <v>1.1721234403014529</v>
      </c>
      <c r="O217" s="51">
        <v>0.24600250000000001</v>
      </c>
      <c r="P217" s="30">
        <v>853101.05325600004</v>
      </c>
      <c r="Q217" s="27">
        <v>7.4458513689500183E-2</v>
      </c>
      <c r="R217" s="30">
        <v>976319.90292200004</v>
      </c>
      <c r="S217" s="27">
        <v>0.14443640550637582</v>
      </c>
      <c r="T217" s="30">
        <v>1076404.7821549999</v>
      </c>
      <c r="U217" s="27">
        <v>0.1025123823999272</v>
      </c>
      <c r="V217" s="30">
        <v>27606.912592000001</v>
      </c>
      <c r="W217" s="32">
        <v>0.13734614857778382</v>
      </c>
      <c r="X217" s="30">
        <v>14181.562096</v>
      </c>
      <c r="Y217" s="32">
        <v>-0.48630394475514194</v>
      </c>
      <c r="Z217" s="30">
        <v>14273.212901000001</v>
      </c>
      <c r="AA217" s="32">
        <v>6.4626734614695105E-3</v>
      </c>
      <c r="AB217" s="30">
        <v>1685</v>
      </c>
      <c r="AC217" s="27">
        <v>0.16528354080221308</v>
      </c>
      <c r="AD217" s="30">
        <v>841</v>
      </c>
      <c r="AE217" s="27">
        <v>-0.5008902077151336</v>
      </c>
      <c r="AF217" s="30">
        <v>846</v>
      </c>
      <c r="AG217" s="27">
        <v>5.945303210463734E-3</v>
      </c>
      <c r="AH217" s="25">
        <v>7.2410118209368051</v>
      </c>
      <c r="AI217" s="25">
        <v>3.287261719979377</v>
      </c>
      <c r="AJ217" s="25">
        <v>3.0391798119333036</v>
      </c>
      <c r="AK217" s="25">
        <v>10.563687250765993</v>
      </c>
      <c r="AL217" s="25">
        <v>5.1954139441717322</v>
      </c>
      <c r="AM217" s="25">
        <v>5.2636320357438464</v>
      </c>
      <c r="AN217" s="49">
        <v>4.4015909076286057</v>
      </c>
      <c r="AO217" s="49">
        <v>6.9396387571556968</v>
      </c>
      <c r="AP217" s="49">
        <v>5.7880062145644118</v>
      </c>
      <c r="AQ217" s="49">
        <v>4.8275132111227688</v>
      </c>
      <c r="AR217" s="49">
        <v>3.6779257622491097</v>
      </c>
      <c r="AS217" s="49">
        <v>2.6349832074889652</v>
      </c>
      <c r="AT217" s="28">
        <v>800</v>
      </c>
      <c r="AU217" s="28">
        <v>700</v>
      </c>
      <c r="AV217" s="28">
        <v>700</v>
      </c>
    </row>
    <row r="218" spans="1:48" x14ac:dyDescent="0.25">
      <c r="A218" s="162">
        <v>215</v>
      </c>
      <c r="B218" s="3" t="s">
        <v>2447</v>
      </c>
      <c r="C218" s="3" t="s">
        <v>2176</v>
      </c>
      <c r="D218" s="28">
        <v>10500</v>
      </c>
      <c r="E218" s="25">
        <v>-0.94339620000000002</v>
      </c>
      <c r="F218" s="25">
        <v>1.941748</v>
      </c>
      <c r="G218" s="25">
        <v>0.96153849999999996</v>
      </c>
      <c r="H218" s="28">
        <v>909299999999.99988</v>
      </c>
      <c r="I218" s="51">
        <v>86.6</v>
      </c>
      <c r="J218" s="51">
        <v>99.23809</v>
      </c>
      <c r="K218" s="28">
        <v>355</v>
      </c>
      <c r="L218" s="28">
        <v>3866000</v>
      </c>
      <c r="M218" s="51">
        <v>7.0046697798532351</v>
      </c>
      <c r="N218" s="51">
        <v>0.9400689716076831</v>
      </c>
      <c r="O218" s="51" t="s">
        <v>4942</v>
      </c>
      <c r="P218" s="30">
        <v>222939.904626</v>
      </c>
      <c r="Q218" s="27" t="s">
        <v>2001</v>
      </c>
      <c r="R218" s="30">
        <v>155635.96902799999</v>
      </c>
      <c r="S218" s="27">
        <v>-0.30189272625243058</v>
      </c>
      <c r="T218" s="30">
        <v>389948.42939900002</v>
      </c>
      <c r="U218" s="27">
        <v>1.5055161209478869</v>
      </c>
      <c r="V218" s="30">
        <v>21730.532415999998</v>
      </c>
      <c r="W218" s="32" t="s">
        <v>2001</v>
      </c>
      <c r="X218" s="30">
        <v>14389.042705</v>
      </c>
      <c r="Y218" s="32">
        <v>-0.33784214626948228</v>
      </c>
      <c r="Z218" s="30">
        <v>133801.05413900001</v>
      </c>
      <c r="AA218" s="32">
        <v>8.2988155558469465</v>
      </c>
      <c r="AB218" s="30">
        <v>250.929936</v>
      </c>
      <c r="AC218" s="27" t="s">
        <v>2001</v>
      </c>
      <c r="AD218" s="30">
        <v>129</v>
      </c>
      <c r="AE218" s="27">
        <v>-0.48591227473154097</v>
      </c>
      <c r="AF218" s="30">
        <v>1499</v>
      </c>
      <c r="AG218" s="27">
        <v>10.620155038759689</v>
      </c>
      <c r="AH218" s="25" t="s">
        <v>4748</v>
      </c>
      <c r="AI218" s="25">
        <v>0.90613616723245261</v>
      </c>
      <c r="AJ218" s="25">
        <v>8.1241123715659089</v>
      </c>
      <c r="AK218" s="25" t="s">
        <v>4748</v>
      </c>
      <c r="AL218" s="25">
        <v>1.3240472682006601</v>
      </c>
      <c r="AM218" s="25">
        <v>14.377935827221986</v>
      </c>
      <c r="AN218" s="49">
        <v>19.468560506389565</v>
      </c>
      <c r="AO218" s="49">
        <v>22.672354662212911</v>
      </c>
      <c r="AP218" s="49">
        <v>22.59879559684822</v>
      </c>
      <c r="AQ218" s="49">
        <v>6.7498854363032406</v>
      </c>
      <c r="AR218" s="49">
        <v>6.6339473620260243</v>
      </c>
      <c r="AS218" s="49">
        <v>4.6827549101089287</v>
      </c>
      <c r="AT218" s="28" t="s">
        <v>4748</v>
      </c>
      <c r="AU218" s="28">
        <v>0</v>
      </c>
      <c r="AV218" s="28">
        <v>0</v>
      </c>
    </row>
    <row r="219" spans="1:48" x14ac:dyDescent="0.25">
      <c r="A219" s="162">
        <v>216</v>
      </c>
      <c r="B219" s="3" t="s">
        <v>354</v>
      </c>
      <c r="C219" s="3" t="s">
        <v>694</v>
      </c>
      <c r="D219" s="28">
        <v>3400</v>
      </c>
      <c r="E219" s="25">
        <v>-24.44444</v>
      </c>
      <c r="F219" s="25">
        <v>-35.849060000000001</v>
      </c>
      <c r="G219" s="25">
        <v>-39.285710000000002</v>
      </c>
      <c r="H219" s="28">
        <v>15507570000</v>
      </c>
      <c r="I219" s="51">
        <v>4.5610499999999998</v>
      </c>
      <c r="J219" s="51">
        <v>14.728630000000001</v>
      </c>
      <c r="K219" s="28">
        <v>20</v>
      </c>
      <c r="L219" s="28">
        <v>75000</v>
      </c>
      <c r="M219" s="51" t="s">
        <v>4942</v>
      </c>
      <c r="N219" s="51">
        <v>0.26611915502739664</v>
      </c>
      <c r="O219" s="51" t="s">
        <v>4942</v>
      </c>
      <c r="P219" s="30">
        <v>7148.0909069999998</v>
      </c>
      <c r="Q219" s="27">
        <v>-2.7095843420601229E-2</v>
      </c>
      <c r="R219" s="30">
        <v>15213.446655</v>
      </c>
      <c r="S219" s="27">
        <v>1.1283230519776599</v>
      </c>
      <c r="T219" s="30">
        <v>9576.4626719999997</v>
      </c>
      <c r="U219" s="27">
        <v>-0.37052642381648393</v>
      </c>
      <c r="V219" s="30">
        <v>145.30425600000001</v>
      </c>
      <c r="W219" s="32">
        <v>-0.9004724390412332</v>
      </c>
      <c r="X219" s="30">
        <v>423.57175000000001</v>
      </c>
      <c r="Y219" s="32">
        <v>1.9150677458477197</v>
      </c>
      <c r="Z219" s="30">
        <v>1545.439961</v>
      </c>
      <c r="AA219" s="32">
        <v>2.6485907310862915</v>
      </c>
      <c r="AB219" s="30">
        <v>32</v>
      </c>
      <c r="AC219" s="27">
        <v>-0.9</v>
      </c>
      <c r="AD219" s="30">
        <v>71</v>
      </c>
      <c r="AE219" s="27">
        <v>1.21875</v>
      </c>
      <c r="AF219" s="30">
        <v>339</v>
      </c>
      <c r="AG219" s="27">
        <v>3.7746478873239435</v>
      </c>
      <c r="AH219" s="25">
        <v>0.17928161522630384</v>
      </c>
      <c r="AI219" s="25">
        <v>0.44350981803924772</v>
      </c>
      <c r="AJ219" s="25">
        <v>1.5196767190450065</v>
      </c>
      <c r="AK219" s="25">
        <v>0.25242974813254865</v>
      </c>
      <c r="AL219" s="25">
        <v>0.56205223894450307</v>
      </c>
      <c r="AM219" s="25">
        <v>2.6393324201771837</v>
      </c>
      <c r="AN219" s="49">
        <v>8.1773471351292528</v>
      </c>
      <c r="AO219" s="49">
        <v>16.435491980893268</v>
      </c>
      <c r="AP219" s="49">
        <v>2.8687540317287596</v>
      </c>
      <c r="AQ219" s="49">
        <v>42.891287558424615</v>
      </c>
      <c r="AR219" s="49">
        <v>55.098277975722233</v>
      </c>
      <c r="AS219" s="49">
        <v>52.245763510034379</v>
      </c>
      <c r="AT219" s="28">
        <v>2500</v>
      </c>
      <c r="AU219" s="28">
        <v>0</v>
      </c>
      <c r="AV219" s="28" t="s">
        <v>4748</v>
      </c>
    </row>
    <row r="220" spans="1:48" x14ac:dyDescent="0.25">
      <c r="A220" s="162">
        <v>217</v>
      </c>
      <c r="B220" s="3" t="s">
        <v>2450</v>
      </c>
      <c r="C220" s="3" t="s">
        <v>2176</v>
      </c>
      <c r="D220" s="28">
        <v>129000</v>
      </c>
      <c r="E220" s="25">
        <v>-28.88644</v>
      </c>
      <c r="F220" s="25">
        <v>-0.46296300000000001</v>
      </c>
      <c r="G220" s="25">
        <v>1.9762850000000001</v>
      </c>
      <c r="H220" s="28">
        <v>1044900000000</v>
      </c>
      <c r="I220" s="51">
        <v>8.1</v>
      </c>
      <c r="J220" s="51">
        <v>47.93188</v>
      </c>
      <c r="K220" s="28">
        <v>11.6</v>
      </c>
      <c r="L220" s="28">
        <v>1403500</v>
      </c>
      <c r="M220" s="51">
        <v>22.970085470085468</v>
      </c>
      <c r="N220" s="51">
        <v>3.9312034446629158</v>
      </c>
      <c r="O220" s="51" t="s">
        <v>4942</v>
      </c>
      <c r="P220" s="30">
        <v>1217386.854268</v>
      </c>
      <c r="Q220" s="27" t="s">
        <v>2001</v>
      </c>
      <c r="R220" s="30">
        <v>1424742.6044979999</v>
      </c>
      <c r="S220" s="27">
        <v>0.17032856031181676</v>
      </c>
      <c r="T220" s="30">
        <v>1603728.2871320001</v>
      </c>
      <c r="U220" s="27">
        <v>0.12562667956228121</v>
      </c>
      <c r="V220" s="30">
        <v>46302.530465000003</v>
      </c>
      <c r="W220" s="32" t="s">
        <v>2001</v>
      </c>
      <c r="X220" s="30">
        <v>50652.490979000002</v>
      </c>
      <c r="Y220" s="32">
        <v>9.3946496450947325E-2</v>
      </c>
      <c r="Z220" s="30">
        <v>56858.988295000003</v>
      </c>
      <c r="AA220" s="32">
        <v>0.12253093966441157</v>
      </c>
      <c r="AB220" s="30">
        <v>4415</v>
      </c>
      <c r="AC220" s="27" t="s">
        <v>2001</v>
      </c>
      <c r="AD220" s="30">
        <v>4878</v>
      </c>
      <c r="AE220" s="27">
        <v>0.10486976217440547</v>
      </c>
      <c r="AF220" s="30">
        <v>5616</v>
      </c>
      <c r="AG220" s="27">
        <v>0.15129151291512916</v>
      </c>
      <c r="AH220" s="25" t="s">
        <v>4748</v>
      </c>
      <c r="AI220" s="25">
        <v>9.8357211095488015</v>
      </c>
      <c r="AJ220" s="25">
        <v>9.5480594642479648</v>
      </c>
      <c r="AK220" s="25" t="s">
        <v>4748</v>
      </c>
      <c r="AL220" s="25">
        <v>17.471276089703704</v>
      </c>
      <c r="AM220" s="25">
        <v>18.129376604538148</v>
      </c>
      <c r="AN220" s="49">
        <v>23.449368147945826</v>
      </c>
      <c r="AO220" s="49">
        <v>21.66203931240922</v>
      </c>
      <c r="AP220" s="49">
        <v>22.362539408802085</v>
      </c>
      <c r="AQ220" s="49">
        <v>48.997253475521894</v>
      </c>
      <c r="AR220" s="49">
        <v>89.229077403840989</v>
      </c>
      <c r="AS220" s="49">
        <v>77.280923802700443</v>
      </c>
      <c r="AT220" s="28">
        <v>2500</v>
      </c>
      <c r="AU220" s="28">
        <v>2000</v>
      </c>
      <c r="AV220" s="28">
        <v>2000</v>
      </c>
    </row>
    <row r="221" spans="1:48" x14ac:dyDescent="0.25">
      <c r="A221" s="162">
        <v>218</v>
      </c>
      <c r="B221" s="3" t="s">
        <v>61</v>
      </c>
      <c r="C221" s="3" t="s">
        <v>1</v>
      </c>
      <c r="D221" s="28">
        <v>28900</v>
      </c>
      <c r="E221" s="25">
        <v>-9.6875</v>
      </c>
      <c r="F221" s="25">
        <v>9.0566040000000001</v>
      </c>
      <c r="G221" s="25">
        <v>25.19434</v>
      </c>
      <c r="H221" s="28">
        <v>2082395569000.0002</v>
      </c>
      <c r="I221" s="51">
        <v>72.055210000000002</v>
      </c>
      <c r="J221" s="51">
        <v>75.58681</v>
      </c>
      <c r="K221" s="28">
        <v>85310.5</v>
      </c>
      <c r="L221" s="28">
        <v>2636250000</v>
      </c>
      <c r="M221" s="51">
        <v>13.619606965966769</v>
      </c>
      <c r="N221" s="51">
        <v>1.927470178705516</v>
      </c>
      <c r="O221" s="51">
        <v>1.05128</v>
      </c>
      <c r="P221" s="30">
        <v>3264707.103021</v>
      </c>
      <c r="Q221" s="27">
        <v>0.14205913468210807</v>
      </c>
      <c r="R221" s="30">
        <v>3693813.214739</v>
      </c>
      <c r="S221" s="27">
        <v>0.13143785894940652</v>
      </c>
      <c r="T221" s="30">
        <v>4388031.6828680001</v>
      </c>
      <c r="U221" s="27">
        <v>0.18794086971126198</v>
      </c>
      <c r="V221" s="30">
        <v>109036.134257</v>
      </c>
      <c r="W221" s="32">
        <v>97.619500324289575</v>
      </c>
      <c r="X221" s="30">
        <v>107516.2086</v>
      </c>
      <c r="Y221" s="32">
        <v>-1.3939650991454888E-2</v>
      </c>
      <c r="Z221" s="30">
        <v>122673.674120382</v>
      </c>
      <c r="AA221" s="32">
        <v>0.14097842286062531</v>
      </c>
      <c r="AB221" s="30">
        <v>1511.5211489999999</v>
      </c>
      <c r="AC221" s="27">
        <v>87.913008764705879</v>
      </c>
      <c r="AD221" s="30">
        <v>1518</v>
      </c>
      <c r="AE221" s="27">
        <v>4.2863118417406643E-3</v>
      </c>
      <c r="AF221" s="30">
        <v>1716</v>
      </c>
      <c r="AG221" s="27">
        <v>0.13043478260869565</v>
      </c>
      <c r="AH221" s="25">
        <v>6.3590993745748881</v>
      </c>
      <c r="AI221" s="25">
        <v>5.432817958733458</v>
      </c>
      <c r="AJ221" s="25">
        <v>5.384297354288579</v>
      </c>
      <c r="AK221" s="25">
        <v>16.22752456207802</v>
      </c>
      <c r="AL221" s="25">
        <v>13.179907871191974</v>
      </c>
      <c r="AM221" s="25">
        <v>12.804613002059689</v>
      </c>
      <c r="AN221" s="49">
        <v>15.838390550273928</v>
      </c>
      <c r="AO221" s="49">
        <v>14.275400996832987</v>
      </c>
      <c r="AP221" s="49">
        <v>13.43345578518541</v>
      </c>
      <c r="AQ221" s="49">
        <v>64.161683425631651</v>
      </c>
      <c r="AR221" s="49">
        <v>36.600879928600747</v>
      </c>
      <c r="AS221" s="49">
        <v>29.647400529916673</v>
      </c>
      <c r="AT221" s="28">
        <v>800</v>
      </c>
      <c r="AU221" s="28">
        <v>1000</v>
      </c>
      <c r="AV221" s="28" t="s">
        <v>4748</v>
      </c>
    </row>
    <row r="222" spans="1:48" x14ac:dyDescent="0.25">
      <c r="A222" s="162">
        <v>219</v>
      </c>
      <c r="B222" s="3" t="s">
        <v>355</v>
      </c>
      <c r="C222" s="3" t="s">
        <v>694</v>
      </c>
      <c r="D222" s="6">
        <v>800</v>
      </c>
      <c r="E222" s="171">
        <v>0</v>
      </c>
      <c r="F222" s="171">
        <v>-27.272729999999999</v>
      </c>
      <c r="G222" s="171">
        <v>-33.333329999999997</v>
      </c>
      <c r="H222" s="6">
        <v>12800000000</v>
      </c>
      <c r="I222" s="154">
        <v>16</v>
      </c>
      <c r="J222" s="154">
        <v>87.415629999999993</v>
      </c>
      <c r="K222" s="6">
        <v>5000</v>
      </c>
      <c r="L222" s="6">
        <v>4000000</v>
      </c>
      <c r="M222" s="154" t="s">
        <v>4942</v>
      </c>
      <c r="N222" s="154" t="s">
        <v>4942</v>
      </c>
      <c r="O222" s="154">
        <v>0.49002869999999998</v>
      </c>
      <c r="P222" s="172">
        <v>39996.780179000001</v>
      </c>
      <c r="Q222" s="168">
        <v>-0.64776723755069043</v>
      </c>
      <c r="R222" s="172">
        <v>4003.4521920000002</v>
      </c>
      <c r="S222" s="168">
        <v>-0.89990563805178547</v>
      </c>
      <c r="T222" s="172">
        <v>27887.934057999999</v>
      </c>
      <c r="U222" s="168">
        <v>5.9659715466885732</v>
      </c>
      <c r="V222" s="172">
        <v>39.115499999999997</v>
      </c>
      <c r="W222" s="173">
        <v>-0.99846237923305703</v>
      </c>
      <c r="X222" s="172">
        <v>-47282.027957999999</v>
      </c>
      <c r="Y222" s="173">
        <v>-1209.7798432335007</v>
      </c>
      <c r="Z222" s="172">
        <v>-118600.465518</v>
      </c>
      <c r="AA222" s="173">
        <v>1.5083624928979615</v>
      </c>
      <c r="AB222" s="172">
        <v>-45</v>
      </c>
      <c r="AC222" s="168">
        <v>-1.0175987485334377</v>
      </c>
      <c r="AD222" s="172">
        <v>-2960</v>
      </c>
      <c r="AE222" s="168">
        <v>64.777777777777771</v>
      </c>
      <c r="AF222" s="172">
        <v>-7413</v>
      </c>
      <c r="AG222" s="168">
        <v>1.5043918918918919</v>
      </c>
      <c r="AH222" s="171">
        <v>1.0653447083179054E-2</v>
      </c>
      <c r="AI222" s="171">
        <v>-11.2242406310581</v>
      </c>
      <c r="AJ222" s="171">
        <v>-34.551314439965047</v>
      </c>
      <c r="AK222" s="171">
        <v>-0.41412888325699643</v>
      </c>
      <c r="AL222" s="171">
        <v>-30.360758816672924</v>
      </c>
      <c r="AM222" s="171">
        <v>-162.47993688369698</v>
      </c>
      <c r="AN222" s="170">
        <v>35.956851360627617</v>
      </c>
      <c r="AO222" s="170">
        <v>-94.202720605386943</v>
      </c>
      <c r="AP222" s="170">
        <v>12.249913022940495</v>
      </c>
      <c r="AQ222" s="170">
        <v>67.798607130866273</v>
      </c>
      <c r="AR222" s="170">
        <v>137.46970672874872</v>
      </c>
      <c r="AS222" s="170">
        <v>1240.535638429925</v>
      </c>
      <c r="AT222" s="6">
        <v>0</v>
      </c>
      <c r="AU222" s="6" t="s">
        <v>4748</v>
      </c>
      <c r="AV222" s="6">
        <v>0</v>
      </c>
    </row>
    <row r="223" spans="1:48" x14ac:dyDescent="0.25">
      <c r="A223" s="162">
        <v>220</v>
      </c>
      <c r="B223" s="3" t="s">
        <v>2453</v>
      </c>
      <c r="C223" s="3" t="s">
        <v>2176</v>
      </c>
      <c r="D223" s="28" t="s">
        <v>4942</v>
      </c>
      <c r="E223" s="25" t="s">
        <v>4942</v>
      </c>
      <c r="F223" s="25" t="s">
        <v>4942</v>
      </c>
      <c r="G223" s="25" t="s">
        <v>4942</v>
      </c>
      <c r="H223" s="28" t="s">
        <v>4942</v>
      </c>
      <c r="I223" s="51">
        <v>1.4325699999999999</v>
      </c>
      <c r="J223" s="51">
        <v>53.542360000000002</v>
      </c>
      <c r="K223" s="28" t="s">
        <v>4942</v>
      </c>
      <c r="L223" s="28" t="s">
        <v>4942</v>
      </c>
      <c r="M223" s="51" t="s">
        <v>4942</v>
      </c>
      <c r="N223" s="51" t="s">
        <v>4942</v>
      </c>
      <c r="O223" s="51" t="s">
        <v>4942</v>
      </c>
      <c r="P223" s="30">
        <v>197247.11940900001</v>
      </c>
      <c r="Q223" s="27">
        <v>5.8251712492126684E-2</v>
      </c>
      <c r="R223" s="30">
        <v>204495.66257700001</v>
      </c>
      <c r="S223" s="27">
        <v>3.6748537518410451E-2</v>
      </c>
      <c r="T223" s="30">
        <v>156706.10780699999</v>
      </c>
      <c r="U223" s="27">
        <v>-0.23369471101620809</v>
      </c>
      <c r="V223" s="30">
        <v>3892.2318289999998</v>
      </c>
      <c r="W223" s="32">
        <v>-2.3365383508493487E-3</v>
      </c>
      <c r="X223" s="30">
        <v>2016.112126</v>
      </c>
      <c r="Y223" s="32">
        <v>-0.48201643309669362</v>
      </c>
      <c r="Z223" s="30">
        <v>907.19342800000004</v>
      </c>
      <c r="AA223" s="32">
        <v>-0.55002828647239632</v>
      </c>
      <c r="AB223" s="30">
        <v>1515</v>
      </c>
      <c r="AC223" s="27">
        <v>-0.44362835108336396</v>
      </c>
      <c r="AD223" s="30">
        <v>1407</v>
      </c>
      <c r="AE223" s="27">
        <v>-7.1287128712871239E-2</v>
      </c>
      <c r="AF223" s="30">
        <v>633</v>
      </c>
      <c r="AG223" s="27">
        <v>-0.55010660980810233</v>
      </c>
      <c r="AH223" s="25">
        <v>3.1630812305639333</v>
      </c>
      <c r="AI223" s="25">
        <v>1.1891447275785534</v>
      </c>
      <c r="AJ223" s="25">
        <v>0.51024232406413772</v>
      </c>
      <c r="AK223" s="25">
        <v>12.613794387686491</v>
      </c>
      <c r="AL223" s="25">
        <v>10.807722477379089</v>
      </c>
      <c r="AM223" s="25">
        <v>4.6203955909777124</v>
      </c>
      <c r="AN223" s="49">
        <v>15.45664933883385</v>
      </c>
      <c r="AO223" s="49">
        <v>12.9752017850301</v>
      </c>
      <c r="AP223" s="49">
        <v>16.478786815893642</v>
      </c>
      <c r="AQ223" s="49">
        <v>449.62437655270719</v>
      </c>
      <c r="AR223" s="49">
        <v>535.34172792982929</v>
      </c>
      <c r="AS223" s="49">
        <v>453.55183823182915</v>
      </c>
      <c r="AT223" s="28">
        <v>1000</v>
      </c>
      <c r="AU223" s="28">
        <v>1000</v>
      </c>
      <c r="AV223" s="28">
        <v>500</v>
      </c>
    </row>
    <row r="224" spans="1:48" x14ac:dyDescent="0.25">
      <c r="A224" s="162">
        <v>221</v>
      </c>
      <c r="B224" s="3" t="s">
        <v>2456</v>
      </c>
      <c r="C224" s="3" t="s">
        <v>2176</v>
      </c>
      <c r="D224" s="28">
        <v>38400</v>
      </c>
      <c r="E224" s="25">
        <v>-2.7848099999999998</v>
      </c>
      <c r="F224" s="25">
        <v>-3.030303</v>
      </c>
      <c r="G224" s="25">
        <v>-11.72414</v>
      </c>
      <c r="H224" s="28">
        <v>184320000000</v>
      </c>
      <c r="I224" s="51">
        <v>4.8</v>
      </c>
      <c r="J224" s="51">
        <v>19.149999999999999</v>
      </c>
      <c r="K224" s="28">
        <v>20</v>
      </c>
      <c r="L224" s="28">
        <v>877000</v>
      </c>
      <c r="M224" s="51">
        <v>8.096141682479443</v>
      </c>
      <c r="N224" s="51">
        <v>1.405764077642053</v>
      </c>
      <c r="O224" s="51" t="s">
        <v>4942</v>
      </c>
      <c r="P224" s="30" t="s">
        <v>4748</v>
      </c>
      <c r="Q224" s="27" t="s">
        <v>2001</v>
      </c>
      <c r="R224" s="30">
        <v>458874.60284499999</v>
      </c>
      <c r="S224" s="27" t="s">
        <v>2001</v>
      </c>
      <c r="T224" s="30" t="s">
        <v>4748</v>
      </c>
      <c r="U224" s="27" t="s">
        <v>4748</v>
      </c>
      <c r="V224" s="30" t="s">
        <v>4748</v>
      </c>
      <c r="W224" s="32" t="s">
        <v>2001</v>
      </c>
      <c r="X224" s="30">
        <v>19695.088940000001</v>
      </c>
      <c r="Y224" s="32" t="s">
        <v>2001</v>
      </c>
      <c r="Z224" s="30" t="s">
        <v>4748</v>
      </c>
      <c r="AA224" s="32" t="s">
        <v>4748</v>
      </c>
      <c r="AB224" s="30" t="s">
        <v>4748</v>
      </c>
      <c r="AC224" s="27" t="s">
        <v>2001</v>
      </c>
      <c r="AD224" s="30">
        <v>4103</v>
      </c>
      <c r="AE224" s="27" t="s">
        <v>2001</v>
      </c>
      <c r="AF224" s="30" t="s">
        <v>4748</v>
      </c>
      <c r="AG224" s="27" t="s">
        <v>4748</v>
      </c>
      <c r="AH224" s="25" t="s">
        <v>4748</v>
      </c>
      <c r="AI224" s="25" t="s">
        <v>4748</v>
      </c>
      <c r="AJ224" s="25" t="s">
        <v>4748</v>
      </c>
      <c r="AK224" s="25" t="s">
        <v>4748</v>
      </c>
      <c r="AL224" s="25" t="s">
        <v>4748</v>
      </c>
      <c r="AM224" s="25" t="s">
        <v>4748</v>
      </c>
      <c r="AN224" s="49" t="s">
        <v>4748</v>
      </c>
      <c r="AO224" s="49">
        <v>25.847949351222709</v>
      </c>
      <c r="AP224" s="49" t="s">
        <v>4748</v>
      </c>
      <c r="AQ224" s="49" t="s">
        <v>4748</v>
      </c>
      <c r="AR224" s="49">
        <v>0</v>
      </c>
      <c r="AS224" s="49" t="s">
        <v>4748</v>
      </c>
      <c r="AT224" s="28" t="s">
        <v>4748</v>
      </c>
      <c r="AU224" s="28" t="s">
        <v>4748</v>
      </c>
      <c r="AV224" s="28" t="s">
        <v>4748</v>
      </c>
    </row>
    <row r="225" spans="1:48" x14ac:dyDescent="0.25">
      <c r="A225" s="162">
        <v>222</v>
      </c>
      <c r="B225" s="3" t="s">
        <v>2459</v>
      </c>
      <c r="C225" s="3" t="s">
        <v>2176</v>
      </c>
      <c r="D225" s="6" t="s">
        <v>4942</v>
      </c>
      <c r="E225" s="171" t="s">
        <v>4942</v>
      </c>
      <c r="F225" s="171" t="s">
        <v>4942</v>
      </c>
      <c r="G225" s="171" t="s">
        <v>4942</v>
      </c>
      <c r="H225" s="6" t="s">
        <v>4942</v>
      </c>
      <c r="I225" s="154">
        <v>32.405419999999999</v>
      </c>
      <c r="J225" s="154">
        <v>1.022607</v>
      </c>
      <c r="K225" s="6" t="s">
        <v>4942</v>
      </c>
      <c r="L225" s="6" t="s">
        <v>4942</v>
      </c>
      <c r="M225" s="154" t="s">
        <v>4942</v>
      </c>
      <c r="N225" s="154" t="s">
        <v>4942</v>
      </c>
      <c r="O225" s="154" t="s">
        <v>4942</v>
      </c>
      <c r="P225" s="172">
        <v>130359.681887</v>
      </c>
      <c r="Q225" s="168">
        <v>0.41779350197227405</v>
      </c>
      <c r="R225" s="172">
        <v>109190.51645900001</v>
      </c>
      <c r="S225" s="168">
        <v>-0.16239043484587601</v>
      </c>
      <c r="T225" s="172">
        <v>132886.68245299999</v>
      </c>
      <c r="U225" s="168">
        <v>0.21701670403672524</v>
      </c>
      <c r="V225" s="172">
        <v>26914.654116000002</v>
      </c>
      <c r="W225" s="173">
        <v>3.3570580459140391</v>
      </c>
      <c r="X225" s="172">
        <v>19699.693174</v>
      </c>
      <c r="Y225" s="173">
        <v>-0.26806812790177792</v>
      </c>
      <c r="Z225" s="172">
        <v>21673.886652000001</v>
      </c>
      <c r="AA225" s="173">
        <v>0.1002144277356348</v>
      </c>
      <c r="AB225" s="172">
        <v>830.56038952380948</v>
      </c>
      <c r="AC225" s="168">
        <v>1.9840658653715439</v>
      </c>
      <c r="AD225" s="172">
        <v>546.66666666666663</v>
      </c>
      <c r="AE225" s="168">
        <v>-0.34180985084047832</v>
      </c>
      <c r="AF225" s="172">
        <v>602</v>
      </c>
      <c r="AG225" s="168">
        <v>0.10121951219512203</v>
      </c>
      <c r="AH225" s="171">
        <v>7.0666838039638389</v>
      </c>
      <c r="AI225" s="171">
        <v>4.2970312960236283</v>
      </c>
      <c r="AJ225" s="171">
        <v>4.6191023717652389</v>
      </c>
      <c r="AK225" s="171">
        <v>10.04102568954651</v>
      </c>
      <c r="AL225" s="171">
        <v>5.4825510039165257</v>
      </c>
      <c r="AM225" s="171">
        <v>5.7442331927100829</v>
      </c>
      <c r="AN225" s="170">
        <v>42.411219471158788</v>
      </c>
      <c r="AO225" s="170">
        <v>38.487889333118083</v>
      </c>
      <c r="AP225" s="170">
        <v>36.027368683037786</v>
      </c>
      <c r="AQ225" s="170">
        <v>0</v>
      </c>
      <c r="AR225" s="170">
        <v>0</v>
      </c>
      <c r="AS225" s="170">
        <v>0</v>
      </c>
      <c r="AT225" s="6">
        <v>182.85714285714286</v>
      </c>
      <c r="AU225" s="6">
        <v>0</v>
      </c>
      <c r="AV225" s="6">
        <v>500</v>
      </c>
    </row>
    <row r="226" spans="1:48" x14ac:dyDescent="0.25">
      <c r="A226" s="162">
        <v>223</v>
      </c>
      <c r="B226" s="3" t="s">
        <v>356</v>
      </c>
      <c r="C226" s="3" t="s">
        <v>694</v>
      </c>
      <c r="D226" s="28">
        <v>5500</v>
      </c>
      <c r="E226" s="25">
        <v>7.8431369999999996</v>
      </c>
      <c r="F226" s="25">
        <v>5.7692310000000004</v>
      </c>
      <c r="G226" s="25">
        <v>37.5</v>
      </c>
      <c r="H226" s="28">
        <v>94600000000</v>
      </c>
      <c r="I226" s="51">
        <v>17.2</v>
      </c>
      <c r="J226" s="51">
        <v>68.212490000000003</v>
      </c>
      <c r="K226" s="28">
        <v>1765</v>
      </c>
      <c r="L226" s="28">
        <v>8619000</v>
      </c>
      <c r="M226" s="51" t="s">
        <v>4942</v>
      </c>
      <c r="N226" s="51">
        <v>0.48452057072050048</v>
      </c>
      <c r="O226" s="51">
        <v>0.2460851</v>
      </c>
      <c r="P226" s="30">
        <v>349249.15296899999</v>
      </c>
      <c r="Q226" s="27">
        <v>-0.10615384888939505</v>
      </c>
      <c r="R226" s="30">
        <v>347871.26914500003</v>
      </c>
      <c r="S226" s="27">
        <v>-3.9452746335573163E-3</v>
      </c>
      <c r="T226" s="30">
        <v>434413.66967700003</v>
      </c>
      <c r="U226" s="27">
        <v>0.2487770856866231</v>
      </c>
      <c r="V226" s="30">
        <v>18925.999917000001</v>
      </c>
      <c r="W226" s="32">
        <v>0.17465505956419691</v>
      </c>
      <c r="X226" s="30">
        <v>1885.514788</v>
      </c>
      <c r="Y226" s="32">
        <v>-0.90037436350687272</v>
      </c>
      <c r="Z226" s="30">
        <v>4525.0126979999995</v>
      </c>
      <c r="AA226" s="32">
        <v>1.3998818395902179</v>
      </c>
      <c r="AB226" s="30">
        <v>1595.918705</v>
      </c>
      <c r="AC226" s="27">
        <v>-0.15814412829641655</v>
      </c>
      <c r="AD226" s="30">
        <v>102</v>
      </c>
      <c r="AE226" s="27">
        <v>-0.93608697004400354</v>
      </c>
      <c r="AF226" s="30">
        <v>263</v>
      </c>
      <c r="AG226" s="27">
        <v>1.5784313725490196</v>
      </c>
      <c r="AH226" s="25">
        <v>6.2013859179644051</v>
      </c>
      <c r="AI226" s="25">
        <v>0.48510616526912381</v>
      </c>
      <c r="AJ226" s="25">
        <v>1.0749609165921488</v>
      </c>
      <c r="AK226" s="25">
        <v>12.097293453649131</v>
      </c>
      <c r="AL226" s="25">
        <v>0.88733315787890821</v>
      </c>
      <c r="AM226" s="25">
        <v>2.3523360106870692</v>
      </c>
      <c r="AN226" s="49">
        <v>19.911871588754472</v>
      </c>
      <c r="AO226" s="49">
        <v>15.037481208370696</v>
      </c>
      <c r="AP226" s="49">
        <v>11.368692965329775</v>
      </c>
      <c r="AQ226" s="49">
        <v>20.529232379972033</v>
      </c>
      <c r="AR226" s="49">
        <v>15.15900261594418</v>
      </c>
      <c r="AS226" s="49">
        <v>14.133195228885487</v>
      </c>
      <c r="AT226" s="28">
        <v>0</v>
      </c>
      <c r="AU226" s="28">
        <v>0</v>
      </c>
      <c r="AV226" s="28">
        <v>0</v>
      </c>
    </row>
    <row r="227" spans="1:48" x14ac:dyDescent="0.25">
      <c r="A227" s="162">
        <v>224</v>
      </c>
      <c r="B227" s="3" t="s">
        <v>62</v>
      </c>
      <c r="C227" s="3" t="s">
        <v>1</v>
      </c>
      <c r="D227" s="28">
        <v>8600</v>
      </c>
      <c r="E227" s="25">
        <v>-1.1494249999999999</v>
      </c>
      <c r="F227" s="25">
        <v>7.5</v>
      </c>
      <c r="G227" s="25">
        <v>-14</v>
      </c>
      <c r="H227" s="28">
        <v>62588907999.999992</v>
      </c>
      <c r="I227" s="51">
        <v>7.2777799999999999</v>
      </c>
      <c r="J227" s="51">
        <v>55.24033</v>
      </c>
      <c r="K227" s="28">
        <v>21928.5</v>
      </c>
      <c r="L227" s="28">
        <v>187096000</v>
      </c>
      <c r="M227" s="51">
        <v>1.9847648068704984</v>
      </c>
      <c r="N227" s="51">
        <v>0.37485865499844201</v>
      </c>
      <c r="O227" s="51">
        <v>0.16153799999999999</v>
      </c>
      <c r="P227" s="30">
        <v>486995.91884400003</v>
      </c>
      <c r="Q227" s="27">
        <v>0.38294083311397231</v>
      </c>
      <c r="R227" s="30">
        <v>446137.41735100001</v>
      </c>
      <c r="S227" s="27">
        <v>-8.3899063445926458E-2</v>
      </c>
      <c r="T227" s="30">
        <v>391004.63776200003</v>
      </c>
      <c r="U227" s="27">
        <v>-0.12357802202818621</v>
      </c>
      <c r="V227" s="30">
        <v>8010.5924359999999</v>
      </c>
      <c r="W227" s="32">
        <v>2.6315851793873524E-2</v>
      </c>
      <c r="X227" s="30">
        <v>7245.9255640000001</v>
      </c>
      <c r="Y227" s="32">
        <v>-9.5456968770942452E-2</v>
      </c>
      <c r="Z227" s="30">
        <v>7661.4685019999997</v>
      </c>
      <c r="AA227" s="32">
        <v>5.7348496659218456E-2</v>
      </c>
      <c r="AB227" s="30">
        <v>1100</v>
      </c>
      <c r="AC227" s="27">
        <v>2.6119402985074647E-2</v>
      </c>
      <c r="AD227" s="30">
        <v>995</v>
      </c>
      <c r="AE227" s="27">
        <v>-9.5454545454545459E-2</v>
      </c>
      <c r="AF227" s="30">
        <v>1052</v>
      </c>
      <c r="AG227" s="27">
        <v>5.7286432160804021E-2</v>
      </c>
      <c r="AH227" s="25">
        <v>3.0170921931856087</v>
      </c>
      <c r="AI227" s="25">
        <v>2.3013614380461447</v>
      </c>
      <c r="AJ227" s="25">
        <v>2.5642201675949141</v>
      </c>
      <c r="AK227" s="25">
        <v>6.3639819158176696</v>
      </c>
      <c r="AL227" s="25">
        <v>5.413972310777992</v>
      </c>
      <c r="AM227" s="25">
        <v>5.4729183885340156</v>
      </c>
      <c r="AN227" s="49">
        <v>13.697481086154252</v>
      </c>
      <c r="AO227" s="49">
        <v>9.0610173434961805</v>
      </c>
      <c r="AP227" s="49">
        <v>8.8140453405510364</v>
      </c>
      <c r="AQ227" s="49">
        <v>49.412961130572199</v>
      </c>
      <c r="AR227" s="49">
        <v>65.392854468837214</v>
      </c>
      <c r="AS227" s="49">
        <v>30.621646627550053</v>
      </c>
      <c r="AT227" s="28">
        <v>0</v>
      </c>
      <c r="AU227" s="28">
        <v>0</v>
      </c>
      <c r="AV227" s="28">
        <v>0</v>
      </c>
    </row>
    <row r="228" spans="1:48" s="50" customFormat="1" x14ac:dyDescent="0.25">
      <c r="A228" s="163">
        <v>225</v>
      </c>
      <c r="B228" s="3" t="s">
        <v>63</v>
      </c>
      <c r="C228" s="3" t="s">
        <v>1</v>
      </c>
      <c r="D228" s="28">
        <v>11600</v>
      </c>
      <c r="E228" s="25">
        <v>-11.78707</v>
      </c>
      <c r="F228" s="25">
        <v>-33.714289999999998</v>
      </c>
      <c r="G228" s="25">
        <v>-49.565219999999997</v>
      </c>
      <c r="H228" s="28">
        <v>140405379200</v>
      </c>
      <c r="I228" s="51">
        <v>12.103909999999999</v>
      </c>
      <c r="J228" s="51" t="s">
        <v>4942</v>
      </c>
      <c r="K228" s="28">
        <v>6.5</v>
      </c>
      <c r="L228" s="28">
        <v>63200</v>
      </c>
      <c r="M228" s="51">
        <v>8.2387322617777272</v>
      </c>
      <c r="N228" s="51">
        <v>0.80523796375058643</v>
      </c>
      <c r="O228" s="51" t="s">
        <v>4942</v>
      </c>
      <c r="P228" s="30">
        <v>4073559.9230109998</v>
      </c>
      <c r="Q228" s="27">
        <v>-6.9371021982953529E-2</v>
      </c>
      <c r="R228" s="30">
        <v>4026234.2109349999</v>
      </c>
      <c r="S228" s="27">
        <v>-1.1617777317737055E-2</v>
      </c>
      <c r="T228" s="30">
        <v>4285918.8383590002</v>
      </c>
      <c r="U228" s="27">
        <v>6.4498142387919982E-2</v>
      </c>
      <c r="V228" s="30">
        <v>30176.694522999998</v>
      </c>
      <c r="W228" s="32">
        <v>0.24932620610985845</v>
      </c>
      <c r="X228" s="30">
        <v>25340.4329</v>
      </c>
      <c r="Y228" s="32">
        <v>-0.1602647904101594</v>
      </c>
      <c r="Z228" s="30">
        <v>22383.626338999999</v>
      </c>
      <c r="AA228" s="32">
        <v>-0.11668334841272586</v>
      </c>
      <c r="AB228" s="30">
        <v>2176</v>
      </c>
      <c r="AC228" s="27">
        <v>9.0180360721442865E-2</v>
      </c>
      <c r="AD228" s="30">
        <v>1884</v>
      </c>
      <c r="AE228" s="27">
        <v>-0.1341911764705882</v>
      </c>
      <c r="AF228" s="30">
        <v>1628</v>
      </c>
      <c r="AG228" s="27">
        <v>-0.13588110403397027</v>
      </c>
      <c r="AH228" s="25">
        <v>4.9713665482110896</v>
      </c>
      <c r="AI228" s="25">
        <v>3.8607129027447411</v>
      </c>
      <c r="AJ228" s="25">
        <v>3.2874886246295087</v>
      </c>
      <c r="AK228" s="25">
        <v>16.818917903101639</v>
      </c>
      <c r="AL228" s="25">
        <v>13.91261176993358</v>
      </c>
      <c r="AM228" s="25">
        <v>11.868871211235671</v>
      </c>
      <c r="AN228" s="49">
        <v>3.2340623623040243</v>
      </c>
      <c r="AO228" s="49">
        <v>2.965592921065352</v>
      </c>
      <c r="AP228" s="49">
        <v>3.0527243787727754</v>
      </c>
      <c r="AQ228" s="49">
        <v>175.54280092395149</v>
      </c>
      <c r="AR228" s="49">
        <v>196.75473683304131</v>
      </c>
      <c r="AS228" s="49">
        <v>131.7361784698135</v>
      </c>
      <c r="AT228" s="28">
        <v>1500</v>
      </c>
      <c r="AU228" s="28">
        <v>1500</v>
      </c>
      <c r="AV228" s="28">
        <v>1500</v>
      </c>
    </row>
    <row r="229" spans="1:48" x14ac:dyDescent="0.25">
      <c r="A229" s="162">
        <v>226</v>
      </c>
      <c r="B229" s="3" t="s">
        <v>2462</v>
      </c>
      <c r="C229" s="3" t="s">
        <v>2176</v>
      </c>
      <c r="D229" s="28">
        <v>9400</v>
      </c>
      <c r="E229" s="25">
        <v>0</v>
      </c>
      <c r="F229" s="25">
        <v>-27.692309999999999</v>
      </c>
      <c r="G229" s="25">
        <v>-2.0833330000000001</v>
      </c>
      <c r="H229" s="28">
        <v>146028060000</v>
      </c>
      <c r="I229" s="51">
        <v>15.534899999999999</v>
      </c>
      <c r="J229" s="51">
        <v>27.194900000000001</v>
      </c>
      <c r="K229" s="28">
        <v>3810</v>
      </c>
      <c r="L229" s="28">
        <v>35814000</v>
      </c>
      <c r="M229" s="51">
        <v>16.291161178509533</v>
      </c>
      <c r="N229" s="51">
        <v>0.87392685636261103</v>
      </c>
      <c r="O229" s="51" t="s">
        <v>4942</v>
      </c>
      <c r="P229" s="30" t="s">
        <v>4748</v>
      </c>
      <c r="Q229" s="27" t="s">
        <v>2001</v>
      </c>
      <c r="R229" s="30" t="s">
        <v>4748</v>
      </c>
      <c r="S229" s="27" t="s">
        <v>2001</v>
      </c>
      <c r="T229" s="30" t="s">
        <v>4748</v>
      </c>
      <c r="U229" s="27" t="s">
        <v>4748</v>
      </c>
      <c r="V229" s="30" t="s">
        <v>4748</v>
      </c>
      <c r="W229" s="32" t="s">
        <v>2001</v>
      </c>
      <c r="X229" s="30" t="s">
        <v>4748</v>
      </c>
      <c r="Y229" s="32" t="s">
        <v>2001</v>
      </c>
      <c r="Z229" s="30" t="s">
        <v>4748</v>
      </c>
      <c r="AA229" s="32" t="s">
        <v>4748</v>
      </c>
      <c r="AB229" s="30" t="s">
        <v>4748</v>
      </c>
      <c r="AC229" s="27" t="s">
        <v>2001</v>
      </c>
      <c r="AD229" s="30" t="s">
        <v>4748</v>
      </c>
      <c r="AE229" s="27" t="s">
        <v>2001</v>
      </c>
      <c r="AF229" s="30" t="s">
        <v>4748</v>
      </c>
      <c r="AG229" s="27" t="s">
        <v>4748</v>
      </c>
      <c r="AH229" s="25" t="s">
        <v>4748</v>
      </c>
      <c r="AI229" s="25" t="s">
        <v>4748</v>
      </c>
      <c r="AJ229" s="25" t="s">
        <v>4748</v>
      </c>
      <c r="AK229" s="25" t="s">
        <v>4748</v>
      </c>
      <c r="AL229" s="25" t="s">
        <v>4748</v>
      </c>
      <c r="AM229" s="25" t="s">
        <v>4748</v>
      </c>
      <c r="AN229" s="49" t="s">
        <v>4748</v>
      </c>
      <c r="AO229" s="49" t="s">
        <v>4748</v>
      </c>
      <c r="AP229" s="49" t="s">
        <v>4748</v>
      </c>
      <c r="AQ229" s="49" t="s">
        <v>4748</v>
      </c>
      <c r="AR229" s="49" t="s">
        <v>4748</v>
      </c>
      <c r="AS229" s="49" t="s">
        <v>4748</v>
      </c>
      <c r="AT229" s="28" t="s">
        <v>4748</v>
      </c>
      <c r="AU229" s="28" t="s">
        <v>4748</v>
      </c>
      <c r="AV229" s="28" t="s">
        <v>4748</v>
      </c>
    </row>
    <row r="230" spans="1:48" x14ac:dyDescent="0.25">
      <c r="A230" s="162">
        <v>227</v>
      </c>
      <c r="B230" s="3" t="s">
        <v>64</v>
      </c>
      <c r="C230" s="3" t="s">
        <v>1</v>
      </c>
      <c r="D230" s="28">
        <v>22800</v>
      </c>
      <c r="E230" s="25">
        <v>1.3333330000000001</v>
      </c>
      <c r="F230" s="25">
        <v>38.181820000000002</v>
      </c>
      <c r="G230" s="25">
        <v>364.35849999999999</v>
      </c>
      <c r="H230" s="28">
        <v>301444135200</v>
      </c>
      <c r="I230" s="51">
        <v>13.22123</v>
      </c>
      <c r="J230" s="51">
        <v>60.146839999999997</v>
      </c>
      <c r="K230" s="28">
        <v>83995.5</v>
      </c>
      <c r="L230" s="28">
        <v>2083100000</v>
      </c>
      <c r="M230" s="51">
        <v>2.9890226554078629</v>
      </c>
      <c r="N230" s="51">
        <v>2.211357297580951</v>
      </c>
      <c r="O230" s="51">
        <v>0.31247789999999998</v>
      </c>
      <c r="P230" s="30">
        <v>812255.03557199996</v>
      </c>
      <c r="Q230" s="27">
        <v>-9.067576441576064E-2</v>
      </c>
      <c r="R230" s="30">
        <v>845045.86092999997</v>
      </c>
      <c r="S230" s="27">
        <v>4.0370110275657733E-2</v>
      </c>
      <c r="T230" s="30">
        <v>898312.38902799995</v>
      </c>
      <c r="U230" s="27">
        <v>6.3033890301975398E-2</v>
      </c>
      <c r="V230" s="30">
        <v>24659.780214999999</v>
      </c>
      <c r="W230" s="32">
        <v>2.3935113259676313</v>
      </c>
      <c r="X230" s="30">
        <v>-42439.111937000001</v>
      </c>
      <c r="Y230" s="32">
        <v>-2.7209850033937135</v>
      </c>
      <c r="Z230" s="30">
        <v>26656.897652</v>
      </c>
      <c r="AA230" s="32">
        <v>-1.628121005255049</v>
      </c>
      <c r="AB230" s="30">
        <v>1865</v>
      </c>
      <c r="AC230" s="27">
        <v>2.3909090909090911</v>
      </c>
      <c r="AD230" s="30">
        <v>-3210</v>
      </c>
      <c r="AE230" s="27">
        <v>-2.7211796246648792</v>
      </c>
      <c r="AF230" s="30">
        <v>2016</v>
      </c>
      <c r="AG230" s="27">
        <v>-1.6280373831775701</v>
      </c>
      <c r="AH230" s="25">
        <v>3.810440480856033</v>
      </c>
      <c r="AI230" s="25">
        <v>-6.2268508324826595</v>
      </c>
      <c r="AJ230" s="25">
        <v>3.7599369961285829</v>
      </c>
      <c r="AK230" s="25">
        <v>45.603120860954782</v>
      </c>
      <c r="AL230" s="25">
        <v>-95.323656057832423</v>
      </c>
      <c r="AM230" s="25">
        <v>64.766686006672188</v>
      </c>
      <c r="AN230" s="49">
        <v>15.017017868052084</v>
      </c>
      <c r="AO230" s="49">
        <v>8.0861129291609259</v>
      </c>
      <c r="AP230" s="49">
        <v>14.265873947109231</v>
      </c>
      <c r="AQ230" s="49">
        <v>603.36792472133993</v>
      </c>
      <c r="AR230" s="49">
        <v>1890.1232596256223</v>
      </c>
      <c r="AS230" s="49">
        <v>678.84192306071304</v>
      </c>
      <c r="AT230" s="28">
        <v>0</v>
      </c>
      <c r="AU230" s="28">
        <v>0</v>
      </c>
      <c r="AV230" s="28">
        <v>0</v>
      </c>
    </row>
    <row r="231" spans="1:48" x14ac:dyDescent="0.25">
      <c r="A231" s="162">
        <v>228</v>
      </c>
      <c r="B231" s="3" t="s">
        <v>2465</v>
      </c>
      <c r="C231" s="3" t="s">
        <v>2176</v>
      </c>
      <c r="D231" s="6">
        <v>22500</v>
      </c>
      <c r="E231" s="171">
        <v>9.7560979999999997</v>
      </c>
      <c r="F231" s="171">
        <v>13.065329999999999</v>
      </c>
      <c r="G231" s="171">
        <v>-30.76923</v>
      </c>
      <c r="H231" s="6">
        <v>255697312499.99997</v>
      </c>
      <c r="I231" s="154">
        <v>11.364329999999999</v>
      </c>
      <c r="J231" s="154">
        <v>33.632089999999998</v>
      </c>
      <c r="K231" s="6">
        <v>245</v>
      </c>
      <c r="L231" s="6">
        <v>5462500</v>
      </c>
      <c r="M231" s="154">
        <v>8.2266910420475323</v>
      </c>
      <c r="N231" s="154">
        <v>1.7495616132739895</v>
      </c>
      <c r="O231" s="154">
        <v>0.45021670000000003</v>
      </c>
      <c r="P231" s="172">
        <v>323145.40138</v>
      </c>
      <c r="Q231" s="168">
        <v>7.8959610863052143E-2</v>
      </c>
      <c r="R231" s="172">
        <v>324648.87809299998</v>
      </c>
      <c r="S231" s="168">
        <v>4.6526322410262999E-3</v>
      </c>
      <c r="T231" s="172">
        <v>318188.13974700001</v>
      </c>
      <c r="U231" s="168">
        <v>-1.9900695126225585E-2</v>
      </c>
      <c r="V231" s="172">
        <v>34267.419295</v>
      </c>
      <c r="W231" s="173">
        <v>7.8304325187459334E-2</v>
      </c>
      <c r="X231" s="172">
        <v>35700.197441999997</v>
      </c>
      <c r="Y231" s="173">
        <v>4.1811673492700319E-2</v>
      </c>
      <c r="Z231" s="172">
        <v>33782.898612999998</v>
      </c>
      <c r="AA231" s="173">
        <v>-5.3705552528523728E-2</v>
      </c>
      <c r="AB231" s="172">
        <v>2653.3333333333335</v>
      </c>
      <c r="AC231" s="168">
        <v>7.8225533355909205E-2</v>
      </c>
      <c r="AD231" s="172">
        <v>2764.166666666667</v>
      </c>
      <c r="AE231" s="168">
        <v>4.1771356783919744E-2</v>
      </c>
      <c r="AF231" s="172">
        <v>2735</v>
      </c>
      <c r="AG231" s="168">
        <v>-1.0551703346397455E-2</v>
      </c>
      <c r="AH231" s="171">
        <v>17.564322514163948</v>
      </c>
      <c r="AI231" s="171">
        <v>19.343064244071318</v>
      </c>
      <c r="AJ231" s="171">
        <v>17.65932462927519</v>
      </c>
      <c r="AK231" s="171">
        <v>22.194400541642569</v>
      </c>
      <c r="AL231" s="171">
        <v>22.766371815478379</v>
      </c>
      <c r="AM231" s="171">
        <v>21.424900897421139</v>
      </c>
      <c r="AN231" s="170">
        <v>36.371765227686872</v>
      </c>
      <c r="AO231" s="170">
        <v>34.91974588790189</v>
      </c>
      <c r="AP231" s="170">
        <v>34.169979527662484</v>
      </c>
      <c r="AQ231" s="170">
        <v>11.082826572515639</v>
      </c>
      <c r="AR231" s="170">
        <v>0</v>
      </c>
      <c r="AS231" s="170">
        <v>0</v>
      </c>
      <c r="AT231" s="6">
        <v>1666.6666666666667</v>
      </c>
      <c r="AU231" s="6">
        <v>2500</v>
      </c>
      <c r="AV231" s="6">
        <v>1666.6666666666667</v>
      </c>
    </row>
    <row r="232" spans="1:48" x14ac:dyDescent="0.25">
      <c r="A232" s="162">
        <v>229</v>
      </c>
      <c r="B232" s="3" t="s">
        <v>65</v>
      </c>
      <c r="C232" s="3" t="s">
        <v>1</v>
      </c>
      <c r="D232" s="28">
        <v>26450</v>
      </c>
      <c r="E232" s="25">
        <v>0.37950660000000003</v>
      </c>
      <c r="F232" s="25">
        <v>1.730769</v>
      </c>
      <c r="G232" s="25">
        <v>-7.8397209999999999</v>
      </c>
      <c r="H232" s="28">
        <v>714141350850</v>
      </c>
      <c r="I232" s="51">
        <v>26.999669999999998</v>
      </c>
      <c r="J232" s="51">
        <v>43.994149999999998</v>
      </c>
      <c r="K232" s="28">
        <v>25768.5</v>
      </c>
      <c r="L232" s="28">
        <v>676450000</v>
      </c>
      <c r="M232" s="51">
        <v>6.3895632100532262</v>
      </c>
      <c r="N232" s="51">
        <v>1.2982625192698025</v>
      </c>
      <c r="O232" s="51">
        <v>0.50416490000000003</v>
      </c>
      <c r="P232" s="30">
        <v>950207.89748599997</v>
      </c>
      <c r="Q232" s="27">
        <v>-0.12470142720819866</v>
      </c>
      <c r="R232" s="30">
        <v>890566.89622899995</v>
      </c>
      <c r="S232" s="27">
        <v>-6.2766265587556602E-2</v>
      </c>
      <c r="T232" s="30">
        <v>1314654.107628</v>
      </c>
      <c r="U232" s="27">
        <v>0.47619916391991113</v>
      </c>
      <c r="V232" s="30">
        <v>118727.094029</v>
      </c>
      <c r="W232" s="32">
        <v>5.5452537865254614E-2</v>
      </c>
      <c r="X232" s="30">
        <v>120288.606742</v>
      </c>
      <c r="Y232" s="32">
        <v>1.3152117684431808E-2</v>
      </c>
      <c r="Z232" s="30">
        <v>109251.787791</v>
      </c>
      <c r="AA232" s="32">
        <v>-9.1752820569883528E-2</v>
      </c>
      <c r="AB232" s="30">
        <v>3993</v>
      </c>
      <c r="AC232" s="27">
        <v>-4.1526644263082058E-2</v>
      </c>
      <c r="AD232" s="30">
        <v>3900</v>
      </c>
      <c r="AE232" s="27">
        <v>-2.3290758827948954E-2</v>
      </c>
      <c r="AF232" s="30">
        <v>3591</v>
      </c>
      <c r="AG232" s="27">
        <v>-7.923076923076923E-2</v>
      </c>
      <c r="AH232" s="25">
        <v>18.474348296035366</v>
      </c>
      <c r="AI232" s="25">
        <v>18.595950997583561</v>
      </c>
      <c r="AJ232" s="25">
        <v>15.835078668660005</v>
      </c>
      <c r="AK232" s="25">
        <v>25.946435908516847</v>
      </c>
      <c r="AL232" s="25">
        <v>24.391340411926809</v>
      </c>
      <c r="AM232" s="25">
        <v>20.514342860666687</v>
      </c>
      <c r="AN232" s="49">
        <v>24.486550114410942</v>
      </c>
      <c r="AO232" s="49">
        <v>26.781131161276761</v>
      </c>
      <c r="AP232" s="49">
        <v>18.042886187301178</v>
      </c>
      <c r="AQ232" s="49">
        <v>18.822153382250782</v>
      </c>
      <c r="AR232" s="49">
        <v>10.214194069803959</v>
      </c>
      <c r="AS232" s="49">
        <v>0.2362924511841025</v>
      </c>
      <c r="AT232" s="28">
        <v>3000</v>
      </c>
      <c r="AU232" s="28">
        <v>3000</v>
      </c>
      <c r="AV232" s="28">
        <v>1500</v>
      </c>
    </row>
    <row r="233" spans="1:48" x14ac:dyDescent="0.25">
      <c r="A233" s="162">
        <v>230</v>
      </c>
      <c r="B233" s="3" t="s">
        <v>2468</v>
      </c>
      <c r="C233" s="3" t="s">
        <v>2176</v>
      </c>
      <c r="D233" s="28">
        <v>13200</v>
      </c>
      <c r="E233" s="25">
        <v>14.78261</v>
      </c>
      <c r="F233" s="25">
        <v>32</v>
      </c>
      <c r="G233" s="25">
        <v>-8.9655170000000002</v>
      </c>
      <c r="H233" s="28">
        <v>323915446800.00006</v>
      </c>
      <c r="I233" s="51">
        <v>24.53905</v>
      </c>
      <c r="J233" s="51">
        <v>7.2134010000000002</v>
      </c>
      <c r="K233" s="28">
        <v>5</v>
      </c>
      <c r="L233" s="28">
        <v>66000</v>
      </c>
      <c r="M233" s="51" t="s">
        <v>4942</v>
      </c>
      <c r="N233" s="51">
        <v>1.3642875947375355</v>
      </c>
      <c r="O233" s="51" t="s">
        <v>4942</v>
      </c>
      <c r="P233" s="30">
        <v>52278.611604999998</v>
      </c>
      <c r="Q233" s="27" t="s">
        <v>2001</v>
      </c>
      <c r="R233" s="30">
        <v>50319.025079999999</v>
      </c>
      <c r="S233" s="27">
        <v>-3.7483522703433469E-2</v>
      </c>
      <c r="T233" s="30">
        <v>53206.029763999999</v>
      </c>
      <c r="U233" s="27">
        <v>5.7374018662127851E-2</v>
      </c>
      <c r="V233" s="30">
        <v>2234.315024</v>
      </c>
      <c r="W233" s="32" t="s">
        <v>2001</v>
      </c>
      <c r="X233" s="30">
        <v>-2777.341195</v>
      </c>
      <c r="Y233" s="32">
        <v>-2.2430392156732863</v>
      </c>
      <c r="Z233" s="30">
        <v>-2590.4879129999999</v>
      </c>
      <c r="AA233" s="32">
        <v>-6.7277755551384474E-2</v>
      </c>
      <c r="AB233" s="30">
        <v>91</v>
      </c>
      <c r="AC233" s="27" t="s">
        <v>2001</v>
      </c>
      <c r="AD233" s="30">
        <v>-113</v>
      </c>
      <c r="AE233" s="27">
        <v>-2.2417582417582418</v>
      </c>
      <c r="AF233" s="30">
        <v>-106</v>
      </c>
      <c r="AG233" s="27">
        <v>-6.1946902654867256E-2</v>
      </c>
      <c r="AH233" s="25" t="s">
        <v>4748</v>
      </c>
      <c r="AI233" s="25">
        <v>-1.0790140386100462</v>
      </c>
      <c r="AJ233" s="25">
        <v>-1.0511384672967259</v>
      </c>
      <c r="AK233" s="25" t="s">
        <v>4748</v>
      </c>
      <c r="AL233" s="25">
        <v>-1.1504962163748207</v>
      </c>
      <c r="AM233" s="25">
        <v>-1.0851581451566776</v>
      </c>
      <c r="AN233" s="49">
        <v>27.263065797709231</v>
      </c>
      <c r="AO233" s="49">
        <v>20.982954505206809</v>
      </c>
      <c r="AP233" s="49">
        <v>21.568641992086224</v>
      </c>
      <c r="AQ233" s="49">
        <v>0</v>
      </c>
      <c r="AR233" s="49">
        <v>0</v>
      </c>
      <c r="AS233" s="49">
        <v>0</v>
      </c>
      <c r="AT233" s="28">
        <v>0</v>
      </c>
      <c r="AU233" s="28">
        <v>0</v>
      </c>
      <c r="AV233" s="28">
        <v>0</v>
      </c>
    </row>
    <row r="234" spans="1:48" x14ac:dyDescent="0.25">
      <c r="A234" s="162">
        <v>231</v>
      </c>
      <c r="B234" s="3" t="s">
        <v>2471</v>
      </c>
      <c r="C234" s="3" t="s">
        <v>2176</v>
      </c>
      <c r="D234" s="28" t="s">
        <v>4942</v>
      </c>
      <c r="E234" s="25" t="s">
        <v>4942</v>
      </c>
      <c r="F234" s="25" t="s">
        <v>4942</v>
      </c>
      <c r="G234" s="25" t="s">
        <v>4942</v>
      </c>
      <c r="H234" s="28" t="s">
        <v>4942</v>
      </c>
      <c r="I234" s="51">
        <v>8.7999999999999989</v>
      </c>
      <c r="J234" s="51">
        <v>41.559330000000003</v>
      </c>
      <c r="K234" s="28">
        <v>0</v>
      </c>
      <c r="L234" s="28" t="s">
        <v>4942</v>
      </c>
      <c r="M234" s="51" t="s">
        <v>4942</v>
      </c>
      <c r="N234" s="51" t="s">
        <v>4942</v>
      </c>
      <c r="O234" s="51" t="s">
        <v>4942</v>
      </c>
      <c r="P234" s="30">
        <v>263500.00897199998</v>
      </c>
      <c r="Q234" s="27" t="s">
        <v>2001</v>
      </c>
      <c r="R234" s="30">
        <v>332834.21816400002</v>
      </c>
      <c r="S234" s="27">
        <v>0.26312791966306004</v>
      </c>
      <c r="T234" s="30">
        <v>354820.254938</v>
      </c>
      <c r="U234" s="27">
        <v>6.6057020504924846E-2</v>
      </c>
      <c r="V234" s="30">
        <v>9586.7641569999996</v>
      </c>
      <c r="W234" s="32" t="s">
        <v>2001</v>
      </c>
      <c r="X234" s="30">
        <v>11300.096103</v>
      </c>
      <c r="Y234" s="32">
        <v>0.1787184828938313</v>
      </c>
      <c r="Z234" s="30">
        <v>12166.678421000001</v>
      </c>
      <c r="AA234" s="32">
        <v>7.6688048499865102E-2</v>
      </c>
      <c r="AB234" s="30">
        <v>1997</v>
      </c>
      <c r="AC234" s="27" t="s">
        <v>2001</v>
      </c>
      <c r="AD234" s="30">
        <v>2386</v>
      </c>
      <c r="AE234" s="27">
        <v>0.19479218828242373</v>
      </c>
      <c r="AF234" s="30">
        <v>1649</v>
      </c>
      <c r="AG234" s="27">
        <v>-0.30888516345347861</v>
      </c>
      <c r="AH234" s="25" t="s">
        <v>4748</v>
      </c>
      <c r="AI234" s="25">
        <v>3.2903106491185827</v>
      </c>
      <c r="AJ234" s="25">
        <v>2.9093431711578068</v>
      </c>
      <c r="AK234" s="25" t="s">
        <v>4748</v>
      </c>
      <c r="AL234" s="25">
        <v>12.595449367293401</v>
      </c>
      <c r="AM234" s="25">
        <v>11.0816133823078</v>
      </c>
      <c r="AN234" s="49">
        <v>18.487218380010152</v>
      </c>
      <c r="AO234" s="49">
        <v>14.686723921791533</v>
      </c>
      <c r="AP234" s="49">
        <v>13.112732201866507</v>
      </c>
      <c r="AQ234" s="49">
        <v>1.9986858293390066</v>
      </c>
      <c r="AR234" s="49">
        <v>6.024214511246698</v>
      </c>
      <c r="AS234" s="49">
        <v>16.910876484820868</v>
      </c>
      <c r="AT234" s="28" t="s">
        <v>4748</v>
      </c>
      <c r="AU234" s="28">
        <v>1023</v>
      </c>
      <c r="AV234" s="28">
        <v>898</v>
      </c>
    </row>
    <row r="235" spans="1:48" x14ac:dyDescent="0.25">
      <c r="A235" s="162">
        <v>232</v>
      </c>
      <c r="B235" s="3" t="s">
        <v>2474</v>
      </c>
      <c r="C235" s="3" t="s">
        <v>2176</v>
      </c>
      <c r="D235" s="28">
        <v>3300</v>
      </c>
      <c r="E235" s="25">
        <v>26.923079999999999</v>
      </c>
      <c r="F235" s="25">
        <v>6.451613</v>
      </c>
      <c r="G235" s="25">
        <v>3.125</v>
      </c>
      <c r="H235" s="28">
        <v>32719727700.000004</v>
      </c>
      <c r="I235" s="51">
        <v>9.9150600000000004</v>
      </c>
      <c r="J235" s="51">
        <v>38.317830000000001</v>
      </c>
      <c r="K235" s="28">
        <v>75</v>
      </c>
      <c r="L235" s="28">
        <v>243500</v>
      </c>
      <c r="M235" s="51" t="s">
        <v>4942</v>
      </c>
      <c r="N235" s="51" t="s">
        <v>4942</v>
      </c>
      <c r="O235" s="51" t="s">
        <v>4942</v>
      </c>
      <c r="P235" s="30">
        <v>383582.00929299998</v>
      </c>
      <c r="Q235" s="27">
        <v>-0.51690682686896428</v>
      </c>
      <c r="R235" s="30">
        <v>295687.49952100002</v>
      </c>
      <c r="S235" s="27">
        <v>-0.22914137692224645</v>
      </c>
      <c r="T235" s="30">
        <v>444916.38226799999</v>
      </c>
      <c r="U235" s="27">
        <v>0.50468444891564168</v>
      </c>
      <c r="V235" s="30">
        <v>-25924.337255999999</v>
      </c>
      <c r="W235" s="32">
        <v>-0.56204644768603984</v>
      </c>
      <c r="X235" s="30">
        <v>-224249.68163800001</v>
      </c>
      <c r="Y235" s="32">
        <v>7.6501606356821732</v>
      </c>
      <c r="Z235" s="30">
        <v>-151854.05432600001</v>
      </c>
      <c r="AA235" s="32">
        <v>-0.32283491679094661</v>
      </c>
      <c r="AB235" s="30">
        <v>-2615</v>
      </c>
      <c r="AC235" s="27">
        <v>-0.56197654941373532</v>
      </c>
      <c r="AD235" s="30">
        <v>-22617</v>
      </c>
      <c r="AE235" s="27">
        <v>7.6489483747609945</v>
      </c>
      <c r="AF235" s="30">
        <v>-15315</v>
      </c>
      <c r="AG235" s="27">
        <v>-0.32285448998540922</v>
      </c>
      <c r="AH235" s="25">
        <v>-2.5190432572199319</v>
      </c>
      <c r="AI235" s="25">
        <v>-28.564218328249659</v>
      </c>
      <c r="AJ235" s="25">
        <v>-32.350636074299722</v>
      </c>
      <c r="AK235" s="25">
        <v>-229.21899847304559</v>
      </c>
      <c r="AL235" s="25" t="s">
        <v>4748</v>
      </c>
      <c r="AM235" s="25" t="s">
        <v>4748</v>
      </c>
      <c r="AN235" s="49">
        <v>5.5819096308672211</v>
      </c>
      <c r="AO235" s="49">
        <v>2.5325392595665686</v>
      </c>
      <c r="AP235" s="49">
        <v>-16.967739214764734</v>
      </c>
      <c r="AQ235" s="49">
        <v>3560.4409542318194</v>
      </c>
      <c r="AR235" s="49" t="s">
        <v>4748</v>
      </c>
      <c r="AS235" s="49" t="s">
        <v>4748</v>
      </c>
      <c r="AT235" s="28">
        <v>0</v>
      </c>
      <c r="AU235" s="28">
        <v>0</v>
      </c>
      <c r="AV235" s="28">
        <v>0</v>
      </c>
    </row>
    <row r="236" spans="1:48" x14ac:dyDescent="0.25">
      <c r="A236" s="162">
        <v>233</v>
      </c>
      <c r="B236" s="3" t="s">
        <v>66</v>
      </c>
      <c r="C236" s="3" t="s">
        <v>1</v>
      </c>
      <c r="D236" s="6">
        <v>55000</v>
      </c>
      <c r="E236" s="171">
        <v>-3.508772</v>
      </c>
      <c r="F236" s="171">
        <v>5.7692310000000004</v>
      </c>
      <c r="G236" s="171">
        <v>-8.3333329999999997</v>
      </c>
      <c r="H236" s="6">
        <v>776634540000</v>
      </c>
      <c r="I236" s="154">
        <v>14.12063</v>
      </c>
      <c r="J236" s="154">
        <v>13.49579</v>
      </c>
      <c r="K236" s="6">
        <v>256.5</v>
      </c>
      <c r="L236" s="6">
        <v>14950000</v>
      </c>
      <c r="M236" s="154">
        <v>9.9099688019082919</v>
      </c>
      <c r="N236" s="154">
        <v>1.7142044719366354</v>
      </c>
      <c r="O236" s="154">
        <v>0.36339860000000002</v>
      </c>
      <c r="P236" s="172">
        <v>4208484.6850990001</v>
      </c>
      <c r="Q236" s="168">
        <v>-0.22853391574286419</v>
      </c>
      <c r="R236" s="172">
        <v>3471396.9192639999</v>
      </c>
      <c r="S236" s="168">
        <v>-0.17514326913076572</v>
      </c>
      <c r="T236" s="172">
        <v>3837296.198942</v>
      </c>
      <c r="U236" s="168">
        <v>0.10540404574524354</v>
      </c>
      <c r="V236" s="172">
        <v>100001.19424700001</v>
      </c>
      <c r="W236" s="173">
        <v>1.3799604461228427</v>
      </c>
      <c r="X236" s="172">
        <v>109726.21047000001</v>
      </c>
      <c r="Y236" s="173">
        <v>9.7249000836725052E-2</v>
      </c>
      <c r="Z236" s="172">
        <v>95098.104063000006</v>
      </c>
      <c r="AA236" s="173">
        <v>-0.13331460500041087</v>
      </c>
      <c r="AB236" s="172">
        <v>6374</v>
      </c>
      <c r="AC236" s="168">
        <v>1.1183117314722497</v>
      </c>
      <c r="AD236" s="172">
        <v>7119</v>
      </c>
      <c r="AE236" s="168">
        <v>0.11688107938500147</v>
      </c>
      <c r="AF236" s="172">
        <v>6735</v>
      </c>
      <c r="AG236" s="168">
        <v>-5.3940160134850403E-2</v>
      </c>
      <c r="AH236" s="171">
        <v>22.78474126939863</v>
      </c>
      <c r="AI236" s="171">
        <v>22.416796298100746</v>
      </c>
      <c r="AJ236" s="171">
        <v>17.960445635709192</v>
      </c>
      <c r="AK236" s="171">
        <v>22.947434384189201</v>
      </c>
      <c r="AL236" s="171">
        <v>24.487512304694331</v>
      </c>
      <c r="AM236" s="171">
        <v>21.321585404384891</v>
      </c>
      <c r="AN236" s="170">
        <v>7.0129478090059205</v>
      </c>
      <c r="AO236" s="170">
        <v>8.2066172510863566</v>
      </c>
      <c r="AP236" s="170">
        <v>7.2217175813117045</v>
      </c>
      <c r="AQ236" s="170">
        <v>0</v>
      </c>
      <c r="AR236" s="170">
        <v>9.9920576960449772</v>
      </c>
      <c r="AS236" s="170">
        <v>0</v>
      </c>
      <c r="AT236" s="6">
        <v>5000</v>
      </c>
      <c r="AU236" s="6">
        <v>5000</v>
      </c>
      <c r="AV236" s="6">
        <v>2000</v>
      </c>
    </row>
    <row r="237" spans="1:48" x14ac:dyDescent="0.25">
      <c r="A237" s="162">
        <v>234</v>
      </c>
      <c r="B237" s="3" t="s">
        <v>357</v>
      </c>
      <c r="C237" s="3" t="s">
        <v>694</v>
      </c>
      <c r="D237" s="28">
        <v>31400</v>
      </c>
      <c r="E237" s="25">
        <v>6.0810810000000002</v>
      </c>
      <c r="F237" s="25">
        <v>0</v>
      </c>
      <c r="G237" s="25">
        <v>-24.337350000000001</v>
      </c>
      <c r="H237" s="28">
        <v>128157530000.00002</v>
      </c>
      <c r="I237" s="51">
        <v>4.0814500000000002</v>
      </c>
      <c r="J237" s="51">
        <v>53.992010000000001</v>
      </c>
      <c r="K237" s="28">
        <v>10</v>
      </c>
      <c r="L237" s="28">
        <v>308000</v>
      </c>
      <c r="M237" s="51">
        <v>9.7771949706026877</v>
      </c>
      <c r="N237" s="51">
        <v>1.5146191288982795</v>
      </c>
      <c r="O237" s="51">
        <v>0.29000150000000002</v>
      </c>
      <c r="P237" s="30">
        <v>195713.64730000001</v>
      </c>
      <c r="Q237" s="27">
        <v>-6.5425302651953565E-2</v>
      </c>
      <c r="R237" s="30">
        <v>210730.56728399999</v>
      </c>
      <c r="S237" s="27">
        <v>7.6729038527299398E-2</v>
      </c>
      <c r="T237" s="30">
        <v>275414.595202</v>
      </c>
      <c r="U237" s="27">
        <v>0.30695133008789288</v>
      </c>
      <c r="V237" s="30">
        <v>11381.979288</v>
      </c>
      <c r="W237" s="32">
        <v>8.7529921710344238E-2</v>
      </c>
      <c r="X237" s="30">
        <v>11779.727532999999</v>
      </c>
      <c r="Y237" s="32">
        <v>3.4945437426629589E-2</v>
      </c>
      <c r="Z237" s="30">
        <v>12462.296804</v>
      </c>
      <c r="AA237" s="32">
        <v>5.7944402286711223E-2</v>
      </c>
      <c r="AB237" s="30">
        <v>2789</v>
      </c>
      <c r="AC237" s="27">
        <v>0.34151034151034154</v>
      </c>
      <c r="AD237" s="30">
        <v>2886</v>
      </c>
      <c r="AE237" s="27">
        <v>3.4779490856937878E-2</v>
      </c>
      <c r="AF237" s="30">
        <v>3053</v>
      </c>
      <c r="AG237" s="27">
        <v>5.7865557865557866E-2</v>
      </c>
      <c r="AH237" s="25">
        <v>9.647721679804782</v>
      </c>
      <c r="AI237" s="25">
        <v>9.4680919567694843</v>
      </c>
      <c r="AJ237" s="25">
        <v>9.0238342068353958</v>
      </c>
      <c r="AK237" s="25">
        <v>14.236247521943888</v>
      </c>
      <c r="AL237" s="25">
        <v>14.540260819187212</v>
      </c>
      <c r="AM237" s="25">
        <v>15.086665524379869</v>
      </c>
      <c r="AN237" s="49">
        <v>18.453821422396032</v>
      </c>
      <c r="AO237" s="49">
        <v>21.559452121519307</v>
      </c>
      <c r="AP237" s="49">
        <v>20.968688565558136</v>
      </c>
      <c r="AQ237" s="49">
        <v>36.77183989849086</v>
      </c>
      <c r="AR237" s="49">
        <v>42.863803874383088</v>
      </c>
      <c r="AS237" s="49">
        <v>54.547282831013554</v>
      </c>
      <c r="AT237" s="28">
        <v>2000</v>
      </c>
      <c r="AU237" s="28">
        <v>2000</v>
      </c>
      <c r="AV237" s="28">
        <v>2100</v>
      </c>
    </row>
    <row r="238" spans="1:48" x14ac:dyDescent="0.25">
      <c r="A238" s="162">
        <v>235</v>
      </c>
      <c r="B238" s="3" t="s">
        <v>2477</v>
      </c>
      <c r="C238" s="3" t="s">
        <v>2176</v>
      </c>
      <c r="D238" s="28" t="s">
        <v>4942</v>
      </c>
      <c r="E238" s="25" t="s">
        <v>4942</v>
      </c>
      <c r="F238" s="25" t="s">
        <v>4942</v>
      </c>
      <c r="G238" s="25" t="s">
        <v>4942</v>
      </c>
      <c r="H238" s="28" t="s">
        <v>4942</v>
      </c>
      <c r="I238" s="51">
        <v>4.3999999999999995</v>
      </c>
      <c r="J238" s="51">
        <v>100</v>
      </c>
      <c r="K238" s="28" t="s">
        <v>4942</v>
      </c>
      <c r="L238" s="28" t="s">
        <v>4942</v>
      </c>
      <c r="M238" s="51" t="s">
        <v>4942</v>
      </c>
      <c r="N238" s="51" t="s">
        <v>4942</v>
      </c>
      <c r="O238" s="51" t="s">
        <v>4942</v>
      </c>
      <c r="P238" s="30" t="s">
        <v>4748</v>
      </c>
      <c r="Q238" s="27" t="s">
        <v>2001</v>
      </c>
      <c r="R238" s="30">
        <v>95119.908272999994</v>
      </c>
      <c r="S238" s="27" t="s">
        <v>2001</v>
      </c>
      <c r="T238" s="30">
        <v>101896.43998900001</v>
      </c>
      <c r="U238" s="27">
        <v>7.1241991703260996E-2</v>
      </c>
      <c r="V238" s="30" t="s">
        <v>4748</v>
      </c>
      <c r="W238" s="32" t="s">
        <v>2001</v>
      </c>
      <c r="X238" s="30">
        <v>9171.3555589999996</v>
      </c>
      <c r="Y238" s="32" t="s">
        <v>2001</v>
      </c>
      <c r="Z238" s="30">
        <v>8641.7779599999994</v>
      </c>
      <c r="AA238" s="32">
        <v>-5.7742565490258101E-2</v>
      </c>
      <c r="AB238" s="30" t="s">
        <v>4748</v>
      </c>
      <c r="AC238" s="27" t="s">
        <v>2001</v>
      </c>
      <c r="AD238" s="30">
        <v>2084.398991</v>
      </c>
      <c r="AE238" s="27" t="s">
        <v>2001</v>
      </c>
      <c r="AF238" s="30">
        <v>1669</v>
      </c>
      <c r="AG238" s="27">
        <v>-0.19928957593704766</v>
      </c>
      <c r="AH238" s="25" t="s">
        <v>4748</v>
      </c>
      <c r="AI238" s="25" t="s">
        <v>4748</v>
      </c>
      <c r="AJ238" s="25">
        <v>9.3166763478706205</v>
      </c>
      <c r="AK238" s="25" t="s">
        <v>4748</v>
      </c>
      <c r="AL238" s="25" t="s">
        <v>4748</v>
      </c>
      <c r="AM238" s="25">
        <v>14.478831417739205</v>
      </c>
      <c r="AN238" s="49" t="s">
        <v>4748</v>
      </c>
      <c r="AO238" s="49">
        <v>30.548980289805662</v>
      </c>
      <c r="AP238" s="49">
        <v>30.722242316198145</v>
      </c>
      <c r="AQ238" s="49" t="s">
        <v>4748</v>
      </c>
      <c r="AR238" s="49">
        <v>0</v>
      </c>
      <c r="AS238" s="49">
        <v>0</v>
      </c>
      <c r="AT238" s="28" t="s">
        <v>4748</v>
      </c>
      <c r="AU238" s="28">
        <v>1667</v>
      </c>
      <c r="AV238" s="28">
        <v>1570</v>
      </c>
    </row>
    <row r="239" spans="1:48" x14ac:dyDescent="0.25">
      <c r="A239" s="162">
        <v>236</v>
      </c>
      <c r="B239" s="3" t="s">
        <v>2480</v>
      </c>
      <c r="C239" s="3" t="s">
        <v>2176</v>
      </c>
      <c r="D239" s="28">
        <v>2000</v>
      </c>
      <c r="E239" s="25">
        <v>0</v>
      </c>
      <c r="F239" s="25">
        <v>-13.043480000000001</v>
      </c>
      <c r="G239" s="25">
        <v>42.857140000000001</v>
      </c>
      <c r="H239" s="28">
        <v>73010000000</v>
      </c>
      <c r="I239" s="51">
        <v>36.504999999999995</v>
      </c>
      <c r="J239" s="51">
        <v>100</v>
      </c>
      <c r="K239" s="28">
        <v>125</v>
      </c>
      <c r="L239" s="28">
        <v>250000</v>
      </c>
      <c r="M239" s="51">
        <v>86.956521739130437</v>
      </c>
      <c r="N239" s="51" t="s">
        <v>4942</v>
      </c>
      <c r="O239" s="51" t="s">
        <v>4942</v>
      </c>
      <c r="P239" s="30" t="s">
        <v>4748</v>
      </c>
      <c r="Q239" s="27" t="s">
        <v>2001</v>
      </c>
      <c r="R239" s="30">
        <v>51507.649075000001</v>
      </c>
      <c r="S239" s="27" t="s">
        <v>2001</v>
      </c>
      <c r="T239" s="30">
        <v>81593.456993</v>
      </c>
      <c r="U239" s="27">
        <v>0.58410369058374656</v>
      </c>
      <c r="V239" s="30" t="s">
        <v>4748</v>
      </c>
      <c r="W239" s="32" t="s">
        <v>2001</v>
      </c>
      <c r="X239" s="30">
        <v>-2135.0367510000001</v>
      </c>
      <c r="Y239" s="32" t="s">
        <v>2001</v>
      </c>
      <c r="Z239" s="30">
        <v>1034.031189</v>
      </c>
      <c r="AA239" s="32">
        <v>-1.4843154051168834</v>
      </c>
      <c r="AB239" s="30" t="s">
        <v>4748</v>
      </c>
      <c r="AC239" s="27" t="s">
        <v>2001</v>
      </c>
      <c r="AD239" s="30">
        <v>-58</v>
      </c>
      <c r="AE239" s="27" t="s">
        <v>2001</v>
      </c>
      <c r="AF239" s="30">
        <v>28</v>
      </c>
      <c r="AG239" s="27">
        <v>-1.4827586206896552</v>
      </c>
      <c r="AH239" s="25" t="s">
        <v>4748</v>
      </c>
      <c r="AI239" s="25" t="s">
        <v>4748</v>
      </c>
      <c r="AJ239" s="25">
        <v>1.8022244133015997</v>
      </c>
      <c r="AK239" s="25" t="s">
        <v>4748</v>
      </c>
      <c r="AL239" s="25" t="s">
        <v>4748</v>
      </c>
      <c r="AM239" s="25" t="s">
        <v>4748</v>
      </c>
      <c r="AN239" s="49" t="s">
        <v>4748</v>
      </c>
      <c r="AO239" s="49">
        <v>9.2884408411528785</v>
      </c>
      <c r="AP239" s="49">
        <v>10.273587102356929</v>
      </c>
      <c r="AQ239" s="49" t="s">
        <v>4748</v>
      </c>
      <c r="AR239" s="49">
        <v>0</v>
      </c>
      <c r="AS239" s="49">
        <v>0</v>
      </c>
      <c r="AT239" s="28" t="s">
        <v>4748</v>
      </c>
      <c r="AU239" s="28">
        <v>0</v>
      </c>
      <c r="AV239" s="28">
        <v>0</v>
      </c>
    </row>
    <row r="240" spans="1:48" x14ac:dyDescent="0.25">
      <c r="A240" s="162">
        <v>237</v>
      </c>
      <c r="B240" s="3" t="s">
        <v>2483</v>
      </c>
      <c r="C240" s="3" t="s">
        <v>2176</v>
      </c>
      <c r="D240" s="28" t="s">
        <v>4942</v>
      </c>
      <c r="E240" s="25" t="s">
        <v>4942</v>
      </c>
      <c r="F240" s="25" t="s">
        <v>4942</v>
      </c>
      <c r="G240" s="25" t="s">
        <v>4942</v>
      </c>
      <c r="H240" s="28" t="s">
        <v>4942</v>
      </c>
      <c r="I240" s="51">
        <v>25</v>
      </c>
      <c r="J240" s="51">
        <v>15.071949999999999</v>
      </c>
      <c r="K240" s="28">
        <v>0</v>
      </c>
      <c r="L240" s="28" t="s">
        <v>4942</v>
      </c>
      <c r="M240" s="51" t="s">
        <v>4942</v>
      </c>
      <c r="N240" s="51" t="s">
        <v>4942</v>
      </c>
      <c r="O240" s="51" t="s">
        <v>4942</v>
      </c>
      <c r="P240" s="30">
        <v>565349.286158</v>
      </c>
      <c r="Q240" s="27" t="s">
        <v>2001</v>
      </c>
      <c r="R240" s="30">
        <v>548197.69825100002</v>
      </c>
      <c r="S240" s="27">
        <v>-3.0338037611330027E-2</v>
      </c>
      <c r="T240" s="30">
        <v>483575.809801</v>
      </c>
      <c r="U240" s="27">
        <v>-0.11788062710984239</v>
      </c>
      <c r="V240" s="30">
        <v>6910.8578209999996</v>
      </c>
      <c r="W240" s="32" t="s">
        <v>2001</v>
      </c>
      <c r="X240" s="30">
        <v>13098.409296</v>
      </c>
      <c r="Y240" s="32">
        <v>0.89533768965668914</v>
      </c>
      <c r="Z240" s="30">
        <v>-27889.387742999999</v>
      </c>
      <c r="AA240" s="32">
        <v>-3.1292194428156153</v>
      </c>
      <c r="AB240" s="30">
        <v>276</v>
      </c>
      <c r="AC240" s="27" t="s">
        <v>2001</v>
      </c>
      <c r="AD240" s="30">
        <v>524</v>
      </c>
      <c r="AE240" s="27">
        <v>0.89855072463768115</v>
      </c>
      <c r="AF240" s="30">
        <v>-1116</v>
      </c>
      <c r="AG240" s="27">
        <v>-3.1297709923664123</v>
      </c>
      <c r="AH240" s="25" t="s">
        <v>4748</v>
      </c>
      <c r="AI240" s="25">
        <v>1.1245208340703607</v>
      </c>
      <c r="AJ240" s="25">
        <v>-2.5710957680205544</v>
      </c>
      <c r="AK240" s="25" t="s">
        <v>4748</v>
      </c>
      <c r="AL240" s="25">
        <v>9.8351587662430191</v>
      </c>
      <c r="AM240" s="25">
        <v>-22.172453427590131</v>
      </c>
      <c r="AN240" s="49">
        <v>18.69890158213726</v>
      </c>
      <c r="AO240" s="49">
        <v>20.139438393528241</v>
      </c>
      <c r="AP240" s="49">
        <v>13.111443933908063</v>
      </c>
      <c r="AQ240" s="49">
        <v>656.63123113385882</v>
      </c>
      <c r="AR240" s="49">
        <v>587.5846082651251</v>
      </c>
      <c r="AS240" s="49">
        <v>589.36333140878662</v>
      </c>
      <c r="AT240" s="28" t="s">
        <v>4748</v>
      </c>
      <c r="AU240" s="28" t="s">
        <v>4748</v>
      </c>
      <c r="AV240" s="28" t="s">
        <v>4748</v>
      </c>
    </row>
    <row r="241" spans="1:48" x14ac:dyDescent="0.25">
      <c r="A241" s="162">
        <v>238</v>
      </c>
      <c r="B241" s="3" t="s">
        <v>4915</v>
      </c>
      <c r="C241" s="3" t="s">
        <v>1</v>
      </c>
      <c r="D241" s="6">
        <v>16350</v>
      </c>
      <c r="E241" s="171">
        <v>-8.1460670000000004</v>
      </c>
      <c r="F241" s="171">
        <v>6.5146579999999998</v>
      </c>
      <c r="G241" s="171" t="s">
        <v>4942</v>
      </c>
      <c r="H241" s="6">
        <v>245250000000</v>
      </c>
      <c r="I241" s="154">
        <v>15</v>
      </c>
      <c r="J241" s="154">
        <v>100</v>
      </c>
      <c r="K241" s="6">
        <v>247426.5</v>
      </c>
      <c r="L241" s="6">
        <v>4201500000</v>
      </c>
      <c r="M241" s="154">
        <v>20.085995085995087</v>
      </c>
      <c r="N241" s="154">
        <v>1.349325123259622</v>
      </c>
      <c r="O241" s="154" t="s">
        <v>4942</v>
      </c>
      <c r="P241" s="172" t="s">
        <v>2001</v>
      </c>
      <c r="Q241" s="168" t="s">
        <v>2001</v>
      </c>
      <c r="R241" s="172" t="s">
        <v>2001</v>
      </c>
      <c r="S241" s="168" t="s">
        <v>2001</v>
      </c>
      <c r="T241" s="172" t="s">
        <v>2001</v>
      </c>
      <c r="U241" s="168" t="s">
        <v>2001</v>
      </c>
      <c r="V241" s="172" t="s">
        <v>2001</v>
      </c>
      <c r="W241" s="173" t="s">
        <v>2001</v>
      </c>
      <c r="X241" s="172" t="s">
        <v>2001</v>
      </c>
      <c r="Y241" s="173" t="s">
        <v>2001</v>
      </c>
      <c r="Z241" s="172" t="s">
        <v>2001</v>
      </c>
      <c r="AA241" s="173" t="s">
        <v>2001</v>
      </c>
      <c r="AB241" s="172" t="s">
        <v>2001</v>
      </c>
      <c r="AC241" s="168" t="s">
        <v>2001</v>
      </c>
      <c r="AD241" s="172" t="s">
        <v>2001</v>
      </c>
      <c r="AE241" s="168" t="s">
        <v>2001</v>
      </c>
      <c r="AF241" s="172" t="s">
        <v>2001</v>
      </c>
      <c r="AG241" s="168" t="s">
        <v>2001</v>
      </c>
      <c r="AH241" s="171" t="s">
        <v>2001</v>
      </c>
      <c r="AI241" s="171" t="s">
        <v>2001</v>
      </c>
      <c r="AJ241" s="171" t="s">
        <v>2001</v>
      </c>
      <c r="AK241" s="171" t="s">
        <v>2001</v>
      </c>
      <c r="AL241" s="171" t="s">
        <v>2001</v>
      </c>
      <c r="AM241" s="171" t="s">
        <v>2001</v>
      </c>
      <c r="AN241" s="170" t="s">
        <v>2001</v>
      </c>
      <c r="AO241" s="170" t="s">
        <v>2001</v>
      </c>
      <c r="AP241" s="170" t="s">
        <v>2001</v>
      </c>
      <c r="AQ241" s="170" t="s">
        <v>2001</v>
      </c>
      <c r="AR241" s="170" t="s">
        <v>2001</v>
      </c>
      <c r="AS241" s="170" t="s">
        <v>2001</v>
      </c>
      <c r="AT241" s="6" t="s">
        <v>2001</v>
      </c>
      <c r="AU241" s="6" t="s">
        <v>2001</v>
      </c>
      <c r="AV241" s="6" t="s">
        <v>2001</v>
      </c>
    </row>
    <row r="242" spans="1:48" x14ac:dyDescent="0.25">
      <c r="A242" s="162">
        <v>239</v>
      </c>
      <c r="B242" s="3" t="s">
        <v>4943</v>
      </c>
      <c r="C242" s="3" t="s">
        <v>1</v>
      </c>
      <c r="D242" s="28">
        <v>25750</v>
      </c>
      <c r="E242" s="25">
        <v>-1.3409960000000001</v>
      </c>
      <c r="F242" s="25">
        <v>-3.738318</v>
      </c>
      <c r="G242" s="25" t="s">
        <v>4942</v>
      </c>
      <c r="H242" s="28">
        <v>2059997219000</v>
      </c>
      <c r="I242" s="51">
        <v>79.999889999999994</v>
      </c>
      <c r="J242" s="51">
        <v>88.266530000000003</v>
      </c>
      <c r="K242" s="28">
        <v>327939</v>
      </c>
      <c r="L242" s="28">
        <v>8520350000</v>
      </c>
      <c r="M242" s="51">
        <v>6.8839913783020608</v>
      </c>
      <c r="N242" s="51">
        <v>1.4053078145237317</v>
      </c>
      <c r="O242" s="51" t="s">
        <v>4942</v>
      </c>
      <c r="P242" s="30" t="s">
        <v>2001</v>
      </c>
      <c r="Q242" s="27" t="s">
        <v>2001</v>
      </c>
      <c r="R242" s="30" t="s">
        <v>2001</v>
      </c>
      <c r="S242" s="27" t="s">
        <v>2001</v>
      </c>
      <c r="T242" s="30" t="s">
        <v>2001</v>
      </c>
      <c r="U242" s="27" t="s">
        <v>2001</v>
      </c>
      <c r="V242" s="30" t="s">
        <v>2001</v>
      </c>
      <c r="W242" s="32" t="s">
        <v>2001</v>
      </c>
      <c r="X242" s="30" t="s">
        <v>2001</v>
      </c>
      <c r="Y242" s="32" t="s">
        <v>2001</v>
      </c>
      <c r="Z242" s="30" t="s">
        <v>2001</v>
      </c>
      <c r="AA242" s="32" t="s">
        <v>2001</v>
      </c>
      <c r="AB242" s="30" t="s">
        <v>2001</v>
      </c>
      <c r="AC242" s="27" t="s">
        <v>2001</v>
      </c>
      <c r="AD242" s="30" t="s">
        <v>2001</v>
      </c>
      <c r="AE242" s="27" t="s">
        <v>2001</v>
      </c>
      <c r="AF242" s="30" t="s">
        <v>2001</v>
      </c>
      <c r="AG242" s="27" t="s">
        <v>2001</v>
      </c>
      <c r="AH242" s="25" t="s">
        <v>2001</v>
      </c>
      <c r="AI242" s="25" t="s">
        <v>2001</v>
      </c>
      <c r="AJ242" s="25" t="s">
        <v>2001</v>
      </c>
      <c r="AK242" s="25" t="s">
        <v>2001</v>
      </c>
      <c r="AL242" s="25" t="s">
        <v>2001</v>
      </c>
      <c r="AM242" s="25" t="s">
        <v>2001</v>
      </c>
      <c r="AN242" s="49" t="s">
        <v>2001</v>
      </c>
      <c r="AO242" s="49" t="s">
        <v>2001</v>
      </c>
      <c r="AP242" s="49" t="s">
        <v>2001</v>
      </c>
      <c r="AQ242" s="49" t="s">
        <v>2001</v>
      </c>
      <c r="AR242" s="49" t="s">
        <v>2001</v>
      </c>
      <c r="AS242" s="49" t="s">
        <v>2001</v>
      </c>
      <c r="AT242" s="28" t="s">
        <v>2001</v>
      </c>
      <c r="AU242" s="28" t="s">
        <v>2001</v>
      </c>
      <c r="AV242" s="28" t="s">
        <v>2001</v>
      </c>
    </row>
    <row r="243" spans="1:48" x14ac:dyDescent="0.25">
      <c r="A243" s="162">
        <v>240</v>
      </c>
      <c r="B243" s="3" t="s">
        <v>358</v>
      </c>
      <c r="C243" s="3" t="s">
        <v>694</v>
      </c>
      <c r="D243" s="28">
        <v>16400</v>
      </c>
      <c r="E243" s="25">
        <v>-7.8651689999999999</v>
      </c>
      <c r="F243" s="25">
        <v>1.863354</v>
      </c>
      <c r="G243" s="25">
        <v>30.158729999999998</v>
      </c>
      <c r="H243" s="28">
        <v>336200000000</v>
      </c>
      <c r="I243" s="51">
        <v>20.5</v>
      </c>
      <c r="J243" s="51">
        <v>44.681910000000002</v>
      </c>
      <c r="K243" s="28">
        <v>3410</v>
      </c>
      <c r="L243" s="28">
        <v>55140500</v>
      </c>
      <c r="M243" s="51">
        <v>4.0284746535880895</v>
      </c>
      <c r="N243" s="51">
        <v>1.1798941130233007</v>
      </c>
      <c r="O243" s="51">
        <v>0.46708860000000002</v>
      </c>
      <c r="P243" s="30">
        <v>291575.56497399998</v>
      </c>
      <c r="Q243" s="27">
        <v>3.3263629025815034E-2</v>
      </c>
      <c r="R243" s="30">
        <v>309373.17760200001</v>
      </c>
      <c r="S243" s="27">
        <v>6.1039451744137274E-2</v>
      </c>
      <c r="T243" s="30">
        <v>328074.92899699998</v>
      </c>
      <c r="U243" s="27">
        <v>6.0450461607435321E-2</v>
      </c>
      <c r="V243" s="30">
        <v>7911.5797780000003</v>
      </c>
      <c r="W243" s="32">
        <v>-0.24563731860251692</v>
      </c>
      <c r="X243" s="30">
        <v>16014.36248</v>
      </c>
      <c r="Y243" s="32">
        <v>1.0241674772125391</v>
      </c>
      <c r="Z243" s="30">
        <v>66289.426158999995</v>
      </c>
      <c r="AA243" s="32">
        <v>3.1393734057030036</v>
      </c>
      <c r="AB243" s="30">
        <v>826</v>
      </c>
      <c r="AC243" s="27">
        <v>-0.39897196261682244</v>
      </c>
      <c r="AD243" s="30">
        <v>1465</v>
      </c>
      <c r="AE243" s="27">
        <v>0.77360774818401934</v>
      </c>
      <c r="AF243" s="30">
        <v>6481</v>
      </c>
      <c r="AG243" s="27">
        <v>3.4238907849829352</v>
      </c>
      <c r="AH243" s="25">
        <v>1.6768769291409957</v>
      </c>
      <c r="AI243" s="25">
        <v>3.5447800881145701</v>
      </c>
      <c r="AJ243" s="25">
        <v>12.847426121370265</v>
      </c>
      <c r="AK243" s="25">
        <v>7.3029825562325446</v>
      </c>
      <c r="AL243" s="25">
        <v>12.450888381140309</v>
      </c>
      <c r="AM243" s="25">
        <v>43.013735362608365</v>
      </c>
      <c r="AN243" s="49">
        <v>10.883417420739516</v>
      </c>
      <c r="AO243" s="49">
        <v>5.7663928826274251</v>
      </c>
      <c r="AP243" s="49">
        <v>0.25612322299936041</v>
      </c>
      <c r="AQ243" s="49">
        <v>52.303796177649119</v>
      </c>
      <c r="AR243" s="49">
        <v>31.605109741474813</v>
      </c>
      <c r="AS243" s="49">
        <v>34.666710970191957</v>
      </c>
      <c r="AT243" s="28">
        <v>600</v>
      </c>
      <c r="AU243" s="28">
        <v>1000</v>
      </c>
      <c r="AV243" s="28">
        <v>1000</v>
      </c>
    </row>
    <row r="244" spans="1:48" x14ac:dyDescent="0.25">
      <c r="A244" s="162">
        <v>241</v>
      </c>
      <c r="B244" s="3" t="s">
        <v>67</v>
      </c>
      <c r="C244" s="3" t="s">
        <v>1</v>
      </c>
      <c r="D244" s="28">
        <v>14300</v>
      </c>
      <c r="E244" s="25">
        <v>-5.6105609999999997</v>
      </c>
      <c r="F244" s="25">
        <v>-2.0547949999999999</v>
      </c>
      <c r="G244" s="25">
        <v>10</v>
      </c>
      <c r="H244" s="28">
        <v>1481841246600.0002</v>
      </c>
      <c r="I244" s="51">
        <v>103.6253</v>
      </c>
      <c r="J244" s="51">
        <v>48.743949999999998</v>
      </c>
      <c r="K244" s="28">
        <v>45232</v>
      </c>
      <c r="L244" s="28">
        <v>678550000</v>
      </c>
      <c r="M244" s="51">
        <v>135.18504705904931</v>
      </c>
      <c r="N244" s="51">
        <v>1.2361114456682307</v>
      </c>
      <c r="O244" s="51">
        <v>0.49612220000000001</v>
      </c>
      <c r="P244" s="30">
        <v>3636166.7456479999</v>
      </c>
      <c r="Q244" s="27">
        <v>0.14408722634568605</v>
      </c>
      <c r="R244" s="30">
        <v>3286765.806144</v>
      </c>
      <c r="S244" s="27">
        <v>-9.6090461176508324E-2</v>
      </c>
      <c r="T244" s="30">
        <v>3517417.733116</v>
      </c>
      <c r="U244" s="27">
        <v>7.0175954289423012E-2</v>
      </c>
      <c r="V244" s="30">
        <v>289926.50499099999</v>
      </c>
      <c r="W244" s="32">
        <v>-0.12399458451453704</v>
      </c>
      <c r="X244" s="30">
        <v>254668.02090199999</v>
      </c>
      <c r="Y244" s="32">
        <v>-0.12161179982525061</v>
      </c>
      <c r="Z244" s="30">
        <v>55001.039119000001</v>
      </c>
      <c r="AA244" s="32">
        <v>-0.78402848176934947</v>
      </c>
      <c r="AB244" s="30">
        <v>2940.5384478571427</v>
      </c>
      <c r="AC244" s="27">
        <v>-5.1836430129815647E-2</v>
      </c>
      <c r="AD244" s="30">
        <v>2457.586268</v>
      </c>
      <c r="AE244" s="27">
        <v>-0.16423936922473648</v>
      </c>
      <c r="AF244" s="30">
        <v>533</v>
      </c>
      <c r="AG244" s="27">
        <v>-0.7831205329635248</v>
      </c>
      <c r="AH244" s="25">
        <v>8.8181422198165684</v>
      </c>
      <c r="AI244" s="25">
        <v>7.8082816554592345</v>
      </c>
      <c r="AJ244" s="25">
        <v>1.4868443760710142</v>
      </c>
      <c r="AK244" s="25">
        <v>21.373735123618083</v>
      </c>
      <c r="AL244" s="25">
        <v>19.036861129159018</v>
      </c>
      <c r="AM244" s="25">
        <v>4.319737712087484</v>
      </c>
      <c r="AN244" s="49">
        <v>22.17690134502601</v>
      </c>
      <c r="AO244" s="49">
        <v>20.703820297416918</v>
      </c>
      <c r="AP244" s="49">
        <v>12.312735040865775</v>
      </c>
      <c r="AQ244" s="49">
        <v>101.31937041972262</v>
      </c>
      <c r="AR244" s="49">
        <v>121.66755708347898</v>
      </c>
      <c r="AS244" s="49">
        <v>183.16071641541021</v>
      </c>
      <c r="AT244" s="28">
        <v>2500</v>
      </c>
      <c r="AU244" s="28">
        <v>2300</v>
      </c>
      <c r="AV244" s="28" t="s">
        <v>4748</v>
      </c>
    </row>
    <row r="245" spans="1:48" x14ac:dyDescent="0.25">
      <c r="A245" s="162">
        <v>242</v>
      </c>
      <c r="B245" s="3" t="s">
        <v>68</v>
      </c>
      <c r="C245" s="3" t="s">
        <v>1</v>
      </c>
      <c r="D245" s="28">
        <v>28600</v>
      </c>
      <c r="E245" s="25">
        <v>-8.6261980000000005</v>
      </c>
      <c r="F245" s="25">
        <v>-4.6666670000000003</v>
      </c>
      <c r="G245" s="25">
        <v>-24.538260000000001</v>
      </c>
      <c r="H245" s="28">
        <v>1264120000000</v>
      </c>
      <c r="I245" s="51">
        <v>44.199999999999996</v>
      </c>
      <c r="J245" s="51">
        <v>34.749769999999998</v>
      </c>
      <c r="K245" s="28">
        <v>79985.5</v>
      </c>
      <c r="L245" s="28">
        <v>2440000000</v>
      </c>
      <c r="M245" s="51">
        <v>4.9753091238711304</v>
      </c>
      <c r="N245" s="51">
        <v>1.5427188230335025</v>
      </c>
      <c r="O245" s="51">
        <v>0.72578750000000003</v>
      </c>
      <c r="P245" s="30">
        <v>1546380.672297</v>
      </c>
      <c r="Q245" s="27">
        <v>-2.9194991216914268E-3</v>
      </c>
      <c r="R245" s="30">
        <v>1541132.0575580001</v>
      </c>
      <c r="S245" s="27">
        <v>-3.3941285176589675E-3</v>
      </c>
      <c r="T245" s="30">
        <v>1465857.3504929999</v>
      </c>
      <c r="U245" s="27">
        <v>-4.8843774740677769E-2</v>
      </c>
      <c r="V245" s="30">
        <v>133370.8316</v>
      </c>
      <c r="W245" s="32">
        <v>-3.7613071739265203E-2</v>
      </c>
      <c r="X245" s="30">
        <v>176283.794975</v>
      </c>
      <c r="Y245" s="32">
        <v>0.32175673541350247</v>
      </c>
      <c r="Z245" s="30">
        <v>240235.30128300001</v>
      </c>
      <c r="AA245" s="32">
        <v>0.36277586556988639</v>
      </c>
      <c r="AB245" s="30">
        <v>3017</v>
      </c>
      <c r="AC245" s="27">
        <v>-3.7639553429027139E-2</v>
      </c>
      <c r="AD245" s="30">
        <v>3680</v>
      </c>
      <c r="AE245" s="27">
        <v>0.21975472323500167</v>
      </c>
      <c r="AF245" s="30">
        <v>5015</v>
      </c>
      <c r="AG245" s="27">
        <v>0.36277173913043476</v>
      </c>
      <c r="AH245" s="25">
        <v>13.439718159758076</v>
      </c>
      <c r="AI245" s="25">
        <v>17.426127522180138</v>
      </c>
      <c r="AJ245" s="25">
        <v>22.875640485735268</v>
      </c>
      <c r="AK245" s="25">
        <v>22.904859304854412</v>
      </c>
      <c r="AL245" s="25">
        <v>25.6665152419415</v>
      </c>
      <c r="AM245" s="25">
        <v>30.02532648025797</v>
      </c>
      <c r="AN245" s="49">
        <v>22.273007465450856</v>
      </c>
      <c r="AO245" s="49">
        <v>26.249597603077255</v>
      </c>
      <c r="AP245" s="49">
        <v>28.377380122226715</v>
      </c>
      <c r="AQ245" s="49">
        <v>33.7361025657016</v>
      </c>
      <c r="AR245" s="49">
        <v>22.005755740107261</v>
      </c>
      <c r="AS245" s="49">
        <v>15.231560826127573</v>
      </c>
      <c r="AT245" s="28">
        <v>1600</v>
      </c>
      <c r="AU245" s="28">
        <v>2000</v>
      </c>
      <c r="AV245" s="28" t="s">
        <v>4748</v>
      </c>
    </row>
    <row r="246" spans="1:48" x14ac:dyDescent="0.25">
      <c r="A246" s="162">
        <v>243</v>
      </c>
      <c r="B246" s="3" t="s">
        <v>2486</v>
      </c>
      <c r="C246" s="3" t="s">
        <v>2176</v>
      </c>
      <c r="D246" s="28">
        <v>8000</v>
      </c>
      <c r="E246" s="25">
        <v>2.5641029999999998</v>
      </c>
      <c r="F246" s="25">
        <v>-11.11111</v>
      </c>
      <c r="G246" s="25">
        <v>19.402989999999999</v>
      </c>
      <c r="H246" s="28">
        <v>63999256000</v>
      </c>
      <c r="I246" s="51">
        <v>7.9998999999999993</v>
      </c>
      <c r="J246" s="51">
        <v>75.334019999999995</v>
      </c>
      <c r="K246" s="28">
        <v>2620</v>
      </c>
      <c r="L246" s="28">
        <v>24562000</v>
      </c>
      <c r="M246" s="51">
        <v>18.390804597701148</v>
      </c>
      <c r="N246" s="51">
        <v>0.53198439086373361</v>
      </c>
      <c r="O246" s="51" t="s">
        <v>4942</v>
      </c>
      <c r="P246" s="30">
        <v>560584.53685799998</v>
      </c>
      <c r="Q246" s="27">
        <v>0.15366242841408195</v>
      </c>
      <c r="R246" s="30" t="s">
        <v>4748</v>
      </c>
      <c r="S246" s="27" t="s">
        <v>2001</v>
      </c>
      <c r="T246" s="30">
        <v>175496.99039299999</v>
      </c>
      <c r="U246" s="27" t="s">
        <v>4748</v>
      </c>
      <c r="V246" s="30">
        <v>12976.272321</v>
      </c>
      <c r="W246" s="32">
        <v>0.96578054539360592</v>
      </c>
      <c r="X246" s="30" t="s">
        <v>4748</v>
      </c>
      <c r="Y246" s="32" t="s">
        <v>2001</v>
      </c>
      <c r="Z246" s="30">
        <v>3483.4856319999999</v>
      </c>
      <c r="AA246" s="32" t="s">
        <v>4748</v>
      </c>
      <c r="AB246" s="30">
        <v>2121.3458099999998</v>
      </c>
      <c r="AC246" s="27">
        <v>0.82402907136715364</v>
      </c>
      <c r="AD246" s="30" t="s">
        <v>4748</v>
      </c>
      <c r="AE246" s="27" t="s">
        <v>2001</v>
      </c>
      <c r="AF246" s="30">
        <v>435</v>
      </c>
      <c r="AG246" s="27" t="s">
        <v>4748</v>
      </c>
      <c r="AH246" s="25">
        <v>2.1652275267771977</v>
      </c>
      <c r="AI246" s="25" t="s">
        <v>4748</v>
      </c>
      <c r="AJ246" s="25" t="s">
        <v>4748</v>
      </c>
      <c r="AK246" s="25">
        <v>10.992564219389319</v>
      </c>
      <c r="AL246" s="25" t="s">
        <v>4748</v>
      </c>
      <c r="AM246" s="25" t="s">
        <v>4748</v>
      </c>
      <c r="AN246" s="49">
        <v>9.2574269356176622</v>
      </c>
      <c r="AO246" s="49" t="s">
        <v>4748</v>
      </c>
      <c r="AP246" s="49">
        <v>7.1891457225258693</v>
      </c>
      <c r="AQ246" s="49">
        <v>163.3952960814714</v>
      </c>
      <c r="AR246" s="49" t="s">
        <v>4748</v>
      </c>
      <c r="AS246" s="49">
        <v>107.18772281347577</v>
      </c>
      <c r="AT246" s="28">
        <v>1000</v>
      </c>
      <c r="AU246" s="28" t="s">
        <v>4748</v>
      </c>
      <c r="AV246" s="28">
        <v>800</v>
      </c>
    </row>
    <row r="247" spans="1:48" x14ac:dyDescent="0.25">
      <c r="A247" s="162">
        <v>244</v>
      </c>
      <c r="B247" s="3" t="s">
        <v>359</v>
      </c>
      <c r="C247" s="3" t="s">
        <v>694</v>
      </c>
      <c r="D247" s="6" t="s">
        <v>4942</v>
      </c>
      <c r="E247" s="171" t="s">
        <v>4942</v>
      </c>
      <c r="F247" s="171" t="s">
        <v>4942</v>
      </c>
      <c r="G247" s="171" t="s">
        <v>4942</v>
      </c>
      <c r="H247" s="6" t="s">
        <v>4942</v>
      </c>
      <c r="I247" s="154">
        <v>6.1057499999999996</v>
      </c>
      <c r="J247" s="154">
        <v>58.938339999999997</v>
      </c>
      <c r="K247" s="6">
        <v>0</v>
      </c>
      <c r="L247" s="6" t="s">
        <v>4942</v>
      </c>
      <c r="M247" s="154" t="s">
        <v>4942</v>
      </c>
      <c r="N247" s="154" t="s">
        <v>4942</v>
      </c>
      <c r="O247" s="154" t="s">
        <v>4942</v>
      </c>
      <c r="P247" s="172">
        <v>250674.37380299999</v>
      </c>
      <c r="Q247" s="168">
        <v>-0.16099390487116683</v>
      </c>
      <c r="R247" s="172">
        <v>189403.37880899999</v>
      </c>
      <c r="S247" s="168">
        <v>-0.24442464566462496</v>
      </c>
      <c r="T247" s="172">
        <v>119445.557116</v>
      </c>
      <c r="U247" s="168">
        <v>-0.36935888965078889</v>
      </c>
      <c r="V247" s="172">
        <v>1049.4164639999999</v>
      </c>
      <c r="W247" s="173">
        <v>-0.85045882254066396</v>
      </c>
      <c r="X247" s="172">
        <v>1552.878678</v>
      </c>
      <c r="Y247" s="173">
        <v>0.47975444570498005</v>
      </c>
      <c r="Z247" s="172">
        <v>-13068.406884</v>
      </c>
      <c r="AA247" s="173">
        <v>-9.4156006963990269</v>
      </c>
      <c r="AB247" s="172">
        <v>172</v>
      </c>
      <c r="AC247" s="168">
        <v>-0.85030461270670155</v>
      </c>
      <c r="AD247" s="172">
        <v>254</v>
      </c>
      <c r="AE247" s="168">
        <v>0.47674418604651159</v>
      </c>
      <c r="AF247" s="172">
        <v>-2140</v>
      </c>
      <c r="AG247" s="168">
        <v>-9.4251968503937</v>
      </c>
      <c r="AH247" s="171">
        <v>0.36363367829446541</v>
      </c>
      <c r="AI247" s="171">
        <v>0.63822531051254805</v>
      </c>
      <c r="AJ247" s="171">
        <v>-6.3502751873749776</v>
      </c>
      <c r="AK247" s="171">
        <v>1.3585071455940079</v>
      </c>
      <c r="AL247" s="171">
        <v>2.1331713805662713</v>
      </c>
      <c r="AM247" s="171">
        <v>-20.964488029891832</v>
      </c>
      <c r="AN247" s="170">
        <v>9.7650577957510531</v>
      </c>
      <c r="AO247" s="170">
        <v>8.5782190075840088</v>
      </c>
      <c r="AP247" s="170">
        <v>3.7612137173398508</v>
      </c>
      <c r="AQ247" s="170">
        <v>104.46040598716576</v>
      </c>
      <c r="AR247" s="170">
        <v>122.17372933401194</v>
      </c>
      <c r="AS247" s="170">
        <v>108.30262773721351</v>
      </c>
      <c r="AT247" s="6">
        <v>700</v>
      </c>
      <c r="AU247" s="6">
        <v>800</v>
      </c>
      <c r="AV247" s="6">
        <v>0</v>
      </c>
    </row>
    <row r="248" spans="1:48" x14ac:dyDescent="0.25">
      <c r="A248" s="162">
        <v>245</v>
      </c>
      <c r="B248" s="3" t="s">
        <v>360</v>
      </c>
      <c r="C248" s="3" t="s">
        <v>694</v>
      </c>
      <c r="D248" s="28" t="s">
        <v>4942</v>
      </c>
      <c r="E248" s="25" t="s">
        <v>4942</v>
      </c>
      <c r="F248" s="25" t="s">
        <v>4942</v>
      </c>
      <c r="G248" s="25" t="s">
        <v>4942</v>
      </c>
      <c r="H248" s="28" t="s">
        <v>4942</v>
      </c>
      <c r="I248" s="51">
        <v>9.5423799999999996</v>
      </c>
      <c r="J248" s="51">
        <v>40.023519999999998</v>
      </c>
      <c r="K248" s="28" t="s">
        <v>4942</v>
      </c>
      <c r="L248" s="28" t="s">
        <v>4942</v>
      </c>
      <c r="M248" s="51" t="s">
        <v>4942</v>
      </c>
      <c r="N248" s="51" t="s">
        <v>4942</v>
      </c>
      <c r="O248" s="51" t="s">
        <v>4942</v>
      </c>
      <c r="P248" s="30">
        <v>31834.216688</v>
      </c>
      <c r="Q248" s="27">
        <v>0.97759166110320206</v>
      </c>
      <c r="R248" s="30">
        <v>26308.024132999999</v>
      </c>
      <c r="S248" s="27">
        <v>-0.17359285479397757</v>
      </c>
      <c r="T248" s="30">
        <v>0</v>
      </c>
      <c r="U248" s="27">
        <v>-1</v>
      </c>
      <c r="V248" s="30">
        <v>1314.151327</v>
      </c>
      <c r="W248" s="32">
        <v>-1.0587605747902318</v>
      </c>
      <c r="X248" s="30">
        <v>-23189.887567999998</v>
      </c>
      <c r="Y248" s="32">
        <v>-18.646284024944716</v>
      </c>
      <c r="Z248" s="30">
        <v>-8043.8451690000002</v>
      </c>
      <c r="AA248" s="32">
        <v>-0.65313134246930127</v>
      </c>
      <c r="AB248" s="30">
        <v>138</v>
      </c>
      <c r="AC248" s="27">
        <v>-1.0588737201365188</v>
      </c>
      <c r="AD248" s="30">
        <v>-2430</v>
      </c>
      <c r="AE248" s="27">
        <v>-18.608695652173914</v>
      </c>
      <c r="AF248" s="30">
        <v>-842.95996700000001</v>
      </c>
      <c r="AG248" s="27">
        <v>-0.65310289423868317</v>
      </c>
      <c r="AH248" s="25">
        <v>1.1164956020634635</v>
      </c>
      <c r="AI248" s="25">
        <v>-22.146463237615286</v>
      </c>
      <c r="AJ248" s="25">
        <v>-9.4004969390491464</v>
      </c>
      <c r="AK248" s="25">
        <v>1.7446202616309192</v>
      </c>
      <c r="AL248" s="25">
        <v>-36.015822130346223</v>
      </c>
      <c r="AM248" s="25">
        <v>-16.493026519071925</v>
      </c>
      <c r="AN248" s="49">
        <v>15.424004957065208</v>
      </c>
      <c r="AO248" s="49">
        <v>-6.4268215030225395</v>
      </c>
      <c r="AP248" s="49" t="s">
        <v>4748</v>
      </c>
      <c r="AQ248" s="49">
        <v>10.272636167505595</v>
      </c>
      <c r="AR248" s="49">
        <v>0</v>
      </c>
      <c r="AS248" s="49">
        <v>0</v>
      </c>
      <c r="AT248" s="28">
        <v>0</v>
      </c>
      <c r="AU248" s="28">
        <v>0</v>
      </c>
      <c r="AV248" s="28" t="s">
        <v>4748</v>
      </c>
    </row>
    <row r="249" spans="1:48" x14ac:dyDescent="0.25">
      <c r="A249" s="162">
        <v>246</v>
      </c>
      <c r="B249" s="3" t="s">
        <v>361</v>
      </c>
      <c r="C249" s="3" t="s">
        <v>694</v>
      </c>
      <c r="D249" s="28">
        <v>33000</v>
      </c>
      <c r="E249" s="25">
        <v>6.451613</v>
      </c>
      <c r="F249" s="25">
        <v>-5.4441259999999998</v>
      </c>
      <c r="G249" s="25">
        <v>3.4482759999999999</v>
      </c>
      <c r="H249" s="28">
        <v>283800000000</v>
      </c>
      <c r="I249" s="51">
        <v>8.6</v>
      </c>
      <c r="J249" s="51">
        <v>49.758180000000003</v>
      </c>
      <c r="K249" s="28">
        <v>550.5</v>
      </c>
      <c r="L249" s="28">
        <v>18978000</v>
      </c>
      <c r="M249" s="51">
        <v>10.033444816053512</v>
      </c>
      <c r="N249" s="51">
        <v>2.0253438787739095</v>
      </c>
      <c r="O249" s="51">
        <v>0.2138631</v>
      </c>
      <c r="P249" s="30">
        <v>346837.32287999999</v>
      </c>
      <c r="Q249" s="27">
        <v>0.52678841920349972</v>
      </c>
      <c r="R249" s="30">
        <v>334079.81616699998</v>
      </c>
      <c r="S249" s="27">
        <v>-3.6782392987775081E-2</v>
      </c>
      <c r="T249" s="30">
        <v>381656.87483400002</v>
      </c>
      <c r="U249" s="27">
        <v>0.14241225109875297</v>
      </c>
      <c r="V249" s="30">
        <v>10511.080145</v>
      </c>
      <c r="W249" s="32">
        <v>0.11645503800880208</v>
      </c>
      <c r="X249" s="30">
        <v>13250.112021000001</v>
      </c>
      <c r="Y249" s="32">
        <v>0.26058519564261218</v>
      </c>
      <c r="Z249" s="30">
        <v>17045.648569000001</v>
      </c>
      <c r="AA249" s="32">
        <v>0.28645316673432519</v>
      </c>
      <c r="AB249" s="30">
        <v>2038.6666666666667</v>
      </c>
      <c r="AC249" s="27">
        <v>-0.10401406387342516</v>
      </c>
      <c r="AD249" s="30">
        <v>2523.8308613333334</v>
      </c>
      <c r="AE249" s="27">
        <v>0.23798112884238054</v>
      </c>
      <c r="AF249" s="30">
        <v>2218.7303160000001</v>
      </c>
      <c r="AG249" s="27">
        <v>-0.12088787327537052</v>
      </c>
      <c r="AH249" s="25">
        <v>3.1769099161199765</v>
      </c>
      <c r="AI249" s="25">
        <v>3.0327036704232087</v>
      </c>
      <c r="AJ249" s="25">
        <v>2.894361168937833</v>
      </c>
      <c r="AK249" s="25">
        <v>14.152158007809554</v>
      </c>
      <c r="AL249" s="25">
        <v>16.994470502839167</v>
      </c>
      <c r="AM249" s="25">
        <v>14.858522319469531</v>
      </c>
      <c r="AN249" s="49">
        <v>21.775334835902417</v>
      </c>
      <c r="AO249" s="49">
        <v>23.94875039143507</v>
      </c>
      <c r="AP249" s="49">
        <v>22.697268959632243</v>
      </c>
      <c r="AQ249" s="49">
        <v>140.77681349017047</v>
      </c>
      <c r="AR249" s="49">
        <v>120.82700077724968</v>
      </c>
      <c r="AS249" s="49">
        <v>106.05876489765689</v>
      </c>
      <c r="AT249" s="28">
        <v>1000</v>
      </c>
      <c r="AU249" s="28">
        <v>800</v>
      </c>
      <c r="AV249" s="28">
        <v>1851.2560000000001</v>
      </c>
    </row>
    <row r="250" spans="1:48" x14ac:dyDescent="0.25">
      <c r="A250" s="162">
        <v>247</v>
      </c>
      <c r="B250" s="3" t="s">
        <v>362</v>
      </c>
      <c r="C250" s="3" t="s">
        <v>694</v>
      </c>
      <c r="D250" s="28">
        <v>3800</v>
      </c>
      <c r="E250" s="25">
        <v>5.5555560000000002</v>
      </c>
      <c r="F250" s="25">
        <v>-5</v>
      </c>
      <c r="G250" s="25">
        <v>-2.5641029999999998</v>
      </c>
      <c r="H250" s="28">
        <v>33439718799.999996</v>
      </c>
      <c r="I250" s="51">
        <v>8.7999200000000002</v>
      </c>
      <c r="J250" s="51">
        <v>39.994860000000003</v>
      </c>
      <c r="K250" s="28">
        <v>5</v>
      </c>
      <c r="L250" s="28">
        <v>19000</v>
      </c>
      <c r="M250" s="51">
        <v>636.98057795929856</v>
      </c>
      <c r="N250" s="51">
        <v>0.36224856493914021</v>
      </c>
      <c r="O250" s="51" t="s">
        <v>4942</v>
      </c>
      <c r="P250" s="30">
        <v>128706.788602</v>
      </c>
      <c r="Q250" s="27">
        <v>-0.35174040972426179</v>
      </c>
      <c r="R250" s="30">
        <v>132056.25513199999</v>
      </c>
      <c r="S250" s="27">
        <v>2.6024008262357734E-2</v>
      </c>
      <c r="T250" s="30">
        <v>130039.415396</v>
      </c>
      <c r="U250" s="27">
        <v>-1.5272580113558528E-2</v>
      </c>
      <c r="V250" s="30">
        <v>6517.1144899999999</v>
      </c>
      <c r="W250" s="32">
        <v>0.50678314665990687</v>
      </c>
      <c r="X250" s="30">
        <v>-9334.8239219999996</v>
      </c>
      <c r="Y250" s="32">
        <v>-2.4323553677511041</v>
      </c>
      <c r="Z250" s="30">
        <v>425.57129700000002</v>
      </c>
      <c r="AA250" s="32">
        <v>-1.0455896437421843</v>
      </c>
      <c r="AB250" s="30">
        <v>740.58741999999995</v>
      </c>
      <c r="AC250" s="27">
        <v>0.50525898373983735</v>
      </c>
      <c r="AD250" s="30">
        <v>-1060.7843660000001</v>
      </c>
      <c r="AE250" s="27">
        <v>-2.4323553673109926</v>
      </c>
      <c r="AF250" s="30">
        <v>48</v>
      </c>
      <c r="AG250" s="27">
        <v>-1.0452495356629341</v>
      </c>
      <c r="AH250" s="25">
        <v>2.088345847822052</v>
      </c>
      <c r="AI250" s="25">
        <v>-3.3809256907951504</v>
      </c>
      <c r="AJ250" s="25">
        <v>0.16710901284709831</v>
      </c>
      <c r="AK250" s="25">
        <v>6.6234185335730871</v>
      </c>
      <c r="AL250" s="25">
        <v>-9.8835007171560889</v>
      </c>
      <c r="AM250" s="25">
        <v>0.47371003350179069</v>
      </c>
      <c r="AN250" s="49">
        <v>25.551205429958944</v>
      </c>
      <c r="AO250" s="49">
        <v>21.852336002679252</v>
      </c>
      <c r="AP250" s="49">
        <v>22.398026631620738</v>
      </c>
      <c r="AQ250" s="49">
        <v>143.97700049912345</v>
      </c>
      <c r="AR250" s="49">
        <v>156.9161577099436</v>
      </c>
      <c r="AS250" s="49">
        <v>127.05687013608271</v>
      </c>
      <c r="AT250" s="28">
        <v>600</v>
      </c>
      <c r="AU250" s="28">
        <v>0</v>
      </c>
      <c r="AV250" s="28">
        <v>0</v>
      </c>
    </row>
    <row r="251" spans="1:48" x14ac:dyDescent="0.25">
      <c r="A251" s="162">
        <v>248</v>
      </c>
      <c r="B251" s="3" t="s">
        <v>69</v>
      </c>
      <c r="C251" s="3" t="s">
        <v>1</v>
      </c>
      <c r="D251" s="28">
        <v>119500</v>
      </c>
      <c r="E251" s="25">
        <v>-15.06752</v>
      </c>
      <c r="F251" s="25">
        <v>-9.7432020000000001</v>
      </c>
      <c r="G251" s="25">
        <v>-12.773720000000001</v>
      </c>
      <c r="H251" s="28">
        <v>9127275323500</v>
      </c>
      <c r="I251" s="51">
        <v>76.378869999999992</v>
      </c>
      <c r="J251" s="51">
        <v>85.649889999999999</v>
      </c>
      <c r="K251" s="28">
        <v>243825</v>
      </c>
      <c r="L251" s="28">
        <v>30310600000</v>
      </c>
      <c r="M251" s="51">
        <v>6.9794626176681396</v>
      </c>
      <c r="N251" s="51">
        <v>1.1393938161970183</v>
      </c>
      <c r="O251" s="51">
        <v>0.85514219999999996</v>
      </c>
      <c r="P251" s="30">
        <v>13668916.257890999</v>
      </c>
      <c r="Q251" s="27">
        <v>0.79062003705295769</v>
      </c>
      <c r="R251" s="30">
        <v>20782721.033541001</v>
      </c>
      <c r="S251" s="27">
        <v>0.52043663458273337</v>
      </c>
      <c r="T251" s="30">
        <v>27153453.093559999</v>
      </c>
      <c r="U251" s="27">
        <v>0.30653984383167848</v>
      </c>
      <c r="V251" s="30">
        <v>666080.62898899999</v>
      </c>
      <c r="W251" s="32">
        <v>1.0347454532028602</v>
      </c>
      <c r="X251" s="30">
        <v>1422143.91854</v>
      </c>
      <c r="Y251" s="32">
        <v>1.1350927450008248</v>
      </c>
      <c r="Z251" s="30">
        <v>1652679.2293400001</v>
      </c>
      <c r="AA251" s="32">
        <v>0.1621040654146115</v>
      </c>
      <c r="AB251" s="30">
        <v>11077.502769375691</v>
      </c>
      <c r="AC251" s="27">
        <v>0.90114557858154209</v>
      </c>
      <c r="AD251" s="30">
        <v>20893.899388999998</v>
      </c>
      <c r="AE251" s="27">
        <v>0.88615609709096388</v>
      </c>
      <c r="AF251" s="30">
        <v>20436</v>
      </c>
      <c r="AG251" s="27">
        <v>-2.1915458693223554E-2</v>
      </c>
      <c r="AH251" s="25">
        <v>10.507530159160185</v>
      </c>
      <c r="AI251" s="25">
        <v>14.544347584221121</v>
      </c>
      <c r="AJ251" s="25">
        <v>11.968049129568657</v>
      </c>
      <c r="AK251" s="25">
        <v>21.934178771143237</v>
      </c>
      <c r="AL251" s="25">
        <v>28.514423696288599</v>
      </c>
      <c r="AM251" s="25">
        <v>23.190674487394233</v>
      </c>
      <c r="AN251" s="49">
        <v>8.1340473380187905</v>
      </c>
      <c r="AO251" s="49">
        <v>8.6581636608602182</v>
      </c>
      <c r="AP251" s="49">
        <v>7.425251195440719</v>
      </c>
      <c r="AQ251" s="49">
        <v>0</v>
      </c>
      <c r="AR251" s="49">
        <v>0</v>
      </c>
      <c r="AS251" s="49">
        <v>0</v>
      </c>
      <c r="AT251" s="28">
        <v>4125.0010312502573</v>
      </c>
      <c r="AU251" s="28">
        <v>5000</v>
      </c>
      <c r="AV251" s="28" t="s">
        <v>4748</v>
      </c>
    </row>
    <row r="252" spans="1:48" x14ac:dyDescent="0.25">
      <c r="A252" s="162">
        <v>249</v>
      </c>
      <c r="B252" s="3" t="s">
        <v>2025</v>
      </c>
      <c r="C252" s="3" t="s">
        <v>1</v>
      </c>
      <c r="D252" s="6">
        <v>23300</v>
      </c>
      <c r="E252" s="171">
        <v>-2.9166669999999999</v>
      </c>
      <c r="F252" s="171">
        <v>1.3043480000000001</v>
      </c>
      <c r="G252" s="171">
        <v>79.103949999999998</v>
      </c>
      <c r="H252" s="6">
        <v>922680000000</v>
      </c>
      <c r="I252" s="154">
        <v>39.6</v>
      </c>
      <c r="J252" s="154">
        <v>65.672290000000004</v>
      </c>
      <c r="K252" s="6">
        <v>26089.5</v>
      </c>
      <c r="L252" s="6">
        <v>614135000</v>
      </c>
      <c r="M252" s="154">
        <v>11.903457590633849</v>
      </c>
      <c r="N252" s="154">
        <v>2.4544365618333139</v>
      </c>
      <c r="O252" s="154">
        <v>0.36092829999999998</v>
      </c>
      <c r="P252" s="172">
        <v>2071766.928975</v>
      </c>
      <c r="Q252" s="168" t="s">
        <v>2001</v>
      </c>
      <c r="R252" s="172">
        <v>3236278.4556249999</v>
      </c>
      <c r="S252" s="168">
        <v>0.56208616440563519</v>
      </c>
      <c r="T252" s="172">
        <v>3433929.5443620002</v>
      </c>
      <c r="U252" s="168">
        <v>6.1073573070778688E-2</v>
      </c>
      <c r="V252" s="172">
        <v>11999.925139999999</v>
      </c>
      <c r="W252" s="173" t="s">
        <v>2001</v>
      </c>
      <c r="X252" s="172">
        <v>27035.497674999999</v>
      </c>
      <c r="Y252" s="173">
        <v>1.2529721943748724</v>
      </c>
      <c r="Z252" s="172">
        <v>22708.206543</v>
      </c>
      <c r="AA252" s="173">
        <v>-0.16005960696634369</v>
      </c>
      <c r="AB252" s="172">
        <v>667</v>
      </c>
      <c r="AC252" s="168" t="s">
        <v>2001</v>
      </c>
      <c r="AD252" s="172">
        <v>1417</v>
      </c>
      <c r="AE252" s="168">
        <v>1.1244377811094455</v>
      </c>
      <c r="AF252" s="172">
        <v>1183</v>
      </c>
      <c r="AG252" s="168">
        <v>-0.16513761467889909</v>
      </c>
      <c r="AH252" s="171" t="s">
        <v>4748</v>
      </c>
      <c r="AI252" s="171">
        <v>4.9509400089498996</v>
      </c>
      <c r="AJ252" s="171">
        <v>3.0913136683760158</v>
      </c>
      <c r="AK252" s="171" t="s">
        <v>4748</v>
      </c>
      <c r="AL252" s="171">
        <v>12.580997530089316</v>
      </c>
      <c r="AM252" s="171">
        <v>9.9948633823627553</v>
      </c>
      <c r="AN252" s="170">
        <v>5.742912277437739</v>
      </c>
      <c r="AO252" s="170">
        <v>5.6442625538760449</v>
      </c>
      <c r="AP252" s="170">
        <v>4.3414144070244358</v>
      </c>
      <c r="AQ252" s="170">
        <v>79.365795999923307</v>
      </c>
      <c r="AR252" s="170">
        <v>163.52180416476833</v>
      </c>
      <c r="AS252" s="170">
        <v>213.56336198017249</v>
      </c>
      <c r="AT252" s="6" t="s">
        <v>4748</v>
      </c>
      <c r="AU252" s="6">
        <v>1000</v>
      </c>
      <c r="AV252" s="6">
        <v>1000</v>
      </c>
    </row>
    <row r="253" spans="1:48" x14ac:dyDescent="0.25">
      <c r="A253" s="162">
        <v>250</v>
      </c>
      <c r="B253" s="3" t="s">
        <v>70</v>
      </c>
      <c r="C253" s="3" t="s">
        <v>1</v>
      </c>
      <c r="D253" s="28">
        <v>20450</v>
      </c>
      <c r="E253" s="25">
        <v>-6.6210050000000003</v>
      </c>
      <c r="F253" s="25">
        <v>1.7412939999999999</v>
      </c>
      <c r="G253" s="25">
        <v>-32.840719999999997</v>
      </c>
      <c r="H253" s="28">
        <v>76143623170200</v>
      </c>
      <c r="I253" s="51">
        <v>3723.4049999999997</v>
      </c>
      <c r="J253" s="51">
        <v>15.79799</v>
      </c>
      <c r="K253" s="28">
        <v>2447274</v>
      </c>
      <c r="L253" s="28">
        <v>52615050000</v>
      </c>
      <c r="M253" s="51">
        <v>13.810219793470305</v>
      </c>
      <c r="N253" s="51">
        <v>1.0905961266573023</v>
      </c>
      <c r="O253" s="51">
        <v>1.4088670000000001</v>
      </c>
      <c r="P253" s="30">
        <v>47567591</v>
      </c>
      <c r="Q253" s="27">
        <v>4.6265856970875596E-2</v>
      </c>
      <c r="R253" s="30">
        <v>59757573</v>
      </c>
      <c r="S253" s="27">
        <v>0.25626654080506195</v>
      </c>
      <c r="T253" s="30">
        <v>74419229</v>
      </c>
      <c r="U253" s="27">
        <v>0.24535226690012996</v>
      </c>
      <c r="V253" s="30">
        <v>5697921</v>
      </c>
      <c r="W253" s="32">
        <v>-2.6189928972815135E-3</v>
      </c>
      <c r="X253" s="30">
        <v>6745227</v>
      </c>
      <c r="Y253" s="32">
        <v>0.18380493516845875</v>
      </c>
      <c r="Z253" s="30">
        <v>7432363</v>
      </c>
      <c r="AA253" s="32">
        <v>0.10186995930603966</v>
      </c>
      <c r="AB253" s="30">
        <v>1208</v>
      </c>
      <c r="AC253" s="27">
        <v>-4.5813586097946279E-2</v>
      </c>
      <c r="AD253" s="30">
        <v>1432</v>
      </c>
      <c r="AE253" s="27">
        <v>0.185430463576159</v>
      </c>
      <c r="AF253" s="30">
        <v>1546</v>
      </c>
      <c r="AG253" s="27">
        <v>7.9608938547486033E-2</v>
      </c>
      <c r="AH253" s="25">
        <v>0.79097956288005944</v>
      </c>
      <c r="AI253" s="25">
        <v>0.78067453231727324</v>
      </c>
      <c r="AJ253" s="25">
        <v>0.72736933903960965</v>
      </c>
      <c r="AK253" s="25">
        <v>8.111556381902064</v>
      </c>
      <c r="AL253" s="25">
        <v>9.2015702207058396</v>
      </c>
      <c r="AM253" s="25">
        <v>9.3226554051708383</v>
      </c>
      <c r="AN253" s="49" t="s">
        <v>4748</v>
      </c>
      <c r="AO253" s="49" t="s">
        <v>4748</v>
      </c>
      <c r="AP253" s="49" t="s">
        <v>4748</v>
      </c>
      <c r="AQ253" s="49">
        <v>334.15360387763025</v>
      </c>
      <c r="AR253" s="49">
        <v>198.76996053046386</v>
      </c>
      <c r="AS253" s="49">
        <v>249.71300919341957</v>
      </c>
      <c r="AT253" s="28">
        <v>700</v>
      </c>
      <c r="AU253" s="28">
        <v>700</v>
      </c>
      <c r="AV253" s="28">
        <v>700</v>
      </c>
    </row>
    <row r="254" spans="1:48" x14ac:dyDescent="0.25">
      <c r="A254" s="162">
        <v>251</v>
      </c>
      <c r="B254" s="3" t="s">
        <v>71</v>
      </c>
      <c r="C254" s="3" t="s">
        <v>1</v>
      </c>
      <c r="D254" s="28">
        <v>23600</v>
      </c>
      <c r="E254" s="25">
        <v>-6.7193680000000002</v>
      </c>
      <c r="F254" s="25">
        <v>-6.7193680000000002</v>
      </c>
      <c r="G254" s="25">
        <v>-27.384620000000002</v>
      </c>
      <c r="H254" s="28">
        <v>1486799929200</v>
      </c>
      <c r="I254" s="51">
        <v>63</v>
      </c>
      <c r="J254" s="51">
        <v>65.770269999999996</v>
      </c>
      <c r="K254" s="28">
        <v>825419.5</v>
      </c>
      <c r="L254" s="28">
        <v>20697150000</v>
      </c>
      <c r="M254" s="51">
        <v>12.48267415405954</v>
      </c>
      <c r="N254" s="51">
        <v>1.17779615007613</v>
      </c>
      <c r="O254" s="51">
        <v>0.61653080000000005</v>
      </c>
      <c r="P254" s="30">
        <v>829693.29615399998</v>
      </c>
      <c r="Q254" s="27">
        <v>0.14868210662218662</v>
      </c>
      <c r="R254" s="30">
        <v>1026814.80965</v>
      </c>
      <c r="S254" s="27">
        <v>0.23758359192456591</v>
      </c>
      <c r="T254" s="30">
        <v>1093460.149832</v>
      </c>
      <c r="U254" s="27">
        <v>6.4904926921259348E-2</v>
      </c>
      <c r="V254" s="30">
        <v>67982.094974000007</v>
      </c>
      <c r="W254" s="32">
        <v>0.37375692598439669</v>
      </c>
      <c r="X254" s="30">
        <v>107691.78431</v>
      </c>
      <c r="Y254" s="32">
        <v>0.58411982377399685</v>
      </c>
      <c r="Z254" s="30">
        <v>146813.337466</v>
      </c>
      <c r="AA254" s="32">
        <v>0.36327333052060184</v>
      </c>
      <c r="AB254" s="30">
        <v>1953</v>
      </c>
      <c r="AC254" s="27">
        <v>-0.20132599677582708</v>
      </c>
      <c r="AD254" s="30">
        <v>2732</v>
      </c>
      <c r="AE254" s="27">
        <v>0.39887352790578601</v>
      </c>
      <c r="AF254" s="30">
        <v>2494.939938</v>
      </c>
      <c r="AG254" s="27">
        <v>-8.6771618594436314E-2</v>
      </c>
      <c r="AH254" s="25">
        <v>2.3339371048181028</v>
      </c>
      <c r="AI254" s="25">
        <v>3.0214814243060313</v>
      </c>
      <c r="AJ254" s="25">
        <v>3.6029514245102181</v>
      </c>
      <c r="AK254" s="25">
        <v>15.466365867303008</v>
      </c>
      <c r="AL254" s="25">
        <v>17.171824441459936</v>
      </c>
      <c r="AM254" s="25">
        <v>14.570799500785439</v>
      </c>
      <c r="AN254" s="49">
        <v>30.680854330508101</v>
      </c>
      <c r="AO254" s="49">
        <v>38.856900560189544</v>
      </c>
      <c r="AP254" s="49">
        <v>45.281699761996194</v>
      </c>
      <c r="AQ254" s="49">
        <v>380.88498330417229</v>
      </c>
      <c r="AR254" s="49">
        <v>294.89751034224076</v>
      </c>
      <c r="AS254" s="49">
        <v>180.65261391075887</v>
      </c>
      <c r="AT254" s="28">
        <v>1500</v>
      </c>
      <c r="AU254" s="28">
        <v>1600</v>
      </c>
      <c r="AV254" s="28">
        <v>672.23170000000005</v>
      </c>
    </row>
    <row r="255" spans="1:48" x14ac:dyDescent="0.25">
      <c r="A255" s="162">
        <v>252</v>
      </c>
      <c r="B255" s="3" t="s">
        <v>2489</v>
      </c>
      <c r="C255" s="3" t="s">
        <v>2176</v>
      </c>
      <c r="D255" s="28" t="s">
        <v>4942</v>
      </c>
      <c r="E255" s="25" t="s">
        <v>4942</v>
      </c>
      <c r="F255" s="25" t="s">
        <v>4942</v>
      </c>
      <c r="G255" s="25" t="s">
        <v>4942</v>
      </c>
      <c r="H255" s="28" t="s">
        <v>4942</v>
      </c>
      <c r="I255" s="51">
        <v>4.8708399999999994</v>
      </c>
      <c r="J255" s="51">
        <v>87.471789999999999</v>
      </c>
      <c r="K255" s="28">
        <v>0</v>
      </c>
      <c r="L255" s="28" t="s">
        <v>4942</v>
      </c>
      <c r="M255" s="51" t="s">
        <v>4942</v>
      </c>
      <c r="N255" s="51" t="s">
        <v>4942</v>
      </c>
      <c r="O255" s="51" t="s">
        <v>4942</v>
      </c>
      <c r="P255" s="30">
        <v>214814.768175</v>
      </c>
      <c r="Q255" s="27">
        <v>5.3468454987973324</v>
      </c>
      <c r="R255" s="30">
        <v>191102.425261</v>
      </c>
      <c r="S255" s="27">
        <v>-0.11038506856606167</v>
      </c>
      <c r="T255" s="30" t="s">
        <v>4748</v>
      </c>
      <c r="U255" s="27" t="s">
        <v>4748</v>
      </c>
      <c r="V255" s="30">
        <v>-52066.941846000002</v>
      </c>
      <c r="W255" s="32">
        <v>-9.7099260659558428E-2</v>
      </c>
      <c r="X255" s="30">
        <v>-8750.9850669999996</v>
      </c>
      <c r="Y255" s="32">
        <v>-0.83192819173280697</v>
      </c>
      <c r="Z255" s="30" t="s">
        <v>4748</v>
      </c>
      <c r="AA255" s="32" t="s">
        <v>4748</v>
      </c>
      <c r="AB255" s="30">
        <v>-10690</v>
      </c>
      <c r="AC255" s="27">
        <v>0.17796143250688701</v>
      </c>
      <c r="AD255" s="30">
        <v>-1797</v>
      </c>
      <c r="AE255" s="27">
        <v>-0.83189897100093546</v>
      </c>
      <c r="AF255" s="30" t="s">
        <v>4748</v>
      </c>
      <c r="AG255" s="27" t="s">
        <v>4748</v>
      </c>
      <c r="AH255" s="25">
        <v>-8.8448030364680967</v>
      </c>
      <c r="AI255" s="25">
        <v>-1.7421584270832271</v>
      </c>
      <c r="AJ255" s="25" t="s">
        <v>4748</v>
      </c>
      <c r="AK255" s="25" t="s">
        <v>4748</v>
      </c>
      <c r="AL255" s="25" t="s">
        <v>4748</v>
      </c>
      <c r="AM255" s="25" t="s">
        <v>4748</v>
      </c>
      <c r="AN255" s="49">
        <v>-17.544671363235519</v>
      </c>
      <c r="AO255" s="49">
        <v>8.9867960380641261</v>
      </c>
      <c r="AP255" s="49" t="s">
        <v>4748</v>
      </c>
      <c r="AQ255" s="49" t="s">
        <v>4748</v>
      </c>
      <c r="AR255" s="49" t="s">
        <v>4748</v>
      </c>
      <c r="AS255" s="49" t="s">
        <v>4748</v>
      </c>
      <c r="AT255" s="28">
        <v>0</v>
      </c>
      <c r="AU255" s="28">
        <v>0</v>
      </c>
      <c r="AV255" s="28" t="s">
        <v>4748</v>
      </c>
    </row>
    <row r="256" spans="1:48" x14ac:dyDescent="0.25">
      <c r="A256" s="162">
        <v>253</v>
      </c>
      <c r="B256" s="3" t="s">
        <v>2015</v>
      </c>
      <c r="C256" s="3" t="s">
        <v>694</v>
      </c>
      <c r="D256" s="28">
        <v>4000</v>
      </c>
      <c r="E256" s="25">
        <v>-2.4390239999999999</v>
      </c>
      <c r="F256" s="25">
        <v>-13.043480000000001</v>
      </c>
      <c r="G256" s="25">
        <v>-22.807020000000001</v>
      </c>
      <c r="H256" s="28">
        <v>48399968000</v>
      </c>
      <c r="I256" s="51">
        <v>12.09999</v>
      </c>
      <c r="J256" s="51">
        <v>44.271129999999999</v>
      </c>
      <c r="K256" s="28">
        <v>60231</v>
      </c>
      <c r="L256" s="28">
        <v>119117000</v>
      </c>
      <c r="M256" s="51">
        <v>3.723217974916837</v>
      </c>
      <c r="N256" s="51">
        <v>0.34645537963177092</v>
      </c>
      <c r="O256" s="51">
        <v>0.77412360000000002</v>
      </c>
      <c r="P256" s="30">
        <v>107181.153442</v>
      </c>
      <c r="Q256" s="27" t="s">
        <v>2001</v>
      </c>
      <c r="R256" s="30">
        <v>178882.62080400001</v>
      </c>
      <c r="S256" s="27">
        <v>0.66897458237189555</v>
      </c>
      <c r="T256" s="30">
        <v>224578.51452200001</v>
      </c>
      <c r="U256" s="27">
        <v>0.25545183491060636</v>
      </c>
      <c r="V256" s="30">
        <v>6508.7926749999997</v>
      </c>
      <c r="W256" s="32" t="s">
        <v>2001</v>
      </c>
      <c r="X256" s="30">
        <v>13333.284119</v>
      </c>
      <c r="Y256" s="32">
        <v>1.0485034298622824</v>
      </c>
      <c r="Z256" s="30">
        <v>19153.358776000001</v>
      </c>
      <c r="AA256" s="32">
        <v>0.43650721045585189</v>
      </c>
      <c r="AB256" s="30" t="s">
        <v>4748</v>
      </c>
      <c r="AC256" s="27" t="s">
        <v>2001</v>
      </c>
      <c r="AD256" s="30">
        <v>1211.8181818181818</v>
      </c>
      <c r="AE256" s="27" t="s">
        <v>2001</v>
      </c>
      <c r="AF256" s="30">
        <v>1740.9090909090908</v>
      </c>
      <c r="AG256" s="27">
        <v>0.43660915228807196</v>
      </c>
      <c r="AH256" s="25" t="s">
        <v>4748</v>
      </c>
      <c r="AI256" s="25">
        <v>9.7605559726041875</v>
      </c>
      <c r="AJ256" s="25">
        <v>11.994650931977191</v>
      </c>
      <c r="AK256" s="25" t="s">
        <v>4748</v>
      </c>
      <c r="AL256" s="25">
        <v>11.321172115863405</v>
      </c>
      <c r="AM256" s="25">
        <v>14.673306955685813</v>
      </c>
      <c r="AN256" s="49">
        <v>10.653479466592064</v>
      </c>
      <c r="AO256" s="49">
        <v>10.014280146100951</v>
      </c>
      <c r="AP256" s="49">
        <v>11.88592510989519</v>
      </c>
      <c r="AQ256" s="49">
        <v>9.6041404077207808</v>
      </c>
      <c r="AR256" s="49">
        <v>14.588287774630251</v>
      </c>
      <c r="AS256" s="49">
        <v>19.127840668647735</v>
      </c>
      <c r="AT256" s="28" t="s">
        <v>4748</v>
      </c>
      <c r="AU256" s="28">
        <v>1363.6363636363635</v>
      </c>
      <c r="AV256" s="28">
        <v>0</v>
      </c>
    </row>
    <row r="257" spans="1:48" x14ac:dyDescent="0.25">
      <c r="A257" s="162">
        <v>254</v>
      </c>
      <c r="B257" s="3" t="s">
        <v>3989</v>
      </c>
      <c r="C257" s="3" t="s">
        <v>2176</v>
      </c>
      <c r="D257" s="28">
        <v>25500</v>
      </c>
      <c r="E257" s="25">
        <v>-2.298851</v>
      </c>
      <c r="F257" s="25">
        <v>27.5</v>
      </c>
      <c r="G257" s="25">
        <v>17.36401</v>
      </c>
      <c r="H257" s="28">
        <v>1321793596500</v>
      </c>
      <c r="I257" s="51">
        <v>51.835039999999999</v>
      </c>
      <c r="J257" s="51">
        <v>99.865530000000007</v>
      </c>
      <c r="K257" s="28">
        <v>88140.9</v>
      </c>
      <c r="L257" s="28">
        <v>2269004000</v>
      </c>
      <c r="M257" s="51">
        <v>11.926020408163266</v>
      </c>
      <c r="N257" s="51">
        <v>1.9088329139697806</v>
      </c>
      <c r="O257" s="51" t="s">
        <v>4942</v>
      </c>
      <c r="P257" s="30" t="s">
        <v>4748</v>
      </c>
      <c r="Q257" s="27" t="s">
        <v>2001</v>
      </c>
      <c r="R257" s="30">
        <v>1682989.1370029999</v>
      </c>
      <c r="S257" s="27" t="s">
        <v>2001</v>
      </c>
      <c r="T257" s="30">
        <v>3251430.5262890002</v>
      </c>
      <c r="U257" s="27">
        <v>0.93193791617634458</v>
      </c>
      <c r="V257" s="30" t="s">
        <v>4748</v>
      </c>
      <c r="W257" s="32" t="s">
        <v>2001</v>
      </c>
      <c r="X257" s="30">
        <v>100732.200598</v>
      </c>
      <c r="Y257" s="32" t="s">
        <v>2001</v>
      </c>
      <c r="Z257" s="30">
        <v>110817.72146299999</v>
      </c>
      <c r="AA257" s="32">
        <v>0.10012211393305194</v>
      </c>
      <c r="AB257" s="30" t="s">
        <v>4748</v>
      </c>
      <c r="AC257" s="27" t="s">
        <v>2001</v>
      </c>
      <c r="AD257" s="30">
        <v>2276</v>
      </c>
      <c r="AE257" s="27" t="s">
        <v>2001</v>
      </c>
      <c r="AF257" s="30">
        <v>2352</v>
      </c>
      <c r="AG257" s="27">
        <v>3.3391915641476276E-2</v>
      </c>
      <c r="AH257" s="25" t="s">
        <v>4748</v>
      </c>
      <c r="AI257" s="25" t="s">
        <v>4748</v>
      </c>
      <c r="AJ257" s="25">
        <v>7.1045564918067923</v>
      </c>
      <c r="AK257" s="25" t="s">
        <v>4748</v>
      </c>
      <c r="AL257" s="25" t="s">
        <v>4748</v>
      </c>
      <c r="AM257" s="25">
        <v>16.557559402777656</v>
      </c>
      <c r="AN257" s="49" t="s">
        <v>4748</v>
      </c>
      <c r="AO257" s="49">
        <v>9.6357761484298194</v>
      </c>
      <c r="AP257" s="49">
        <v>6.3198527891207839</v>
      </c>
      <c r="AQ257" s="49" t="s">
        <v>4748</v>
      </c>
      <c r="AR257" s="49">
        <v>0.66623198481988155</v>
      </c>
      <c r="AS257" s="49">
        <v>4.9720777253413022</v>
      </c>
      <c r="AT257" s="28" t="s">
        <v>4748</v>
      </c>
      <c r="AU257" s="28" t="s">
        <v>4748</v>
      </c>
      <c r="AV257" s="28">
        <v>0</v>
      </c>
    </row>
    <row r="258" spans="1:48" x14ac:dyDescent="0.25">
      <c r="A258" s="162">
        <v>255</v>
      </c>
      <c r="B258" s="3" t="s">
        <v>363</v>
      </c>
      <c r="C258" s="3" t="s">
        <v>1</v>
      </c>
      <c r="D258" s="28">
        <v>9450</v>
      </c>
      <c r="E258" s="25">
        <v>-4.5454549999999996</v>
      </c>
      <c r="F258" s="25">
        <v>8.7456849999999999</v>
      </c>
      <c r="G258" s="25">
        <v>-21.370229999999999</v>
      </c>
      <c r="H258" s="28">
        <v>1005476512950</v>
      </c>
      <c r="I258" s="51">
        <v>106.39959999999999</v>
      </c>
      <c r="J258" s="51">
        <v>18.163979999999999</v>
      </c>
      <c r="K258" s="28">
        <v>89734.5</v>
      </c>
      <c r="L258" s="28">
        <v>875950000</v>
      </c>
      <c r="M258" s="51">
        <v>6.7803542297098156</v>
      </c>
      <c r="N258" s="51">
        <v>0.73874913433426914</v>
      </c>
      <c r="O258" s="51">
        <v>0.98066969999999998</v>
      </c>
      <c r="P258" s="30">
        <v>231724.39356200001</v>
      </c>
      <c r="Q258" s="27">
        <v>0.30720949068876502</v>
      </c>
      <c r="R258" s="30">
        <v>210782.487203</v>
      </c>
      <c r="S258" s="27">
        <v>-9.0374198577401033E-2</v>
      </c>
      <c r="T258" s="30">
        <v>246588.88564399999</v>
      </c>
      <c r="U258" s="27">
        <v>0.16987368787671453</v>
      </c>
      <c r="V258" s="30">
        <v>76871.218030000004</v>
      </c>
      <c r="W258" s="32">
        <v>0.15683542556768848</v>
      </c>
      <c r="X258" s="30">
        <v>83180.653296999997</v>
      </c>
      <c r="Y258" s="32">
        <v>8.2077992630969598E-2</v>
      </c>
      <c r="Z258" s="30">
        <v>109854.48714300001</v>
      </c>
      <c r="AA258" s="32">
        <v>0.32067353150930383</v>
      </c>
      <c r="AB258" s="30">
        <v>787.45148319615907</v>
      </c>
      <c r="AC258" s="27">
        <v>0.14271410164319276</v>
      </c>
      <c r="AD258" s="30">
        <v>851.85185185185185</v>
      </c>
      <c r="AE258" s="27">
        <v>8.178328446890526E-2</v>
      </c>
      <c r="AF258" s="30">
        <v>1125</v>
      </c>
      <c r="AG258" s="27">
        <v>0.32065217391304346</v>
      </c>
      <c r="AH258" s="25">
        <v>7.0315850491826524</v>
      </c>
      <c r="AI258" s="25">
        <v>6.7412112418133896</v>
      </c>
      <c r="AJ258" s="25">
        <v>6.7418105770475982</v>
      </c>
      <c r="AK258" s="25">
        <v>8.0029596168327632</v>
      </c>
      <c r="AL258" s="25">
        <v>8.05695308634699</v>
      </c>
      <c r="AM258" s="25">
        <v>9.8057396132791705</v>
      </c>
      <c r="AN258" s="49" t="s">
        <v>4748</v>
      </c>
      <c r="AO258" s="49" t="s">
        <v>4748</v>
      </c>
      <c r="AP258" s="49" t="s">
        <v>4748</v>
      </c>
      <c r="AQ258" s="49">
        <v>0</v>
      </c>
      <c r="AR258" s="49">
        <v>21.967901400095716</v>
      </c>
      <c r="AS258" s="49">
        <v>43.517632635880517</v>
      </c>
      <c r="AT258" s="28">
        <v>0</v>
      </c>
      <c r="AU258" s="28">
        <v>0</v>
      </c>
      <c r="AV258" s="28" t="s">
        <v>4748</v>
      </c>
    </row>
    <row r="259" spans="1:48" x14ac:dyDescent="0.25">
      <c r="A259" s="162">
        <v>256</v>
      </c>
      <c r="B259" s="3" t="s">
        <v>364</v>
      </c>
      <c r="C259" s="3" t="s">
        <v>694</v>
      </c>
      <c r="D259" s="28">
        <v>7600</v>
      </c>
      <c r="E259" s="25">
        <v>-7.3170729999999997</v>
      </c>
      <c r="F259" s="25">
        <v>15.15152</v>
      </c>
      <c r="G259" s="25">
        <v>-6.1728399999999999</v>
      </c>
      <c r="H259" s="28">
        <v>35699867600.000008</v>
      </c>
      <c r="I259" s="51">
        <v>4.6973500000000001</v>
      </c>
      <c r="J259" s="51">
        <v>57.532339999999998</v>
      </c>
      <c r="K259" s="28">
        <v>1200</v>
      </c>
      <c r="L259" s="28">
        <v>8975500</v>
      </c>
      <c r="M259" s="51">
        <v>4.4197384297027007</v>
      </c>
      <c r="N259" s="51">
        <v>0.57935450563757351</v>
      </c>
      <c r="O259" s="51" t="s">
        <v>4942</v>
      </c>
      <c r="P259" s="30">
        <v>952504.28159599996</v>
      </c>
      <c r="Q259" s="27">
        <v>-5.844261039682852E-2</v>
      </c>
      <c r="R259" s="30">
        <v>1091816.2206600001</v>
      </c>
      <c r="S259" s="27">
        <v>0.14625859616144865</v>
      </c>
      <c r="T259" s="30">
        <v>1122885.877503</v>
      </c>
      <c r="U259" s="27">
        <v>2.8456855883876073E-2</v>
      </c>
      <c r="V259" s="30">
        <v>6042.1311949999999</v>
      </c>
      <c r="W259" s="32">
        <v>5.4178556796435018E-2</v>
      </c>
      <c r="X259" s="30">
        <v>5569.1149869999999</v>
      </c>
      <c r="Y259" s="32">
        <v>-7.8286318640586883E-2</v>
      </c>
      <c r="Z259" s="30">
        <v>6862.6977290000004</v>
      </c>
      <c r="AA259" s="32">
        <v>0.23227797325420901</v>
      </c>
      <c r="AB259" s="30">
        <v>990</v>
      </c>
      <c r="AC259" s="27">
        <v>-0.18852459016393441</v>
      </c>
      <c r="AD259" s="30">
        <v>1186</v>
      </c>
      <c r="AE259" s="27">
        <v>0.19797979797979792</v>
      </c>
      <c r="AF259" s="30">
        <v>1461</v>
      </c>
      <c r="AG259" s="27">
        <v>0.23187183811129849</v>
      </c>
      <c r="AH259" s="25">
        <v>0.9802375806532525</v>
      </c>
      <c r="AI259" s="25">
        <v>0.818249478332847</v>
      </c>
      <c r="AJ259" s="25">
        <v>1.0508702455812382</v>
      </c>
      <c r="AK259" s="25">
        <v>8.5634936776304471</v>
      </c>
      <c r="AL259" s="25">
        <v>9.7119807051711451</v>
      </c>
      <c r="AM259" s="25">
        <v>11.217033984930872</v>
      </c>
      <c r="AN259" s="49">
        <v>9.7864650455752322</v>
      </c>
      <c r="AO259" s="49">
        <v>10.150025211020397</v>
      </c>
      <c r="AP259" s="49">
        <v>8.2158412721468626</v>
      </c>
      <c r="AQ259" s="49">
        <v>651.75904969627766</v>
      </c>
      <c r="AR259" s="49">
        <v>526.97226906413425</v>
      </c>
      <c r="AS259" s="49">
        <v>380.45202257581411</v>
      </c>
      <c r="AT259" s="28">
        <v>800</v>
      </c>
      <c r="AU259" s="28">
        <v>800</v>
      </c>
      <c r="AV259" s="28">
        <v>800</v>
      </c>
    </row>
    <row r="260" spans="1:48" x14ac:dyDescent="0.25">
      <c r="A260" s="162">
        <v>257</v>
      </c>
      <c r="B260" s="3" t="s">
        <v>2492</v>
      </c>
      <c r="C260" s="3" t="s">
        <v>2176</v>
      </c>
      <c r="D260" s="28">
        <v>6000</v>
      </c>
      <c r="E260" s="25">
        <v>0</v>
      </c>
      <c r="F260" s="25">
        <v>0</v>
      </c>
      <c r="G260" s="25">
        <v>-9.0909089999999999</v>
      </c>
      <c r="H260" s="28">
        <v>167991600000</v>
      </c>
      <c r="I260" s="51">
        <v>27.9986</v>
      </c>
      <c r="J260" s="51">
        <v>99.958569999999995</v>
      </c>
      <c r="K260" s="28">
        <v>50</v>
      </c>
      <c r="L260" s="28">
        <v>300000</v>
      </c>
      <c r="M260" s="51">
        <v>4.918032786885246</v>
      </c>
      <c r="N260" s="51">
        <v>0.48218110414080972</v>
      </c>
      <c r="O260" s="51" t="s">
        <v>4942</v>
      </c>
      <c r="P260" s="30" t="s">
        <v>4748</v>
      </c>
      <c r="Q260" s="27" t="s">
        <v>2001</v>
      </c>
      <c r="R260" s="30">
        <v>213526.60935899999</v>
      </c>
      <c r="S260" s="27" t="s">
        <v>2001</v>
      </c>
      <c r="T260" s="30">
        <v>226482.022405</v>
      </c>
      <c r="U260" s="27">
        <v>6.0673529565667413E-2</v>
      </c>
      <c r="V260" s="30" t="s">
        <v>4748</v>
      </c>
      <c r="W260" s="32" t="s">
        <v>2001</v>
      </c>
      <c r="X260" s="30">
        <v>34269.688372999997</v>
      </c>
      <c r="Y260" s="32" t="s">
        <v>2001</v>
      </c>
      <c r="Z260" s="30">
        <v>34267.09072</v>
      </c>
      <c r="AA260" s="32">
        <v>-7.5800309933477225E-5</v>
      </c>
      <c r="AB260" s="30" t="s">
        <v>4748</v>
      </c>
      <c r="AC260" s="27" t="s">
        <v>2001</v>
      </c>
      <c r="AD260" s="30">
        <v>1146</v>
      </c>
      <c r="AE260" s="27" t="s">
        <v>2001</v>
      </c>
      <c r="AF260" s="30">
        <v>1220</v>
      </c>
      <c r="AG260" s="27">
        <v>6.4572425828970326E-2</v>
      </c>
      <c r="AH260" s="25" t="s">
        <v>4748</v>
      </c>
      <c r="AI260" s="25" t="s">
        <v>4748</v>
      </c>
      <c r="AJ260" s="25">
        <v>4.8532524505455976</v>
      </c>
      <c r="AK260" s="25" t="s">
        <v>4748</v>
      </c>
      <c r="AL260" s="25" t="s">
        <v>4748</v>
      </c>
      <c r="AM260" s="25">
        <v>9.9896342395809459</v>
      </c>
      <c r="AN260" s="49" t="s">
        <v>4748</v>
      </c>
      <c r="AO260" s="49">
        <v>38.136120243960484</v>
      </c>
      <c r="AP260" s="49">
        <v>38.119279167605157</v>
      </c>
      <c r="AQ260" s="49" t="s">
        <v>4748</v>
      </c>
      <c r="AR260" s="49">
        <v>14.366704791893122</v>
      </c>
      <c r="AS260" s="49">
        <v>22.759403375182771</v>
      </c>
      <c r="AT260" s="28" t="s">
        <v>4748</v>
      </c>
      <c r="AU260" s="28">
        <v>572</v>
      </c>
      <c r="AV260" s="28">
        <v>576</v>
      </c>
    </row>
    <row r="261" spans="1:48" x14ac:dyDescent="0.25">
      <c r="A261" s="162">
        <v>258</v>
      </c>
      <c r="B261" s="3" t="s">
        <v>365</v>
      </c>
      <c r="C261" s="3" t="s">
        <v>694</v>
      </c>
      <c r="D261" s="6">
        <v>24100</v>
      </c>
      <c r="E261" s="171">
        <v>14.761900000000001</v>
      </c>
      <c r="F261" s="171">
        <v>7.1111110000000002</v>
      </c>
      <c r="G261" s="171">
        <v>-9.0566040000000001</v>
      </c>
      <c r="H261" s="6">
        <v>635126580000</v>
      </c>
      <c r="I261" s="154">
        <v>26.3538</v>
      </c>
      <c r="J261" s="154">
        <v>61.433950000000003</v>
      </c>
      <c r="K261" s="6">
        <v>960</v>
      </c>
      <c r="L261" s="6">
        <v>21215500</v>
      </c>
      <c r="M261" s="154">
        <v>83.624123790074307</v>
      </c>
      <c r="N261" s="154">
        <v>0.83206593950934615</v>
      </c>
      <c r="O261" s="154" t="s">
        <v>4942</v>
      </c>
      <c r="P261" s="172">
        <v>329116.13095100003</v>
      </c>
      <c r="Q261" s="168">
        <v>-0.1291486169186753</v>
      </c>
      <c r="R261" s="172">
        <v>287295.601325</v>
      </c>
      <c r="S261" s="168">
        <v>-0.1270692187136413</v>
      </c>
      <c r="T261" s="172">
        <v>571938.79635299998</v>
      </c>
      <c r="U261" s="168">
        <v>0.99076767522799802</v>
      </c>
      <c r="V261" s="172">
        <v>18064.868841</v>
      </c>
      <c r="W261" s="173">
        <v>-0.36913449252610764</v>
      </c>
      <c r="X261" s="172">
        <v>6011.2287489999999</v>
      </c>
      <c r="Y261" s="173">
        <v>-0.66724204853583413</v>
      </c>
      <c r="Z261" s="172">
        <v>231466.34866600001</v>
      </c>
      <c r="AA261" s="173">
        <v>37.505663040107343</v>
      </c>
      <c r="AB261" s="172">
        <v>685</v>
      </c>
      <c r="AC261" s="168">
        <v>-0.36982520699172028</v>
      </c>
      <c r="AD261" s="172">
        <v>228</v>
      </c>
      <c r="AE261" s="168">
        <v>-0.6671532846715329</v>
      </c>
      <c r="AF261" s="172">
        <v>8492.8975100000007</v>
      </c>
      <c r="AG261" s="168">
        <v>36.249550482456144</v>
      </c>
      <c r="AH261" s="171">
        <v>0.83561375347537248</v>
      </c>
      <c r="AI261" s="171">
        <v>0.26792542543302444</v>
      </c>
      <c r="AJ261" s="171">
        <v>9.4914850678839322</v>
      </c>
      <c r="AK261" s="171">
        <v>3.3799139553945166</v>
      </c>
      <c r="AL261" s="171">
        <v>1.0999197126410585</v>
      </c>
      <c r="AM261" s="171">
        <v>34.793679121802498</v>
      </c>
      <c r="AN261" s="170">
        <v>9.7782419792092679</v>
      </c>
      <c r="AO261" s="170">
        <v>23.710190461267054</v>
      </c>
      <c r="AP261" s="170">
        <v>47.555695643197524</v>
      </c>
      <c r="AQ261" s="170">
        <v>120.71096800747993</v>
      </c>
      <c r="AR261" s="170">
        <v>150.68170922383877</v>
      </c>
      <c r="AS261" s="170">
        <v>74.636471695790377</v>
      </c>
      <c r="AT261" s="6">
        <v>0</v>
      </c>
      <c r="AU261" s="6">
        <v>0</v>
      </c>
      <c r="AV261" s="6" t="s">
        <v>4748</v>
      </c>
    </row>
    <row r="262" spans="1:48" x14ac:dyDescent="0.25">
      <c r="A262" s="162">
        <v>259</v>
      </c>
      <c r="B262" s="3" t="s">
        <v>2495</v>
      </c>
      <c r="C262" s="3" t="s">
        <v>2176</v>
      </c>
      <c r="D262" s="6">
        <v>10000</v>
      </c>
      <c r="E262" s="171">
        <v>0</v>
      </c>
      <c r="F262" s="171">
        <v>0</v>
      </c>
      <c r="G262" s="171" t="s">
        <v>4942</v>
      </c>
      <c r="H262" s="6">
        <v>22000000000</v>
      </c>
      <c r="I262" s="154">
        <v>2.1999999999999997</v>
      </c>
      <c r="J262" s="154">
        <v>49.147179999999999</v>
      </c>
      <c r="K262" s="6">
        <v>0</v>
      </c>
      <c r="L262" s="6" t="s">
        <v>4942</v>
      </c>
      <c r="M262" s="154">
        <v>178.57142857142858</v>
      </c>
      <c r="N262" s="154">
        <v>0.92856606388349849</v>
      </c>
      <c r="O262" s="154" t="s">
        <v>4942</v>
      </c>
      <c r="P262" s="172">
        <v>50344.664047999999</v>
      </c>
      <c r="Q262" s="168" t="s">
        <v>2001</v>
      </c>
      <c r="R262" s="172" t="s">
        <v>4748</v>
      </c>
      <c r="S262" s="168" t="s">
        <v>2001</v>
      </c>
      <c r="T262" s="172">
        <v>27205.126632</v>
      </c>
      <c r="U262" s="168" t="s">
        <v>4748</v>
      </c>
      <c r="V262" s="172">
        <v>866.48256600000002</v>
      </c>
      <c r="W262" s="173" t="s">
        <v>2001</v>
      </c>
      <c r="X262" s="172" t="s">
        <v>4748</v>
      </c>
      <c r="Y262" s="173" t="s">
        <v>2001</v>
      </c>
      <c r="Z262" s="172">
        <v>122.48942700000001</v>
      </c>
      <c r="AA262" s="173" t="s">
        <v>4748</v>
      </c>
      <c r="AB262" s="172">
        <v>394</v>
      </c>
      <c r="AC262" s="168" t="s">
        <v>2001</v>
      </c>
      <c r="AD262" s="172" t="s">
        <v>4748</v>
      </c>
      <c r="AE262" s="168" t="s">
        <v>2001</v>
      </c>
      <c r="AF262" s="172">
        <v>56</v>
      </c>
      <c r="AG262" s="168" t="s">
        <v>4748</v>
      </c>
      <c r="AH262" s="171" t="s">
        <v>4748</v>
      </c>
      <c r="AI262" s="171" t="s">
        <v>4748</v>
      </c>
      <c r="AJ262" s="171" t="s">
        <v>4748</v>
      </c>
      <c r="AK262" s="171" t="s">
        <v>4748</v>
      </c>
      <c r="AL262" s="171" t="s">
        <v>4748</v>
      </c>
      <c r="AM262" s="171" t="s">
        <v>4748</v>
      </c>
      <c r="AN262" s="170">
        <v>17.391753341827766</v>
      </c>
      <c r="AO262" s="170" t="s">
        <v>4748</v>
      </c>
      <c r="AP262" s="170">
        <v>28.020512582483015</v>
      </c>
      <c r="AQ262" s="170">
        <v>15.698411427100828</v>
      </c>
      <c r="AR262" s="170" t="s">
        <v>4748</v>
      </c>
      <c r="AS262" s="170">
        <v>1.0158104169817364</v>
      </c>
      <c r="AT262" s="6" t="s">
        <v>4748</v>
      </c>
      <c r="AU262" s="6" t="s">
        <v>4748</v>
      </c>
      <c r="AV262" s="6">
        <v>0</v>
      </c>
    </row>
    <row r="263" spans="1:48" x14ac:dyDescent="0.25">
      <c r="A263" s="162">
        <v>260</v>
      </c>
      <c r="B263" s="3" t="s">
        <v>2498</v>
      </c>
      <c r="C263" s="3" t="s">
        <v>2176</v>
      </c>
      <c r="D263" s="28" t="s">
        <v>4942</v>
      </c>
      <c r="E263" s="25" t="s">
        <v>4942</v>
      </c>
      <c r="F263" s="25" t="s">
        <v>4942</v>
      </c>
      <c r="G263" s="25" t="s">
        <v>4942</v>
      </c>
      <c r="H263" s="28" t="s">
        <v>4942</v>
      </c>
      <c r="I263" s="51">
        <v>1.28</v>
      </c>
      <c r="J263" s="51">
        <v>100</v>
      </c>
      <c r="K263" s="28" t="s">
        <v>4942</v>
      </c>
      <c r="L263" s="28" t="s">
        <v>4942</v>
      </c>
      <c r="M263" s="51" t="s">
        <v>4942</v>
      </c>
      <c r="N263" s="51" t="s">
        <v>4942</v>
      </c>
      <c r="O263" s="51" t="s">
        <v>4942</v>
      </c>
      <c r="P263" s="30">
        <v>33442.085354000003</v>
      </c>
      <c r="Q263" s="27" t="s">
        <v>2001</v>
      </c>
      <c r="R263" s="30">
        <v>35222.906724</v>
      </c>
      <c r="S263" s="27">
        <v>5.3250906788532282E-2</v>
      </c>
      <c r="T263" s="30">
        <v>37021.106677999996</v>
      </c>
      <c r="U263" s="27">
        <v>5.1052003404782831E-2</v>
      </c>
      <c r="V263" s="30">
        <v>1576.402143</v>
      </c>
      <c r="W263" s="32" t="s">
        <v>2001</v>
      </c>
      <c r="X263" s="30">
        <v>1226.647549</v>
      </c>
      <c r="Y263" s="32">
        <v>-0.22186889021502676</v>
      </c>
      <c r="Z263" s="30">
        <v>2432.8164879999999</v>
      </c>
      <c r="AA263" s="32">
        <v>0.98330522078921945</v>
      </c>
      <c r="AB263" s="30" t="s">
        <v>4748</v>
      </c>
      <c r="AC263" s="27" t="s">
        <v>2001</v>
      </c>
      <c r="AD263" s="30" t="s">
        <v>4748</v>
      </c>
      <c r="AE263" s="27" t="s">
        <v>2001</v>
      </c>
      <c r="AF263" s="30">
        <v>1901</v>
      </c>
      <c r="AG263" s="27" t="s">
        <v>4748</v>
      </c>
      <c r="AH263" s="25" t="s">
        <v>4748</v>
      </c>
      <c r="AI263" s="25">
        <v>9.1101953928031829</v>
      </c>
      <c r="AJ263" s="25">
        <v>14.445233204368954</v>
      </c>
      <c r="AK263" s="25" t="s">
        <v>4748</v>
      </c>
      <c r="AL263" s="25">
        <v>12.380039829957388</v>
      </c>
      <c r="AM263" s="25">
        <v>18.282225924608809</v>
      </c>
      <c r="AN263" s="49">
        <v>16.733589624459999</v>
      </c>
      <c r="AO263" s="49">
        <v>16.413782278964195</v>
      </c>
      <c r="AP263" s="49">
        <v>22.940347804477913</v>
      </c>
      <c r="AQ263" s="49">
        <v>0</v>
      </c>
      <c r="AR263" s="49">
        <v>0</v>
      </c>
      <c r="AS263" s="49">
        <v>0</v>
      </c>
      <c r="AT263" s="28" t="s">
        <v>4748</v>
      </c>
      <c r="AU263" s="28" t="s">
        <v>4748</v>
      </c>
      <c r="AV263" s="28">
        <v>668</v>
      </c>
    </row>
    <row r="264" spans="1:48" x14ac:dyDescent="0.25">
      <c r="A264" s="162">
        <v>261</v>
      </c>
      <c r="B264" s="3" t="s">
        <v>366</v>
      </c>
      <c r="C264" s="3" t="s">
        <v>694</v>
      </c>
      <c r="D264" s="28">
        <v>16900</v>
      </c>
      <c r="E264" s="25">
        <v>-3.4285709999999998</v>
      </c>
      <c r="F264" s="25">
        <v>-5.0561800000000003</v>
      </c>
      <c r="G264" s="25">
        <v>108.642</v>
      </c>
      <c r="H264" s="28">
        <v>139425000000</v>
      </c>
      <c r="I264" s="51">
        <v>8.25</v>
      </c>
      <c r="J264" s="51">
        <v>33.665939999999999</v>
      </c>
      <c r="K264" s="28">
        <v>5850</v>
      </c>
      <c r="L264" s="28">
        <v>97730500</v>
      </c>
      <c r="M264" s="51">
        <v>17.918690966720195</v>
      </c>
      <c r="N264" s="51">
        <v>1.8203876757000763</v>
      </c>
      <c r="O264" s="51">
        <v>0.31188579999999999</v>
      </c>
      <c r="P264" s="30">
        <v>0</v>
      </c>
      <c r="Q264" s="27" t="s">
        <v>2001</v>
      </c>
      <c r="R264" s="30">
        <v>11264.288280000001</v>
      </c>
      <c r="S264" s="27" t="s">
        <v>2001</v>
      </c>
      <c r="T264" s="30">
        <v>82353.866045000002</v>
      </c>
      <c r="U264" s="27">
        <v>6.3110580977602595</v>
      </c>
      <c r="V264" s="30">
        <v>332.46834200000001</v>
      </c>
      <c r="W264" s="32">
        <v>-1.1385484453980537</v>
      </c>
      <c r="X264" s="30">
        <v>-246.73509999999999</v>
      </c>
      <c r="Y264" s="32">
        <v>-1.742131110937474</v>
      </c>
      <c r="Z264" s="30">
        <v>3859.5109149999998</v>
      </c>
      <c r="AA264" s="32">
        <v>-16.642326183019765</v>
      </c>
      <c r="AB264" s="30">
        <v>102</v>
      </c>
      <c r="AC264" s="27">
        <v>-1.1382113821138211</v>
      </c>
      <c r="AD264" s="30">
        <v>-76</v>
      </c>
      <c r="AE264" s="27">
        <v>-1.7450980392156863</v>
      </c>
      <c r="AF264" s="30">
        <v>493</v>
      </c>
      <c r="AG264" s="27">
        <v>-7.4868421052631575</v>
      </c>
      <c r="AH264" s="25">
        <v>1.330562615854155</v>
      </c>
      <c r="AI264" s="25">
        <v>-0.5791088499411966</v>
      </c>
      <c r="AJ264" s="25">
        <v>4.2119642795615952</v>
      </c>
      <c r="AK264" s="25">
        <v>1.4922707770352446</v>
      </c>
      <c r="AL264" s="25">
        <v>-1.1220177401566147</v>
      </c>
      <c r="AM264" s="25">
        <v>7.9093701820347455</v>
      </c>
      <c r="AN264" s="49" t="s">
        <v>4748</v>
      </c>
      <c r="AO264" s="49">
        <v>8.4547428326292913</v>
      </c>
      <c r="AP264" s="49">
        <v>5.476839950094659</v>
      </c>
      <c r="AQ264" s="49">
        <v>0</v>
      </c>
      <c r="AR264" s="49">
        <v>146.64715153849571</v>
      </c>
      <c r="AS264" s="49">
        <v>52.506585062212629</v>
      </c>
      <c r="AT264" s="28">
        <v>0</v>
      </c>
      <c r="AU264" s="28">
        <v>0</v>
      </c>
      <c r="AV264" s="28">
        <v>0</v>
      </c>
    </row>
    <row r="265" spans="1:48" x14ac:dyDescent="0.25">
      <c r="A265" s="162">
        <v>262</v>
      </c>
      <c r="B265" s="3" t="s">
        <v>3941</v>
      </c>
      <c r="C265" s="3" t="s">
        <v>1</v>
      </c>
      <c r="D265" s="28">
        <v>23950</v>
      </c>
      <c r="E265" s="25">
        <v>-4.0080159999999996</v>
      </c>
      <c r="F265" s="25">
        <v>12.9717</v>
      </c>
      <c r="G265" s="25">
        <v>-36.06776</v>
      </c>
      <c r="H265" s="28">
        <v>878746743650</v>
      </c>
      <c r="I265" s="51">
        <v>36.690889999999996</v>
      </c>
      <c r="J265" s="51">
        <v>87.051249999999996</v>
      </c>
      <c r="K265" s="28">
        <v>175204</v>
      </c>
      <c r="L265" s="28">
        <v>4122800000</v>
      </c>
      <c r="M265" s="51">
        <v>5.5927730027531624</v>
      </c>
      <c r="N265" s="51">
        <v>1.3246998769551537</v>
      </c>
      <c r="O265" s="51">
        <v>0.99393560000000003</v>
      </c>
      <c r="P265" s="30">
        <v>680204.45369200001</v>
      </c>
      <c r="Q265" s="27">
        <v>0.11994820995250866</v>
      </c>
      <c r="R265" s="30">
        <v>1117720.6798380001</v>
      </c>
      <c r="S265" s="27">
        <v>0.64321282192619922</v>
      </c>
      <c r="T265" s="30">
        <v>1181089.534615</v>
      </c>
      <c r="U265" s="27">
        <v>5.669471444885895E-2</v>
      </c>
      <c r="V265" s="30">
        <v>62666.996154</v>
      </c>
      <c r="W265" s="32">
        <v>0.23616588373370906</v>
      </c>
      <c r="X265" s="30">
        <v>152042.317503</v>
      </c>
      <c r="Y265" s="32">
        <v>1.4261944378084768</v>
      </c>
      <c r="Z265" s="30">
        <v>173778.727789</v>
      </c>
      <c r="AA265" s="32">
        <v>0.14296289771807189</v>
      </c>
      <c r="AB265" s="30">
        <v>1631.868131868132</v>
      </c>
      <c r="AC265" s="27">
        <v>-0.43410606541759289</v>
      </c>
      <c r="AD265" s="30">
        <v>4135.7142857142853</v>
      </c>
      <c r="AE265" s="27">
        <v>1.5343434343434339</v>
      </c>
      <c r="AF265" s="30">
        <v>4561.2155076923082</v>
      </c>
      <c r="AG265" s="27">
        <v>0.10288457871662039</v>
      </c>
      <c r="AH265" s="25">
        <v>7.8950418495400996</v>
      </c>
      <c r="AI265" s="25">
        <v>15.691224996633405</v>
      </c>
      <c r="AJ265" s="25">
        <v>15.492851515812381</v>
      </c>
      <c r="AK265" s="25">
        <v>21.488580765283725</v>
      </c>
      <c r="AL265" s="25">
        <v>42.731491042341524</v>
      </c>
      <c r="AM265" s="25">
        <v>35.847187496420652</v>
      </c>
      <c r="AN265" s="49">
        <v>19.342751773803535</v>
      </c>
      <c r="AO265" s="49">
        <v>23.545236987933638</v>
      </c>
      <c r="AP265" s="49">
        <v>23.834768408625674</v>
      </c>
      <c r="AQ265" s="49">
        <v>157.4045462724543</v>
      </c>
      <c r="AR265" s="49">
        <v>102.80147171728902</v>
      </c>
      <c r="AS265" s="49">
        <v>74.916399536066152</v>
      </c>
      <c r="AT265" s="28">
        <v>1373.6263736263736</v>
      </c>
      <c r="AU265" s="28">
        <v>549.45054945054949</v>
      </c>
      <c r="AV265" s="28">
        <v>1020.4061538461539</v>
      </c>
    </row>
    <row r="266" spans="1:48" x14ac:dyDescent="0.25">
      <c r="A266" s="162">
        <v>263</v>
      </c>
      <c r="B266" s="3" t="s">
        <v>367</v>
      </c>
      <c r="C266" s="3" t="s">
        <v>694</v>
      </c>
      <c r="D266" s="6">
        <v>9500</v>
      </c>
      <c r="E266" s="171">
        <v>11.764709999999999</v>
      </c>
      <c r="F266" s="171">
        <v>-5</v>
      </c>
      <c r="G266" s="171">
        <v>0</v>
      </c>
      <c r="H266" s="6">
        <v>20980047000</v>
      </c>
      <c r="I266" s="154">
        <v>2.2084199999999998</v>
      </c>
      <c r="J266" s="154">
        <v>55.891109999999998</v>
      </c>
      <c r="K266" s="6">
        <v>265</v>
      </c>
      <c r="L266" s="6">
        <v>2382500</v>
      </c>
      <c r="M266" s="154">
        <v>17.522031275302329</v>
      </c>
      <c r="N266" s="154">
        <v>0.69075048606705181</v>
      </c>
      <c r="O266" s="154" t="s">
        <v>4942</v>
      </c>
      <c r="P266" s="172">
        <v>100216.57659700001</v>
      </c>
      <c r="Q266" s="168">
        <v>-0.24958326926095309</v>
      </c>
      <c r="R266" s="172">
        <v>125161.471532</v>
      </c>
      <c r="S266" s="168">
        <v>0.24890986882649835</v>
      </c>
      <c r="T266" s="172">
        <v>131410.47668699999</v>
      </c>
      <c r="U266" s="168">
        <v>4.9927546220981514E-2</v>
      </c>
      <c r="V266" s="172">
        <v>999.23977300000001</v>
      </c>
      <c r="W266" s="173">
        <v>-0.23513386682082094</v>
      </c>
      <c r="X266" s="172">
        <v>978.05307000000005</v>
      </c>
      <c r="Y266" s="173">
        <v>-2.1202821957728379E-2</v>
      </c>
      <c r="Z266" s="172">
        <v>984.23378200000002</v>
      </c>
      <c r="AA266" s="173">
        <v>6.3194035063966116E-3</v>
      </c>
      <c r="AB266" s="172">
        <v>489.38260869565215</v>
      </c>
      <c r="AC266" s="168">
        <v>-0.15750000000000008</v>
      </c>
      <c r="AD266" s="172">
        <v>479.00869565217397</v>
      </c>
      <c r="AE266" s="168">
        <v>-2.1197960162760321E-2</v>
      </c>
      <c r="AF266" s="172">
        <v>482.23216600000001</v>
      </c>
      <c r="AG266" s="168">
        <v>6.729461024579643E-3</v>
      </c>
      <c r="AH266" s="171">
        <v>1.1009121797923902</v>
      </c>
      <c r="AI266" s="171">
        <v>1.0041472598970413</v>
      </c>
      <c r="AJ266" s="171">
        <v>0.9821487587276575</v>
      </c>
      <c r="AK266" s="171">
        <v>3.8879706363803028</v>
      </c>
      <c r="AL266" s="171">
        <v>3.8028395610756931</v>
      </c>
      <c r="AM266" s="171">
        <v>3.8124923794301413</v>
      </c>
      <c r="AN266" s="170">
        <v>3.9747577778657117</v>
      </c>
      <c r="AO266" s="170">
        <v>3.1990032731249118</v>
      </c>
      <c r="AP266" s="170">
        <v>3.159759518938543</v>
      </c>
      <c r="AQ266" s="170">
        <v>0</v>
      </c>
      <c r="AR266" s="170">
        <v>13.443135248087543</v>
      </c>
      <c r="AS266" s="170">
        <v>7.7349085672541076</v>
      </c>
      <c r="AT266" s="6">
        <v>365.21739130434787</v>
      </c>
      <c r="AU266" s="6">
        <v>356.52173913043481</v>
      </c>
      <c r="AV266" s="6">
        <v>357</v>
      </c>
    </row>
    <row r="267" spans="1:48" x14ac:dyDescent="0.25">
      <c r="A267" s="162">
        <v>264</v>
      </c>
      <c r="B267" s="3" t="s">
        <v>2501</v>
      </c>
      <c r="C267" s="3" t="s">
        <v>2176</v>
      </c>
      <c r="D267" s="28" t="s">
        <v>4942</v>
      </c>
      <c r="E267" s="25" t="s">
        <v>4942</v>
      </c>
      <c r="F267" s="25" t="s">
        <v>4942</v>
      </c>
      <c r="G267" s="25" t="s">
        <v>4942</v>
      </c>
      <c r="H267" s="28" t="s">
        <v>4942</v>
      </c>
      <c r="I267" s="51">
        <v>1.6394599999999999</v>
      </c>
      <c r="J267" s="51">
        <v>39.687460000000002</v>
      </c>
      <c r="K267" s="28" t="s">
        <v>4942</v>
      </c>
      <c r="L267" s="28" t="s">
        <v>4942</v>
      </c>
      <c r="M267" s="51" t="s">
        <v>4942</v>
      </c>
      <c r="N267" s="51" t="s">
        <v>4942</v>
      </c>
      <c r="O267" s="51" t="s">
        <v>4942</v>
      </c>
      <c r="P267" s="30">
        <v>45842.843150000001</v>
      </c>
      <c r="Q267" s="27">
        <v>-0.14685698850275075</v>
      </c>
      <c r="R267" s="30">
        <v>45046.004700999998</v>
      </c>
      <c r="S267" s="27">
        <v>-1.7381959630922261E-2</v>
      </c>
      <c r="T267" s="30">
        <v>62161.160607999998</v>
      </c>
      <c r="U267" s="27">
        <v>0.37994836657778114</v>
      </c>
      <c r="V267" s="30">
        <v>-2057.0238180000001</v>
      </c>
      <c r="W267" s="32">
        <v>-1.5288600405678929</v>
      </c>
      <c r="X267" s="30">
        <v>376.78405700000002</v>
      </c>
      <c r="Y267" s="32">
        <v>-1.1831695159302233</v>
      </c>
      <c r="Z267" s="30">
        <v>616.14027499999997</v>
      </c>
      <c r="AA267" s="32">
        <v>0.63526100309493705</v>
      </c>
      <c r="AB267" s="30" t="s">
        <v>4748</v>
      </c>
      <c r="AC267" s="27" t="s">
        <v>2001</v>
      </c>
      <c r="AD267" s="30">
        <v>195</v>
      </c>
      <c r="AE267" s="27" t="s">
        <v>2001</v>
      </c>
      <c r="AF267" s="30">
        <v>376</v>
      </c>
      <c r="AG267" s="27">
        <v>0.92820512820512824</v>
      </c>
      <c r="AH267" s="25">
        <v>-2.437067004365145</v>
      </c>
      <c r="AI267" s="25">
        <v>0.59327294794211338</v>
      </c>
      <c r="AJ267" s="25">
        <v>1.1604940035183995</v>
      </c>
      <c r="AK267" s="25">
        <v>-12.049441848945939</v>
      </c>
      <c r="AL267" s="25">
        <v>1.8940696427794013</v>
      </c>
      <c r="AM267" s="25">
        <v>3.3200478867793635</v>
      </c>
      <c r="AN267" s="49">
        <v>6.699976164109267</v>
      </c>
      <c r="AO267" s="49">
        <v>9.046417701300669</v>
      </c>
      <c r="AP267" s="49">
        <v>8.0082637394632847</v>
      </c>
      <c r="AQ267" s="49">
        <v>136.17523429534</v>
      </c>
      <c r="AR267" s="49">
        <v>78.5619587186263</v>
      </c>
      <c r="AS267" s="49">
        <v>54.725596350653952</v>
      </c>
      <c r="AT267" s="28" t="s">
        <v>4748</v>
      </c>
      <c r="AU267" s="28" t="s">
        <v>4748</v>
      </c>
      <c r="AV267" s="28">
        <v>0</v>
      </c>
    </row>
    <row r="268" spans="1:48" x14ac:dyDescent="0.25">
      <c r="A268" s="162">
        <v>265</v>
      </c>
      <c r="B268" s="3" t="s">
        <v>72</v>
      </c>
      <c r="C268" s="3" t="s">
        <v>2176</v>
      </c>
      <c r="D268" s="6">
        <v>1000</v>
      </c>
      <c r="E268" s="171">
        <v>-9.0909089999999999</v>
      </c>
      <c r="F268" s="171">
        <v>-9.0909089999999999</v>
      </c>
      <c r="G268" s="171">
        <v>-33.333329999999997</v>
      </c>
      <c r="H268" s="6">
        <v>1990530000</v>
      </c>
      <c r="I268" s="154">
        <v>1.9905299999999999</v>
      </c>
      <c r="J268" s="154">
        <v>70.269229999999993</v>
      </c>
      <c r="K268" s="6">
        <v>55</v>
      </c>
      <c r="L268" s="6">
        <v>56000</v>
      </c>
      <c r="M268" s="154" t="s">
        <v>4942</v>
      </c>
      <c r="N268" s="154">
        <v>0.16291280047155604</v>
      </c>
      <c r="O268" s="154" t="s">
        <v>4942</v>
      </c>
      <c r="P268" s="172">
        <v>324953.04061899998</v>
      </c>
      <c r="Q268" s="168">
        <v>-6.3808939240198592E-2</v>
      </c>
      <c r="R268" s="172">
        <v>290278.16438199999</v>
      </c>
      <c r="S268" s="168">
        <v>-0.10670734507037738</v>
      </c>
      <c r="T268" s="172">
        <v>301244.89614000003</v>
      </c>
      <c r="U268" s="168">
        <v>3.7780078227200198E-2</v>
      </c>
      <c r="V268" s="172">
        <v>-37491.410107999996</v>
      </c>
      <c r="W268" s="173">
        <v>1.7887861293837855</v>
      </c>
      <c r="X268" s="172">
        <v>-8922.2921889999998</v>
      </c>
      <c r="Y268" s="173">
        <v>-0.76201769516542828</v>
      </c>
      <c r="Z268" s="172">
        <v>-13101.226839999999</v>
      </c>
      <c r="AA268" s="173">
        <v>0.46837007379696333</v>
      </c>
      <c r="AB268" s="172">
        <v>-4144</v>
      </c>
      <c r="AC268" s="168">
        <v>1.7886944818304173</v>
      </c>
      <c r="AD268" s="172">
        <v>-986</v>
      </c>
      <c r="AE268" s="168">
        <v>-0.76206563706563712</v>
      </c>
      <c r="AF268" s="172">
        <v>-1448</v>
      </c>
      <c r="AG268" s="168">
        <v>0.46855983772819471</v>
      </c>
      <c r="AH268" s="171">
        <v>-10.556992803890584</v>
      </c>
      <c r="AI268" s="171">
        <v>-2.8535589756157655</v>
      </c>
      <c r="AJ268" s="171">
        <v>-4.2473659317495551</v>
      </c>
      <c r="AK268" s="171">
        <v>-44.44864795757573</v>
      </c>
      <c r="AL268" s="171">
        <v>-14.593014415793565</v>
      </c>
      <c r="AM268" s="171">
        <v>-26.134981231555827</v>
      </c>
      <c r="AN268" s="170">
        <v>1.8894017878104963</v>
      </c>
      <c r="AO268" s="170">
        <v>6.130652575224671</v>
      </c>
      <c r="AP268" s="170">
        <v>5.1405800969332338</v>
      </c>
      <c r="AQ268" s="170">
        <v>237.12739198782091</v>
      </c>
      <c r="AR268" s="170">
        <v>202.31597404520221</v>
      </c>
      <c r="AS268" s="170">
        <v>221.24191485590083</v>
      </c>
      <c r="AT268" s="6">
        <v>0</v>
      </c>
      <c r="AU268" s="6">
        <v>0</v>
      </c>
      <c r="AV268" s="6">
        <v>0</v>
      </c>
    </row>
    <row r="269" spans="1:48" x14ac:dyDescent="0.25">
      <c r="A269" s="162">
        <v>266</v>
      </c>
      <c r="B269" s="3" t="s">
        <v>2504</v>
      </c>
      <c r="C269" s="3" t="s">
        <v>2176</v>
      </c>
      <c r="D269" s="6">
        <v>5000</v>
      </c>
      <c r="E269" s="171">
        <v>13.63636</v>
      </c>
      <c r="F269" s="171">
        <v>-12.2807</v>
      </c>
      <c r="G269" s="171">
        <v>-46.808509999999998</v>
      </c>
      <c r="H269" s="6">
        <v>42686400000</v>
      </c>
      <c r="I269" s="154">
        <v>8.5372799999999991</v>
      </c>
      <c r="J269" s="154">
        <v>9.0161040000000003</v>
      </c>
      <c r="K269" s="6">
        <v>6065</v>
      </c>
      <c r="L269" s="6">
        <v>26751500</v>
      </c>
      <c r="M269" s="154">
        <v>11.876484560570072</v>
      </c>
      <c r="N269" s="154">
        <v>0.39704843220630476</v>
      </c>
      <c r="O269" s="154" t="s">
        <v>4942</v>
      </c>
      <c r="P269" s="172">
        <v>528237.37426800001</v>
      </c>
      <c r="Q269" s="168">
        <v>-0.15408457005163201</v>
      </c>
      <c r="R269" s="172">
        <v>432223.84967199998</v>
      </c>
      <c r="S269" s="168">
        <v>-0.18176208135414473</v>
      </c>
      <c r="T269" s="172">
        <v>429578.11278199998</v>
      </c>
      <c r="U269" s="168">
        <v>-6.1212191136786184E-3</v>
      </c>
      <c r="V269" s="172">
        <v>4705.0169480000004</v>
      </c>
      <c r="W269" s="173">
        <v>-0.29226419122284553</v>
      </c>
      <c r="X269" s="172">
        <v>1970.575196</v>
      </c>
      <c r="Y269" s="173">
        <v>-0.58117574967766095</v>
      </c>
      <c r="Z269" s="172">
        <v>2359.292152</v>
      </c>
      <c r="AA269" s="173">
        <v>0.19726065607089879</v>
      </c>
      <c r="AB269" s="172">
        <v>652.38095238095241</v>
      </c>
      <c r="AC269" s="168">
        <v>-0.45020547065622196</v>
      </c>
      <c r="AD269" s="172">
        <v>352</v>
      </c>
      <c r="AE269" s="168">
        <v>-0.46043795620437955</v>
      </c>
      <c r="AF269" s="172">
        <v>421</v>
      </c>
      <c r="AG269" s="168">
        <v>0.19602272727272727</v>
      </c>
      <c r="AH269" s="171">
        <v>3.1249564204022477</v>
      </c>
      <c r="AI269" s="171">
        <v>1.2020335970536824</v>
      </c>
      <c r="AJ269" s="171">
        <v>1.4265217223955797</v>
      </c>
      <c r="AK269" s="171">
        <v>5.2385650719251746</v>
      </c>
      <c r="AL269" s="171">
        <v>2.7800452272741616</v>
      </c>
      <c r="AM269" s="171">
        <v>3.3517812172585115</v>
      </c>
      <c r="AN269" s="170">
        <v>11.224962705481934</v>
      </c>
      <c r="AO269" s="170">
        <v>11.288368413734185</v>
      </c>
      <c r="AP269" s="170">
        <v>10.143550168980076</v>
      </c>
      <c r="AQ269" s="170">
        <v>34.526012237645155</v>
      </c>
      <c r="AR269" s="170">
        <v>71.088467021652804</v>
      </c>
      <c r="AS269" s="170">
        <v>86.960988104705436</v>
      </c>
      <c r="AT269" s="6">
        <v>571.42857142857144</v>
      </c>
      <c r="AU269" s="6">
        <v>1200</v>
      </c>
      <c r="AV269" s="6">
        <v>400</v>
      </c>
    </row>
    <row r="270" spans="1:48" x14ac:dyDescent="0.25">
      <c r="A270" s="162">
        <v>267</v>
      </c>
      <c r="B270" s="3" t="s">
        <v>368</v>
      </c>
      <c r="C270" s="3" t="s">
        <v>694</v>
      </c>
      <c r="D270" s="28">
        <v>13900</v>
      </c>
      <c r="E270" s="25">
        <v>4.5112779999999999</v>
      </c>
      <c r="F270" s="25">
        <v>-8.5526319999999991</v>
      </c>
      <c r="G270" s="25">
        <v>-2.7972030000000001</v>
      </c>
      <c r="H270" s="28">
        <v>91072313500</v>
      </c>
      <c r="I270" s="51">
        <v>6.5519599999999993</v>
      </c>
      <c r="J270" s="51">
        <v>45.532330000000002</v>
      </c>
      <c r="K270" s="28">
        <v>350</v>
      </c>
      <c r="L270" s="28">
        <v>4729500</v>
      </c>
      <c r="M270" s="51">
        <v>7.5064300687503716</v>
      </c>
      <c r="N270" s="51">
        <v>0.96168427001039314</v>
      </c>
      <c r="O270" s="51" t="s">
        <v>4942</v>
      </c>
      <c r="P270" s="30">
        <v>100020.035367</v>
      </c>
      <c r="Q270" s="27">
        <v>3.981239522565283E-2</v>
      </c>
      <c r="R270" s="30">
        <v>109313.36242400001</v>
      </c>
      <c r="S270" s="27">
        <v>9.2914654777918493E-2</v>
      </c>
      <c r="T270" s="30">
        <v>96286.795100000003</v>
      </c>
      <c r="U270" s="27">
        <v>-0.11916720001231972</v>
      </c>
      <c r="V270" s="30">
        <v>2037.682403</v>
      </c>
      <c r="W270" s="32">
        <v>0.4917006012694638</v>
      </c>
      <c r="X270" s="30">
        <v>1021.5991760000001</v>
      </c>
      <c r="Y270" s="32">
        <v>-0.49864651405148341</v>
      </c>
      <c r="Z270" s="30">
        <v>1861.356086</v>
      </c>
      <c r="AA270" s="32">
        <v>0.82200233685388158</v>
      </c>
      <c r="AB270" s="30">
        <v>387</v>
      </c>
      <c r="AC270" s="27">
        <v>0.23642172523961658</v>
      </c>
      <c r="AD270" s="30">
        <v>173</v>
      </c>
      <c r="AE270" s="27">
        <v>-0.55297157622739013</v>
      </c>
      <c r="AF270" s="30">
        <v>214.47313600000001</v>
      </c>
      <c r="AG270" s="27">
        <v>0.23972910982658965</v>
      </c>
      <c r="AH270" s="25">
        <v>1.2555686463091031</v>
      </c>
      <c r="AI270" s="25">
        <v>0.56896902907564262</v>
      </c>
      <c r="AJ270" s="25">
        <v>0.68051272311359989</v>
      </c>
      <c r="AK270" s="25">
        <v>2.1159941657769314</v>
      </c>
      <c r="AL270" s="25">
        <v>0.96705635423842018</v>
      </c>
      <c r="AM270" s="25">
        <v>1.5098658953791846</v>
      </c>
      <c r="AN270" s="49">
        <v>2.9430614318410986</v>
      </c>
      <c r="AO270" s="49">
        <v>3.4478040190377812</v>
      </c>
      <c r="AP270" s="49">
        <v>3.3256662200401799</v>
      </c>
      <c r="AQ270" s="49">
        <v>0</v>
      </c>
      <c r="AR270" s="49">
        <v>0</v>
      </c>
      <c r="AS270" s="49">
        <v>35.071980010698738</v>
      </c>
      <c r="AT270" s="28">
        <v>800</v>
      </c>
      <c r="AU270" s="28" t="s">
        <v>4748</v>
      </c>
      <c r="AV270" s="28">
        <v>1000</v>
      </c>
    </row>
    <row r="271" spans="1:48" x14ac:dyDescent="0.25">
      <c r="A271" s="162">
        <v>268</v>
      </c>
      <c r="B271" s="3" t="s">
        <v>73</v>
      </c>
      <c r="C271" s="3" t="s">
        <v>1</v>
      </c>
      <c r="D271" s="6">
        <v>126800</v>
      </c>
      <c r="E271" s="171">
        <v>9.4046590000000005</v>
      </c>
      <c r="F271" s="171">
        <v>69.292389999999997</v>
      </c>
      <c r="G271" s="171">
        <v>64.675319999999999</v>
      </c>
      <c r="H271" s="6">
        <v>1351051971200</v>
      </c>
      <c r="I271" s="154">
        <v>10.65498</v>
      </c>
      <c r="J271" s="154">
        <v>40.037889999999997</v>
      </c>
      <c r="K271" s="6">
        <v>74921.5</v>
      </c>
      <c r="L271" s="6">
        <v>8570400000</v>
      </c>
      <c r="M271" s="154">
        <v>12.114146687883551</v>
      </c>
      <c r="N271" s="154">
        <v>2.6310014258896084</v>
      </c>
      <c r="O271" s="154">
        <v>0.41806929999999998</v>
      </c>
      <c r="P271" s="172">
        <v>277038.91563</v>
      </c>
      <c r="Q271" s="168">
        <v>-6.2754079700929388E-2</v>
      </c>
      <c r="R271" s="172">
        <v>215216.92981500001</v>
      </c>
      <c r="S271" s="168">
        <v>-0.22315271366989642</v>
      </c>
      <c r="T271" s="172">
        <v>241429.696379</v>
      </c>
      <c r="U271" s="168">
        <v>0.12179695429412744</v>
      </c>
      <c r="V271" s="172">
        <v>54699.484742000001</v>
      </c>
      <c r="W271" s="173">
        <v>-4.535485053298427E-2</v>
      </c>
      <c r="X271" s="172">
        <v>59840.114410000002</v>
      </c>
      <c r="Y271" s="173">
        <v>9.3979489793125204E-2</v>
      </c>
      <c r="Z271" s="172">
        <v>75339.589263000002</v>
      </c>
      <c r="AA271" s="173">
        <v>0.25901479310022596</v>
      </c>
      <c r="AB271" s="172">
        <v>4271</v>
      </c>
      <c r="AC271" s="168">
        <v>-7.1319852141769946E-2</v>
      </c>
      <c r="AD271" s="172">
        <v>4785</v>
      </c>
      <c r="AE271" s="168">
        <v>0.1203465230625147</v>
      </c>
      <c r="AF271" s="172">
        <v>6029</v>
      </c>
      <c r="AG271" s="168">
        <v>0.25997910135841168</v>
      </c>
      <c r="AH271" s="171">
        <v>4.9283010585178015</v>
      </c>
      <c r="AI271" s="171">
        <v>4.9013068350104145</v>
      </c>
      <c r="AJ271" s="171">
        <v>5.83928154463187</v>
      </c>
      <c r="AK271" s="171">
        <v>12.473180708913514</v>
      </c>
      <c r="AL271" s="171">
        <v>13.385325680774212</v>
      </c>
      <c r="AM271" s="171">
        <v>15.732463100346248</v>
      </c>
      <c r="AN271" s="170">
        <v>32.57569172070037</v>
      </c>
      <c r="AO271" s="170">
        <v>37.548561294162518</v>
      </c>
      <c r="AP271" s="170">
        <v>32.11519470383768</v>
      </c>
      <c r="AQ271" s="170">
        <v>0.78339327646428791</v>
      </c>
      <c r="AR271" s="170">
        <v>0</v>
      </c>
      <c r="AS271" s="170">
        <v>0</v>
      </c>
      <c r="AT271" s="6">
        <v>2500</v>
      </c>
      <c r="AU271" s="6">
        <v>2500</v>
      </c>
      <c r="AV271" s="6">
        <v>3000</v>
      </c>
    </row>
    <row r="272" spans="1:48" x14ac:dyDescent="0.25">
      <c r="A272" s="162">
        <v>269</v>
      </c>
      <c r="B272" s="3" t="s">
        <v>2507</v>
      </c>
      <c r="C272" s="3" t="s">
        <v>2176</v>
      </c>
      <c r="D272" s="28" t="s">
        <v>4942</v>
      </c>
      <c r="E272" s="25" t="s">
        <v>4942</v>
      </c>
      <c r="F272" s="25" t="s">
        <v>4942</v>
      </c>
      <c r="G272" s="25" t="s">
        <v>4942</v>
      </c>
      <c r="H272" s="28" t="s">
        <v>4942</v>
      </c>
      <c r="I272" s="51">
        <v>1.0049699999999999</v>
      </c>
      <c r="J272" s="51">
        <v>48.983460000000001</v>
      </c>
      <c r="K272" s="28" t="s">
        <v>4942</v>
      </c>
      <c r="L272" s="28" t="s">
        <v>4942</v>
      </c>
      <c r="M272" s="51" t="s">
        <v>4942</v>
      </c>
      <c r="N272" s="51" t="s">
        <v>4942</v>
      </c>
      <c r="O272" s="51" t="s">
        <v>4942</v>
      </c>
      <c r="P272" s="30">
        <v>41953.991625000002</v>
      </c>
      <c r="Q272" s="27">
        <v>8.7098797537268347E-3</v>
      </c>
      <c r="R272" s="30">
        <v>62019.949693000002</v>
      </c>
      <c r="S272" s="27">
        <v>0.4782848375276616</v>
      </c>
      <c r="T272" s="30">
        <v>58839.830846999997</v>
      </c>
      <c r="U272" s="27">
        <v>-5.1275740495464073E-2</v>
      </c>
      <c r="V272" s="30">
        <v>-9649.8277730000009</v>
      </c>
      <c r="W272" s="32">
        <v>-15.715442505736961</v>
      </c>
      <c r="X272" s="30">
        <v>1326.9173800000001</v>
      </c>
      <c r="Y272" s="32">
        <v>-1.1375068458436828</v>
      </c>
      <c r="Z272" s="30">
        <v>4031.6391119999998</v>
      </c>
      <c r="AA272" s="32">
        <v>2.0383497667352883</v>
      </c>
      <c r="AB272" s="30">
        <v>-9602</v>
      </c>
      <c r="AC272" s="27">
        <v>-15.704441041347627</v>
      </c>
      <c r="AD272" s="30">
        <v>1320</v>
      </c>
      <c r="AE272" s="27">
        <v>-1.1374713601333055</v>
      </c>
      <c r="AF272" s="30">
        <v>4012</v>
      </c>
      <c r="AG272" s="27">
        <v>2.0393939393939395</v>
      </c>
      <c r="AH272" s="25">
        <v>-26.709274902555357</v>
      </c>
      <c r="AI272" s="25">
        <v>4.260691075360719</v>
      </c>
      <c r="AJ272" s="25">
        <v>13.32438768326765</v>
      </c>
      <c r="AK272" s="25">
        <v>-81.407709306653828</v>
      </c>
      <c r="AL272" s="25">
        <v>18.342775823386226</v>
      </c>
      <c r="AM272" s="25">
        <v>40.669058669796712</v>
      </c>
      <c r="AN272" s="49">
        <v>-5.4160528164046928</v>
      </c>
      <c r="AO272" s="49">
        <v>20.545172063301699</v>
      </c>
      <c r="AP272" s="49">
        <v>12.370685862315177</v>
      </c>
      <c r="AQ272" s="49">
        <v>146.82506594113457</v>
      </c>
      <c r="AR272" s="49">
        <v>105.36241198620233</v>
      </c>
      <c r="AS272" s="49">
        <v>49.519905692947077</v>
      </c>
      <c r="AT272" s="28">
        <v>0</v>
      </c>
      <c r="AU272" s="28">
        <v>0</v>
      </c>
      <c r="AV272" s="28">
        <v>0</v>
      </c>
    </row>
    <row r="273" spans="1:48" x14ac:dyDescent="0.25">
      <c r="A273" s="162">
        <v>270</v>
      </c>
      <c r="B273" s="3" t="s">
        <v>369</v>
      </c>
      <c r="C273" s="3" t="s">
        <v>694</v>
      </c>
      <c r="D273" s="6">
        <v>16700</v>
      </c>
      <c r="E273" s="171">
        <v>-2.339181</v>
      </c>
      <c r="F273" s="171">
        <v>-4.5714290000000002</v>
      </c>
      <c r="G273" s="171">
        <v>-2.339181</v>
      </c>
      <c r="H273" s="6">
        <v>77808640000</v>
      </c>
      <c r="I273" s="154">
        <v>4.6592000000000002</v>
      </c>
      <c r="J273" s="154">
        <v>49.536160000000002</v>
      </c>
      <c r="K273" s="6">
        <v>145</v>
      </c>
      <c r="L273" s="6">
        <v>2390500</v>
      </c>
      <c r="M273" s="154">
        <v>6.1442830253319656</v>
      </c>
      <c r="N273" s="154">
        <v>1.0587434493293473</v>
      </c>
      <c r="O273" s="154">
        <v>0.37488630000000001</v>
      </c>
      <c r="P273" s="172">
        <v>130432.348511</v>
      </c>
      <c r="Q273" s="168">
        <v>8.2491329968611415E-2</v>
      </c>
      <c r="R273" s="172">
        <v>126013.315426</v>
      </c>
      <c r="S273" s="168">
        <v>-3.3879885898300155E-2</v>
      </c>
      <c r="T273" s="172">
        <v>133486.551473</v>
      </c>
      <c r="U273" s="168">
        <v>5.9305129951830987E-2</v>
      </c>
      <c r="V273" s="172">
        <v>12876.096235000001</v>
      </c>
      <c r="W273" s="173">
        <v>9.3851579564164345E-2</v>
      </c>
      <c r="X273" s="172">
        <v>13247.878488</v>
      </c>
      <c r="Y273" s="173">
        <v>2.8873833048048692E-2</v>
      </c>
      <c r="Z273" s="172">
        <v>9194.8492279999991</v>
      </c>
      <c r="AA273" s="173">
        <v>-0.30593798574400094</v>
      </c>
      <c r="AB273" s="172">
        <v>2349</v>
      </c>
      <c r="AC273" s="168">
        <v>-7.0071258907363432E-2</v>
      </c>
      <c r="AD273" s="172">
        <v>2417</v>
      </c>
      <c r="AE273" s="168">
        <v>2.894848871860356E-2</v>
      </c>
      <c r="AF273" s="172">
        <v>1677.46</v>
      </c>
      <c r="AG273" s="168">
        <v>-0.30597434836574267</v>
      </c>
      <c r="AH273" s="171">
        <v>13.577867916466085</v>
      </c>
      <c r="AI273" s="171">
        <v>13.836352949300753</v>
      </c>
      <c r="AJ273" s="171">
        <v>9.5165010490475694</v>
      </c>
      <c r="AK273" s="171">
        <v>15.705206404903571</v>
      </c>
      <c r="AL273" s="171">
        <v>15.488246319376861</v>
      </c>
      <c r="AM273" s="171">
        <v>10.539318084823563</v>
      </c>
      <c r="AN273" s="170">
        <v>26.67417065948624</v>
      </c>
      <c r="AO273" s="170">
        <v>33.430790759361294</v>
      </c>
      <c r="AP273" s="170">
        <v>33.053492786443314</v>
      </c>
      <c r="AQ273" s="170">
        <v>9.2395526605875542</v>
      </c>
      <c r="AR273" s="170">
        <v>7.220793460940433</v>
      </c>
      <c r="AS273" s="170">
        <v>6.0806390710660869</v>
      </c>
      <c r="AT273" s="6">
        <v>1700</v>
      </c>
      <c r="AU273" s="6">
        <v>1700</v>
      </c>
      <c r="AV273" s="6">
        <v>1800</v>
      </c>
    </row>
    <row r="274" spans="1:48" x14ac:dyDescent="0.25">
      <c r="A274" s="162">
        <v>271</v>
      </c>
      <c r="B274" s="3" t="s">
        <v>370</v>
      </c>
      <c r="C274" s="3" t="s">
        <v>694</v>
      </c>
      <c r="D274" s="28">
        <v>17400</v>
      </c>
      <c r="E274" s="25">
        <v>8.75</v>
      </c>
      <c r="F274" s="25">
        <v>11.538460000000001</v>
      </c>
      <c r="G274" s="25">
        <v>5.4545450000000004</v>
      </c>
      <c r="H274" s="28">
        <v>26077032000</v>
      </c>
      <c r="I274" s="51">
        <v>1.49868</v>
      </c>
      <c r="J274" s="51">
        <v>63.47166</v>
      </c>
      <c r="K274" s="28">
        <v>320</v>
      </c>
      <c r="L274" s="28">
        <v>5101500</v>
      </c>
      <c r="M274" s="51">
        <v>5.8060132395287356</v>
      </c>
      <c r="N274" s="51">
        <v>0.81339893913180072</v>
      </c>
      <c r="O274" s="51" t="s">
        <v>4942</v>
      </c>
      <c r="P274" s="30">
        <v>62099.135566999998</v>
      </c>
      <c r="Q274" s="27">
        <v>-3.9906448088039559E-2</v>
      </c>
      <c r="R274" s="30">
        <v>71990.108166999999</v>
      </c>
      <c r="S274" s="27">
        <v>0.15927713823533707</v>
      </c>
      <c r="T274" s="30">
        <v>69535.935559000005</v>
      </c>
      <c r="U274" s="27">
        <v>-3.4090414231728816E-2</v>
      </c>
      <c r="V274" s="30">
        <v>4513.5662339999999</v>
      </c>
      <c r="W274" s="32">
        <v>-1.1901440861391333E-2</v>
      </c>
      <c r="X274" s="30">
        <v>4737.3979630000003</v>
      </c>
      <c r="Y274" s="32">
        <v>4.9590881665568576E-2</v>
      </c>
      <c r="Z274" s="30">
        <v>4665.3688060000004</v>
      </c>
      <c r="AA274" s="32">
        <v>-1.5204371168004391E-2</v>
      </c>
      <c r="AB274" s="30">
        <v>2470</v>
      </c>
      <c r="AC274" s="27">
        <v>-0.18963254593175849</v>
      </c>
      <c r="AD274" s="30">
        <v>2592</v>
      </c>
      <c r="AE274" s="27">
        <v>4.9392712550607287E-2</v>
      </c>
      <c r="AF274" s="30">
        <v>2553</v>
      </c>
      <c r="AG274" s="27">
        <v>-1.5046296296296295E-2</v>
      </c>
      <c r="AH274" s="25">
        <v>11.473165686185727</v>
      </c>
      <c r="AI274" s="25">
        <v>12.403469612432216</v>
      </c>
      <c r="AJ274" s="25">
        <v>12.339169958372164</v>
      </c>
      <c r="AK274" s="25">
        <v>13.982493989753165</v>
      </c>
      <c r="AL274" s="25">
        <v>13.366063992189407</v>
      </c>
      <c r="AM274" s="25">
        <v>12.534370283092706</v>
      </c>
      <c r="AN274" s="49">
        <v>25.936240512756768</v>
      </c>
      <c r="AO274" s="49">
        <v>23.262577408762176</v>
      </c>
      <c r="AP274" s="49">
        <v>23.25199244393761</v>
      </c>
      <c r="AQ274" s="49">
        <v>0</v>
      </c>
      <c r="AR274" s="49">
        <v>0</v>
      </c>
      <c r="AS274" s="49">
        <v>0</v>
      </c>
      <c r="AT274" s="28">
        <v>1600</v>
      </c>
      <c r="AU274" s="28">
        <v>1600</v>
      </c>
      <c r="AV274" s="28">
        <v>1600</v>
      </c>
    </row>
    <row r="275" spans="1:48" x14ac:dyDescent="0.25">
      <c r="A275" s="162">
        <v>272</v>
      </c>
      <c r="B275" s="3" t="s">
        <v>74</v>
      </c>
      <c r="C275" s="3" t="s">
        <v>1</v>
      </c>
      <c r="D275" s="28">
        <v>6500</v>
      </c>
      <c r="E275" s="25">
        <v>-8.1920900000000003</v>
      </c>
      <c r="F275" s="25">
        <v>-14.921469999999999</v>
      </c>
      <c r="G275" s="25">
        <v>-14.79401</v>
      </c>
      <c r="H275" s="28">
        <v>336659648000.00006</v>
      </c>
      <c r="I275" s="51">
        <v>51.793789999999994</v>
      </c>
      <c r="J275" s="51">
        <v>29.642800000000001</v>
      </c>
      <c r="K275" s="28">
        <v>142869</v>
      </c>
      <c r="L275" s="28">
        <v>993950000</v>
      </c>
      <c r="M275" s="51">
        <v>6.48266537246481</v>
      </c>
      <c r="N275" s="51">
        <v>0.54410344263660493</v>
      </c>
      <c r="O275" s="51">
        <v>0.6081088</v>
      </c>
      <c r="P275" s="30">
        <v>1254000.821029</v>
      </c>
      <c r="Q275" s="27">
        <v>0.13180544044151521</v>
      </c>
      <c r="R275" s="30">
        <v>1393142.67717</v>
      </c>
      <c r="S275" s="27">
        <v>0.11095834532773585</v>
      </c>
      <c r="T275" s="30">
        <v>1645576.445762</v>
      </c>
      <c r="U275" s="27">
        <v>0.18119735525207548</v>
      </c>
      <c r="V275" s="30">
        <v>40394.022557999997</v>
      </c>
      <c r="W275" s="32">
        <v>0.36627481540351559</v>
      </c>
      <c r="X275" s="30">
        <v>52969.114963</v>
      </c>
      <c r="Y275" s="32">
        <v>0.311310723930601</v>
      </c>
      <c r="Z275" s="30">
        <v>59287.450320000004</v>
      </c>
      <c r="AA275" s="32">
        <v>0.11928338544854844</v>
      </c>
      <c r="AB275" s="30">
        <v>2331.4393387755099</v>
      </c>
      <c r="AC275" s="27">
        <v>0.91554841430598466</v>
      </c>
      <c r="AD275" s="30">
        <v>1204.4353741496598</v>
      </c>
      <c r="AE275" s="27">
        <v>-0.48339407587493199</v>
      </c>
      <c r="AF275" s="30">
        <v>1273.6098400000001</v>
      </c>
      <c r="AG275" s="27">
        <v>5.7433107109775811E-2</v>
      </c>
      <c r="AH275" s="25">
        <v>4.631106738436868</v>
      </c>
      <c r="AI275" s="25">
        <v>5.231847798791871</v>
      </c>
      <c r="AJ275" s="25">
        <v>5.0089209124075076</v>
      </c>
      <c r="AK275" s="25">
        <v>12.303488142852306</v>
      </c>
      <c r="AL275" s="25">
        <v>10.971947083785869</v>
      </c>
      <c r="AM275" s="25">
        <v>10.370071467489536</v>
      </c>
      <c r="AN275" s="49">
        <v>8.302088349397696</v>
      </c>
      <c r="AO275" s="49">
        <v>8.7339068720635016</v>
      </c>
      <c r="AP275" s="49">
        <v>8.4956715362599304</v>
      </c>
      <c r="AQ275" s="49">
        <v>62.700898929337001</v>
      </c>
      <c r="AR275" s="49">
        <v>74.601623581827155</v>
      </c>
      <c r="AS275" s="49">
        <v>86.982868415797341</v>
      </c>
      <c r="AT275" s="28">
        <v>453.51473922902488</v>
      </c>
      <c r="AU275" s="28">
        <v>453.51473922902488</v>
      </c>
      <c r="AV275" s="28">
        <v>500</v>
      </c>
    </row>
    <row r="276" spans="1:48" x14ac:dyDescent="0.25">
      <c r="A276" s="162">
        <v>273</v>
      </c>
      <c r="B276" s="3" t="s">
        <v>2026</v>
      </c>
      <c r="C276" s="3" t="s">
        <v>1</v>
      </c>
      <c r="D276" s="28">
        <v>8150</v>
      </c>
      <c r="E276" s="25">
        <v>8.0901859999999992</v>
      </c>
      <c r="F276" s="25">
        <v>31.451609999999999</v>
      </c>
      <c r="G276" s="25">
        <v>55.238100000000003</v>
      </c>
      <c r="H276" s="28">
        <v>278730000000</v>
      </c>
      <c r="I276" s="51">
        <v>34.199999999999996</v>
      </c>
      <c r="J276" s="51">
        <v>59.018509999999999</v>
      </c>
      <c r="K276" s="28">
        <v>335337.5</v>
      </c>
      <c r="L276" s="28">
        <v>2694800000</v>
      </c>
      <c r="M276" s="51">
        <v>23.199995604810649</v>
      </c>
      <c r="N276" s="51">
        <v>0.76011460356998772</v>
      </c>
      <c r="O276" s="51">
        <v>0.26115569999999999</v>
      </c>
      <c r="P276" s="30">
        <v>112778.022295</v>
      </c>
      <c r="Q276" s="27" t="s">
        <v>2001</v>
      </c>
      <c r="R276" s="30">
        <v>194478.94309799999</v>
      </c>
      <c r="S276" s="27">
        <v>0.72444009161013789</v>
      </c>
      <c r="T276" s="30">
        <v>246601.54577</v>
      </c>
      <c r="U276" s="27">
        <v>0.26801154840570518</v>
      </c>
      <c r="V276" s="30">
        <v>5990.758675</v>
      </c>
      <c r="W276" s="32" t="s">
        <v>2001</v>
      </c>
      <c r="X276" s="30">
        <v>29677.345724999999</v>
      </c>
      <c r="Y276" s="32">
        <v>3.9538543171245335</v>
      </c>
      <c r="Z276" s="30">
        <v>27261.622742</v>
      </c>
      <c r="AA276" s="32">
        <v>-8.1399563336454664E-2</v>
      </c>
      <c r="AB276" s="30" t="s">
        <v>4748</v>
      </c>
      <c r="AC276" s="27" t="s">
        <v>2001</v>
      </c>
      <c r="AD276" s="30">
        <v>867.758647</v>
      </c>
      <c r="AE276" s="27" t="s">
        <v>2001</v>
      </c>
      <c r="AF276" s="30">
        <v>797.12</v>
      </c>
      <c r="AG276" s="27">
        <v>-8.1403564509798534E-2</v>
      </c>
      <c r="AH276" s="25" t="s">
        <v>4748</v>
      </c>
      <c r="AI276" s="25">
        <v>5.313380781006531</v>
      </c>
      <c r="AJ276" s="25">
        <v>3.7815228967640215</v>
      </c>
      <c r="AK276" s="25" t="s">
        <v>4748</v>
      </c>
      <c r="AL276" s="25">
        <v>11.967160886658187</v>
      </c>
      <c r="AM276" s="25">
        <v>6.5166173291941796</v>
      </c>
      <c r="AN276" s="49">
        <v>20.878192794877471</v>
      </c>
      <c r="AO276" s="49">
        <v>35.724143333085856</v>
      </c>
      <c r="AP276" s="49">
        <v>21.024944656817912</v>
      </c>
      <c r="AQ276" s="49">
        <v>220.34005944024472</v>
      </c>
      <c r="AR276" s="49">
        <v>79.023700367207596</v>
      </c>
      <c r="AS276" s="49">
        <v>80.046160286479363</v>
      </c>
      <c r="AT276" s="28" t="s">
        <v>4748</v>
      </c>
      <c r="AU276" s="28">
        <v>800</v>
      </c>
      <c r="AV276" s="28">
        <v>600</v>
      </c>
    </row>
    <row r="277" spans="1:48" x14ac:dyDescent="0.25">
      <c r="A277" s="162">
        <v>274</v>
      </c>
      <c r="B277" s="3" t="s">
        <v>2510</v>
      </c>
      <c r="C277" s="3" t="s">
        <v>2176</v>
      </c>
      <c r="D277" s="28">
        <v>70100</v>
      </c>
      <c r="E277" s="25">
        <v>0</v>
      </c>
      <c r="F277" s="25">
        <v>112.4242</v>
      </c>
      <c r="G277" s="25">
        <v>312.35289999999998</v>
      </c>
      <c r="H277" s="28">
        <v>117768000000</v>
      </c>
      <c r="I277" s="51">
        <v>1.68</v>
      </c>
      <c r="J277" s="51">
        <v>49.350119999999997</v>
      </c>
      <c r="K277" s="28">
        <v>0</v>
      </c>
      <c r="L277" s="28" t="s">
        <v>4942</v>
      </c>
      <c r="M277" s="51">
        <v>9.5012198427758197</v>
      </c>
      <c r="N277" s="51">
        <v>1.4176849522096446</v>
      </c>
      <c r="O277" s="51" t="s">
        <v>4942</v>
      </c>
      <c r="P277" s="30">
        <v>283429.14291699999</v>
      </c>
      <c r="Q277" s="27">
        <v>0.13055181999779553</v>
      </c>
      <c r="R277" s="30">
        <v>303369.41800499998</v>
      </c>
      <c r="S277" s="27">
        <v>7.0353651296328978E-2</v>
      </c>
      <c r="T277" s="30">
        <v>324829.36932300002</v>
      </c>
      <c r="U277" s="27">
        <v>7.0738677151849047E-2</v>
      </c>
      <c r="V277" s="30">
        <v>12933.757345</v>
      </c>
      <c r="W277" s="32">
        <v>-1.5752033301246233</v>
      </c>
      <c r="X277" s="30">
        <v>13688.971772000001</v>
      </c>
      <c r="Y277" s="32">
        <v>5.8390953754204666E-2</v>
      </c>
      <c r="Z277" s="30">
        <v>14014.448297999999</v>
      </c>
      <c r="AA277" s="32">
        <v>2.3776550307872062E-2</v>
      </c>
      <c r="AB277" s="30">
        <v>6787</v>
      </c>
      <c r="AC277" s="27">
        <v>-2.176419717497835E-2</v>
      </c>
      <c r="AD277" s="30">
        <v>7190</v>
      </c>
      <c r="AE277" s="27">
        <v>5.9378223073522918E-2</v>
      </c>
      <c r="AF277" s="30">
        <v>7378</v>
      </c>
      <c r="AG277" s="27">
        <v>2.6147426981919332E-2</v>
      </c>
      <c r="AH277" s="25">
        <v>10.92336649755763</v>
      </c>
      <c r="AI277" s="25">
        <v>9.5436712596351132</v>
      </c>
      <c r="AJ277" s="25">
        <v>7.9418352606439448</v>
      </c>
      <c r="AK277" s="25">
        <v>18.655562562488228</v>
      </c>
      <c r="AL277" s="25">
        <v>17.559661955958859</v>
      </c>
      <c r="AM277" s="25">
        <v>15.865510883936246</v>
      </c>
      <c r="AN277" s="49">
        <v>12.601194641956415</v>
      </c>
      <c r="AO277" s="49">
        <v>13.26925861173539</v>
      </c>
      <c r="AP277" s="49">
        <v>14.680819874874352</v>
      </c>
      <c r="AQ277" s="49">
        <v>0</v>
      </c>
      <c r="AR277" s="49">
        <v>4.3013507389171446</v>
      </c>
      <c r="AS277" s="49">
        <v>62.099615316047938</v>
      </c>
      <c r="AT277" s="28">
        <v>2000</v>
      </c>
      <c r="AU277" s="28">
        <v>1500</v>
      </c>
      <c r="AV277" s="28">
        <v>1500</v>
      </c>
    </row>
    <row r="278" spans="1:48" x14ac:dyDescent="0.25">
      <c r="A278" s="162">
        <v>275</v>
      </c>
      <c r="B278" s="3" t="s">
        <v>2513</v>
      </c>
      <c r="C278" s="3" t="s">
        <v>2176</v>
      </c>
      <c r="D278" s="28">
        <v>7200</v>
      </c>
      <c r="E278" s="25">
        <v>0</v>
      </c>
      <c r="F278" s="25">
        <v>-49.295769999999997</v>
      </c>
      <c r="G278" s="25">
        <v>-35.714289999999998</v>
      </c>
      <c r="H278" s="28">
        <v>46800000000</v>
      </c>
      <c r="I278" s="51">
        <v>6.5</v>
      </c>
      <c r="J278" s="51">
        <v>93.126140000000007</v>
      </c>
      <c r="K278" s="28">
        <v>0</v>
      </c>
      <c r="L278" s="28" t="s">
        <v>4942</v>
      </c>
      <c r="M278" s="51">
        <v>2.1686746987951806</v>
      </c>
      <c r="N278" s="51">
        <v>0.53786394146452954</v>
      </c>
      <c r="O278" s="51" t="s">
        <v>4942</v>
      </c>
      <c r="P278" s="30" t="s">
        <v>4748</v>
      </c>
      <c r="Q278" s="27" t="s">
        <v>2001</v>
      </c>
      <c r="R278" s="30" t="s">
        <v>4748</v>
      </c>
      <c r="S278" s="27" t="s">
        <v>2001</v>
      </c>
      <c r="T278" s="30">
        <v>663077.45479700004</v>
      </c>
      <c r="U278" s="27" t="s">
        <v>4748</v>
      </c>
      <c r="V278" s="30" t="s">
        <v>4748</v>
      </c>
      <c r="W278" s="32" t="s">
        <v>2001</v>
      </c>
      <c r="X278" s="30" t="s">
        <v>4748</v>
      </c>
      <c r="Y278" s="32" t="s">
        <v>2001</v>
      </c>
      <c r="Z278" s="30">
        <v>21578.170021999998</v>
      </c>
      <c r="AA278" s="32" t="s">
        <v>4748</v>
      </c>
      <c r="AB278" s="30" t="s">
        <v>4748</v>
      </c>
      <c r="AC278" s="27" t="s">
        <v>2001</v>
      </c>
      <c r="AD278" s="30" t="s">
        <v>4748</v>
      </c>
      <c r="AE278" s="27" t="s">
        <v>2001</v>
      </c>
      <c r="AF278" s="30">
        <v>3320</v>
      </c>
      <c r="AG278" s="27" t="s">
        <v>4748</v>
      </c>
      <c r="AH278" s="25" t="s">
        <v>4748</v>
      </c>
      <c r="AI278" s="25" t="s">
        <v>4748</v>
      </c>
      <c r="AJ278" s="25">
        <v>6.834099639742357</v>
      </c>
      <c r="AK278" s="25" t="s">
        <v>4748</v>
      </c>
      <c r="AL278" s="25" t="s">
        <v>4748</v>
      </c>
      <c r="AM278" s="25">
        <v>28.28696425295318</v>
      </c>
      <c r="AN278" s="49" t="s">
        <v>4748</v>
      </c>
      <c r="AO278" s="49" t="s">
        <v>4748</v>
      </c>
      <c r="AP278" s="49">
        <v>10.909791128873003</v>
      </c>
      <c r="AQ278" s="49" t="s">
        <v>4748</v>
      </c>
      <c r="AR278" s="49">
        <v>95.645317018601077</v>
      </c>
      <c r="AS278" s="49">
        <v>64.625920176017758</v>
      </c>
      <c r="AT278" s="28" t="s">
        <v>4748</v>
      </c>
      <c r="AU278" s="28" t="s">
        <v>4748</v>
      </c>
      <c r="AV278" s="28">
        <v>2300</v>
      </c>
    </row>
    <row r="279" spans="1:48" x14ac:dyDescent="0.25">
      <c r="A279" s="162">
        <v>276</v>
      </c>
      <c r="B279" s="3" t="s">
        <v>2516</v>
      </c>
      <c r="C279" s="3" t="s">
        <v>2176</v>
      </c>
      <c r="D279" s="28">
        <v>9900</v>
      </c>
      <c r="E279" s="25">
        <v>10</v>
      </c>
      <c r="F279" s="25">
        <v>15.11628</v>
      </c>
      <c r="G279" s="25">
        <v>147.5</v>
      </c>
      <c r="H279" s="28">
        <v>41580000000</v>
      </c>
      <c r="I279" s="51">
        <v>4.2</v>
      </c>
      <c r="J279" s="51">
        <v>34.654829999999997</v>
      </c>
      <c r="K279" s="28">
        <v>2045.4</v>
      </c>
      <c r="L279" s="28">
        <v>22209000</v>
      </c>
      <c r="M279" s="51">
        <v>33.333333333333336</v>
      </c>
      <c r="N279" s="51">
        <v>0.83306089941221262</v>
      </c>
      <c r="O279" s="51" t="s">
        <v>4942</v>
      </c>
      <c r="P279" s="30">
        <v>238953.047781</v>
      </c>
      <c r="Q279" s="27">
        <v>0.31681524197826194</v>
      </c>
      <c r="R279" s="30">
        <v>155818.132189</v>
      </c>
      <c r="S279" s="27">
        <v>-0.34791318363176094</v>
      </c>
      <c r="T279" s="30">
        <v>189690.858718</v>
      </c>
      <c r="U279" s="27">
        <v>0.21738629550451805</v>
      </c>
      <c r="V279" s="30">
        <v>1265.3280279999999</v>
      </c>
      <c r="W279" s="32">
        <v>6.940032664418962</v>
      </c>
      <c r="X279" s="30">
        <v>1613.796184</v>
      </c>
      <c r="Y279" s="32">
        <v>0.27539748451695578</v>
      </c>
      <c r="Z279" s="30">
        <v>1285.8438060000001</v>
      </c>
      <c r="AA279" s="32">
        <v>-0.20321796596837161</v>
      </c>
      <c r="AB279" s="30">
        <v>307</v>
      </c>
      <c r="AC279" s="27">
        <v>6.8717948717948714</v>
      </c>
      <c r="AD279" s="30">
        <v>384</v>
      </c>
      <c r="AE279" s="27">
        <v>0.25081433224755689</v>
      </c>
      <c r="AF279" s="30">
        <v>306</v>
      </c>
      <c r="AG279" s="27">
        <v>-0.203125</v>
      </c>
      <c r="AH279" s="25">
        <v>1.3900032096959591</v>
      </c>
      <c r="AI279" s="25">
        <v>2.0085456215965047</v>
      </c>
      <c r="AJ279" s="25">
        <v>1.8726820047331882</v>
      </c>
      <c r="AK279" s="25">
        <v>2.7743467616650315</v>
      </c>
      <c r="AL279" s="25">
        <v>3.3944496118703897</v>
      </c>
      <c r="AM279" s="25">
        <v>2.6245982140259629</v>
      </c>
      <c r="AN279" s="49">
        <v>5.8454403610710637</v>
      </c>
      <c r="AO279" s="49">
        <v>4.949702068463413</v>
      </c>
      <c r="AP279" s="49">
        <v>4.0971850285912108</v>
      </c>
      <c r="AQ279" s="49">
        <v>105.01569257276195</v>
      </c>
      <c r="AR279" s="49">
        <v>26.868192461167318</v>
      </c>
      <c r="AS279" s="49">
        <v>44.722807270196924</v>
      </c>
      <c r="AT279" s="28">
        <v>0</v>
      </c>
      <c r="AU279" s="28">
        <v>0</v>
      </c>
      <c r="AV279" s="28" t="s">
        <v>4748</v>
      </c>
    </row>
    <row r="280" spans="1:48" x14ac:dyDescent="0.25">
      <c r="A280" s="162">
        <v>277</v>
      </c>
      <c r="B280" s="3" t="s">
        <v>75</v>
      </c>
      <c r="C280" s="3" t="s">
        <v>1</v>
      </c>
      <c r="D280" s="28">
        <v>18150</v>
      </c>
      <c r="E280" s="25">
        <v>-4.4736840000000004</v>
      </c>
      <c r="F280" s="25">
        <v>79.702969999999993</v>
      </c>
      <c r="G280" s="25">
        <v>39.080460000000002</v>
      </c>
      <c r="H280" s="28">
        <v>795240798000.00012</v>
      </c>
      <c r="I280" s="51">
        <v>43.814920000000001</v>
      </c>
      <c r="J280" s="51">
        <v>12.27951</v>
      </c>
      <c r="K280" s="28">
        <v>11</v>
      </c>
      <c r="L280" s="28">
        <v>200000</v>
      </c>
      <c r="M280" s="51">
        <v>13.40558036612525</v>
      </c>
      <c r="N280" s="51">
        <v>1.5087761175014565</v>
      </c>
      <c r="O280" s="51" t="s">
        <v>4942</v>
      </c>
      <c r="P280" s="30">
        <v>657252.28150299995</v>
      </c>
      <c r="Q280" s="27">
        <v>0.91071888028186576</v>
      </c>
      <c r="R280" s="30">
        <v>944730.30952100002</v>
      </c>
      <c r="S280" s="27">
        <v>0.43739373161337269</v>
      </c>
      <c r="T280" s="30">
        <v>1435878.0184539999</v>
      </c>
      <c r="U280" s="27">
        <v>0.51988139258707922</v>
      </c>
      <c r="V280" s="30">
        <v>21360.816186</v>
      </c>
      <c r="W280" s="32">
        <v>0.91802736378089045</v>
      </c>
      <c r="X280" s="30">
        <v>24416.731900999999</v>
      </c>
      <c r="Y280" s="32">
        <v>0.14306174859567689</v>
      </c>
      <c r="Z280" s="30">
        <v>25363.885576000001</v>
      </c>
      <c r="AA280" s="32">
        <v>3.8791173152915283E-2</v>
      </c>
      <c r="AB280" s="30">
        <v>487.82608695652175</v>
      </c>
      <c r="AC280" s="27">
        <v>-0.24393530997304591</v>
      </c>
      <c r="AD280" s="30">
        <v>557.39130434782612</v>
      </c>
      <c r="AE280" s="27">
        <v>0.14260249554367199</v>
      </c>
      <c r="AF280" s="30">
        <v>578.49879499999997</v>
      </c>
      <c r="AG280" s="27">
        <v>3.7868352964118453E-2</v>
      </c>
      <c r="AH280" s="25">
        <v>3.737901341587059</v>
      </c>
      <c r="AI280" s="25">
        <v>2.58149514640359</v>
      </c>
      <c r="AJ280" s="25">
        <v>2.0982130493059934</v>
      </c>
      <c r="AK280" s="25">
        <v>6.7317558648043381</v>
      </c>
      <c r="AL280" s="25">
        <v>5.5679248992697481</v>
      </c>
      <c r="AM280" s="25">
        <v>5.4795682625252367</v>
      </c>
      <c r="AN280" s="49">
        <v>7.7475766916402122</v>
      </c>
      <c r="AO280" s="49">
        <v>6.7735000343584932</v>
      </c>
      <c r="AP280" s="49">
        <v>6.0530933796577369</v>
      </c>
      <c r="AQ280" s="49">
        <v>79.171718755709136</v>
      </c>
      <c r="AR280" s="49">
        <v>135.24072268863114</v>
      </c>
      <c r="AS280" s="49">
        <v>161.92805212256269</v>
      </c>
      <c r="AT280" s="28">
        <v>0</v>
      </c>
      <c r="AU280" s="28">
        <v>0</v>
      </c>
      <c r="AV280" s="28">
        <v>0</v>
      </c>
    </row>
    <row r="281" spans="1:48" x14ac:dyDescent="0.25">
      <c r="A281" s="162">
        <v>278</v>
      </c>
      <c r="B281" s="3" t="s">
        <v>371</v>
      </c>
      <c r="C281" s="3" t="s">
        <v>694</v>
      </c>
      <c r="D281" s="28">
        <v>22500</v>
      </c>
      <c r="E281" s="25">
        <v>3.5564819999999999</v>
      </c>
      <c r="F281" s="25">
        <v>-8.3333349999999999</v>
      </c>
      <c r="G281" s="25">
        <v>25</v>
      </c>
      <c r="H281" s="28">
        <v>2236087687500</v>
      </c>
      <c r="I281" s="51">
        <v>99.381679999999989</v>
      </c>
      <c r="J281" s="51">
        <v>71.283779999999993</v>
      </c>
      <c r="K281" s="28">
        <v>19861</v>
      </c>
      <c r="L281" s="28">
        <v>442165000</v>
      </c>
      <c r="M281" s="51">
        <v>5.5386812240938985</v>
      </c>
      <c r="N281" s="51">
        <v>0.74089792948724509</v>
      </c>
      <c r="O281" s="51">
        <v>0.37130990000000003</v>
      </c>
      <c r="P281" s="30">
        <v>5791392.5292880004</v>
      </c>
      <c r="Q281" s="27">
        <v>0.11655549258238107</v>
      </c>
      <c r="R281" s="30">
        <v>6255922.5947939996</v>
      </c>
      <c r="S281" s="27">
        <v>8.0210426621368791E-2</v>
      </c>
      <c r="T281" s="30">
        <v>5855465.1354949996</v>
      </c>
      <c r="U281" s="27">
        <v>-6.4012534239513974E-2</v>
      </c>
      <c r="V281" s="30">
        <v>252835.57120499999</v>
      </c>
      <c r="W281" s="32">
        <v>0.22871048811280015</v>
      </c>
      <c r="X281" s="30">
        <v>451218.626346</v>
      </c>
      <c r="Y281" s="32">
        <v>0.78463269308000316</v>
      </c>
      <c r="Z281" s="30">
        <v>200105.22209</v>
      </c>
      <c r="AA281" s="32">
        <v>-0.55652269120522335</v>
      </c>
      <c r="AB281" s="30">
        <v>2787.2183568181817</v>
      </c>
      <c r="AC281" s="27">
        <v>0.18605036460348168</v>
      </c>
      <c r="AD281" s="30">
        <v>5039.9725090909087</v>
      </c>
      <c r="AE281" s="27">
        <v>0.808244587928308</v>
      </c>
      <c r="AF281" s="30">
        <v>2416</v>
      </c>
      <c r="AG281" s="27">
        <v>-0.52063230590204368</v>
      </c>
      <c r="AH281" s="25">
        <v>5.7231282598648905</v>
      </c>
      <c r="AI281" s="25">
        <v>8.8958431166493899</v>
      </c>
      <c r="AJ281" s="25">
        <v>3.1969551849375568</v>
      </c>
      <c r="AK281" s="25">
        <v>12.22416435251068</v>
      </c>
      <c r="AL281" s="25">
        <v>19.478756583393597</v>
      </c>
      <c r="AM281" s="25">
        <v>8.2658076270221432</v>
      </c>
      <c r="AN281" s="49">
        <v>12.094721332852131</v>
      </c>
      <c r="AO281" s="49">
        <v>13.026602060040904</v>
      </c>
      <c r="AP281" s="49">
        <v>13.038662633390585</v>
      </c>
      <c r="AQ281" s="49">
        <v>90.342075249764648</v>
      </c>
      <c r="AR281" s="49">
        <v>98.927828354204138</v>
      </c>
      <c r="AS281" s="49">
        <v>132.14594331786645</v>
      </c>
      <c r="AT281" s="28">
        <v>378.78787878787875</v>
      </c>
      <c r="AU281" s="28">
        <v>454.5454545454545</v>
      </c>
      <c r="AV281" s="28">
        <v>1000</v>
      </c>
    </row>
    <row r="282" spans="1:48" x14ac:dyDescent="0.25">
      <c r="A282" s="162">
        <v>279</v>
      </c>
      <c r="B282" s="3" t="s">
        <v>4822</v>
      </c>
      <c r="C282" s="3" t="s">
        <v>1</v>
      </c>
      <c r="D282" s="28">
        <v>42500</v>
      </c>
      <c r="E282" s="25">
        <v>-0.2347418</v>
      </c>
      <c r="F282" s="25">
        <v>7.0528969999999997</v>
      </c>
      <c r="G282" s="25">
        <v>-9.5744679999999995</v>
      </c>
      <c r="H282" s="28">
        <v>2226103887500</v>
      </c>
      <c r="I282" s="51">
        <v>52.378920000000001</v>
      </c>
      <c r="J282" s="51">
        <v>91.886589999999998</v>
      </c>
      <c r="K282" s="28">
        <v>30266.5</v>
      </c>
      <c r="L282" s="28">
        <v>1298700000</v>
      </c>
      <c r="M282" s="51">
        <v>15.173152445555159</v>
      </c>
      <c r="N282" s="51">
        <v>2.4994028710309331</v>
      </c>
      <c r="O282" s="51">
        <v>0.57976130000000003</v>
      </c>
      <c r="P282" s="30">
        <v>1225068.036933</v>
      </c>
      <c r="Q282" s="27" t="s">
        <v>2001</v>
      </c>
      <c r="R282" s="30">
        <v>1384901.8345379999</v>
      </c>
      <c r="S282" s="27">
        <v>0.13046932316114401</v>
      </c>
      <c r="T282" s="30">
        <v>1388227.3984069999</v>
      </c>
      <c r="U282" s="27">
        <v>2.4012993456026055E-3</v>
      </c>
      <c r="V282" s="30">
        <v>214765.50387700001</v>
      </c>
      <c r="W282" s="32" t="s">
        <v>2001</v>
      </c>
      <c r="X282" s="30">
        <v>141491.53793399999</v>
      </c>
      <c r="Y282" s="32">
        <v>-0.34118126337908206</v>
      </c>
      <c r="Z282" s="30">
        <v>164390.794127</v>
      </c>
      <c r="AA282" s="32">
        <v>0.1618418778067249</v>
      </c>
      <c r="AB282" s="30">
        <v>4500</v>
      </c>
      <c r="AC282" s="27" t="s">
        <v>2001</v>
      </c>
      <c r="AD282" s="30">
        <v>2789</v>
      </c>
      <c r="AE282" s="27">
        <v>-0.38022222222222224</v>
      </c>
      <c r="AF282" s="30">
        <v>2825</v>
      </c>
      <c r="AG282" s="27">
        <v>1.2907852276801721E-2</v>
      </c>
      <c r="AH282" s="25" t="s">
        <v>4748</v>
      </c>
      <c r="AI282" s="25">
        <v>11.309401741117956</v>
      </c>
      <c r="AJ282" s="25">
        <v>11.038680893835426</v>
      </c>
      <c r="AK282" s="25" t="s">
        <v>4748</v>
      </c>
      <c r="AL282" s="25">
        <v>18.84437346673786</v>
      </c>
      <c r="AM282" s="25">
        <v>18.424417666416474</v>
      </c>
      <c r="AN282" s="49">
        <v>36.895184823822134</v>
      </c>
      <c r="AO282" s="49">
        <v>36.767905492512234</v>
      </c>
      <c r="AP282" s="49">
        <v>35.345251608925878</v>
      </c>
      <c r="AQ282" s="49">
        <v>15.643787285694675</v>
      </c>
      <c r="AR282" s="49">
        <v>9.6660637547202981</v>
      </c>
      <c r="AS282" s="49">
        <v>23.493076065399578</v>
      </c>
      <c r="AT282" s="28" t="s">
        <v>4748</v>
      </c>
      <c r="AU282" s="28">
        <v>1500</v>
      </c>
      <c r="AV282" s="28">
        <v>1500</v>
      </c>
    </row>
    <row r="283" spans="1:48" x14ac:dyDescent="0.25">
      <c r="A283" s="162">
        <v>280</v>
      </c>
      <c r="B283" s="3" t="s">
        <v>2519</v>
      </c>
      <c r="C283" s="3" t="s">
        <v>2176</v>
      </c>
      <c r="D283" s="28" t="s">
        <v>4942</v>
      </c>
      <c r="E283" s="25" t="s">
        <v>4942</v>
      </c>
      <c r="F283" s="25" t="s">
        <v>4942</v>
      </c>
      <c r="G283" s="25" t="s">
        <v>4942</v>
      </c>
      <c r="H283" s="28" t="s">
        <v>4942</v>
      </c>
      <c r="I283" s="51">
        <v>2.1999999999999997</v>
      </c>
      <c r="J283" s="51">
        <v>21.521139999999999</v>
      </c>
      <c r="K283" s="28" t="s">
        <v>4942</v>
      </c>
      <c r="L283" s="28" t="s">
        <v>4942</v>
      </c>
      <c r="M283" s="51" t="s">
        <v>4942</v>
      </c>
      <c r="N283" s="51" t="s">
        <v>4942</v>
      </c>
      <c r="O283" s="51" t="s">
        <v>4942</v>
      </c>
      <c r="P283" s="30" t="s">
        <v>4748</v>
      </c>
      <c r="Q283" s="27" t="s">
        <v>2001</v>
      </c>
      <c r="R283" s="30">
        <v>64724.487502000004</v>
      </c>
      <c r="S283" s="27" t="s">
        <v>2001</v>
      </c>
      <c r="T283" s="30">
        <v>47850.015289000003</v>
      </c>
      <c r="U283" s="27">
        <v>-0.2607123341452271</v>
      </c>
      <c r="V283" s="30" t="s">
        <v>4748</v>
      </c>
      <c r="W283" s="32" t="s">
        <v>2001</v>
      </c>
      <c r="X283" s="30">
        <v>5055.5102770000003</v>
      </c>
      <c r="Y283" s="32" t="s">
        <v>2001</v>
      </c>
      <c r="Z283" s="30">
        <v>795.27982299999996</v>
      </c>
      <c r="AA283" s="32">
        <v>-0.84269049424780751</v>
      </c>
      <c r="AB283" s="30" t="s">
        <v>4748</v>
      </c>
      <c r="AC283" s="27" t="s">
        <v>2001</v>
      </c>
      <c r="AD283" s="30">
        <v>2297.9592170000001</v>
      </c>
      <c r="AE283" s="27" t="s">
        <v>2001</v>
      </c>
      <c r="AF283" s="30">
        <v>361</v>
      </c>
      <c r="AG283" s="27">
        <v>-0.8429040875358581</v>
      </c>
      <c r="AH283" s="25" t="s">
        <v>4748</v>
      </c>
      <c r="AI283" s="25">
        <v>27.524843028913299</v>
      </c>
      <c r="AJ283" s="25">
        <v>3.5586050824930613</v>
      </c>
      <c r="AK283" s="25" t="s">
        <v>4748</v>
      </c>
      <c r="AL283" s="25">
        <v>47.08919138245539</v>
      </c>
      <c r="AM283" s="25">
        <v>8.6061296929112654</v>
      </c>
      <c r="AN283" s="49" t="s">
        <v>4748</v>
      </c>
      <c r="AO283" s="49">
        <v>11.772919227463252</v>
      </c>
      <c r="AP283" s="49">
        <v>-30.061852881595218</v>
      </c>
      <c r="AQ283" s="49">
        <v>5.2087127924008536</v>
      </c>
      <c r="AR283" s="49">
        <v>8.4226401584577371</v>
      </c>
      <c r="AS283" s="49">
        <v>0</v>
      </c>
      <c r="AT283" s="28" t="s">
        <v>4748</v>
      </c>
      <c r="AU283" s="28">
        <v>140</v>
      </c>
      <c r="AV283" s="28">
        <v>270</v>
      </c>
    </row>
    <row r="284" spans="1:48" x14ac:dyDescent="0.25">
      <c r="A284" s="162">
        <v>281</v>
      </c>
      <c r="B284" s="3" t="s">
        <v>2522</v>
      </c>
      <c r="C284" s="3" t="s">
        <v>2176</v>
      </c>
      <c r="D284" s="28">
        <v>58000</v>
      </c>
      <c r="E284" s="25">
        <v>71.597629999999995</v>
      </c>
      <c r="F284" s="25">
        <v>198.9691</v>
      </c>
      <c r="G284" s="25">
        <v>98.630139999999997</v>
      </c>
      <c r="H284" s="28">
        <v>112611872000</v>
      </c>
      <c r="I284" s="51">
        <v>1.9415799999999999</v>
      </c>
      <c r="J284" s="51">
        <v>39.558210000000003</v>
      </c>
      <c r="K284" s="28">
        <v>35</v>
      </c>
      <c r="L284" s="28">
        <v>1849000</v>
      </c>
      <c r="M284" s="51">
        <v>16.481955100880931</v>
      </c>
      <c r="N284" s="51">
        <v>2.0494914533776787</v>
      </c>
      <c r="O284" s="51" t="s">
        <v>4942</v>
      </c>
      <c r="P284" s="30">
        <v>295937.07532499998</v>
      </c>
      <c r="Q284" s="27">
        <v>-0.182156364169754</v>
      </c>
      <c r="R284" s="30">
        <v>272488.14525200002</v>
      </c>
      <c r="S284" s="27">
        <v>-7.9236202653040988E-2</v>
      </c>
      <c r="T284" s="30">
        <v>271494.96480199997</v>
      </c>
      <c r="U284" s="27">
        <v>-3.644857463731273E-3</v>
      </c>
      <c r="V284" s="30">
        <v>6603.4295840000004</v>
      </c>
      <c r="W284" s="32">
        <v>-0.32875963381173134</v>
      </c>
      <c r="X284" s="30">
        <v>6401.2920450000001</v>
      </c>
      <c r="Y284" s="32">
        <v>-3.0610993337428227E-2</v>
      </c>
      <c r="Z284" s="30">
        <v>6831.7084329999998</v>
      </c>
      <c r="AA284" s="32">
        <v>6.7238986281870167E-2</v>
      </c>
      <c r="AB284" s="30">
        <v>3144</v>
      </c>
      <c r="AC284" s="27">
        <v>-0.37951450562462996</v>
      </c>
      <c r="AD284" s="30">
        <v>2885</v>
      </c>
      <c r="AE284" s="27">
        <v>-8.2379134860050884E-2</v>
      </c>
      <c r="AF284" s="30">
        <v>3519</v>
      </c>
      <c r="AG284" s="27">
        <v>0.21975736568457538</v>
      </c>
      <c r="AH284" s="25">
        <v>7.8379405009544252</v>
      </c>
      <c r="AI284" s="25">
        <v>7.0437655775219721</v>
      </c>
      <c r="AJ284" s="25">
        <v>7.2213959077251157</v>
      </c>
      <c r="AK284" s="25">
        <v>13.391623774794203</v>
      </c>
      <c r="AL284" s="25">
        <v>11.409624980359984</v>
      </c>
      <c r="AM284" s="25">
        <v>12.811486757819267</v>
      </c>
      <c r="AN284" s="49">
        <v>11.994970415253414</v>
      </c>
      <c r="AO284" s="49">
        <v>12.728836836157898</v>
      </c>
      <c r="AP284" s="49">
        <v>11.562662927798328</v>
      </c>
      <c r="AQ284" s="49">
        <v>0</v>
      </c>
      <c r="AR284" s="49">
        <v>0</v>
      </c>
      <c r="AS284" s="49">
        <v>0</v>
      </c>
      <c r="AT284" s="28">
        <v>1200</v>
      </c>
      <c r="AU284" s="28">
        <v>1200</v>
      </c>
      <c r="AV284" s="28" t="s">
        <v>4748</v>
      </c>
    </row>
    <row r="285" spans="1:48" x14ac:dyDescent="0.25">
      <c r="A285" s="162">
        <v>282</v>
      </c>
      <c r="B285" s="3" t="s">
        <v>372</v>
      </c>
      <c r="C285" s="3" t="s">
        <v>694</v>
      </c>
      <c r="D285" s="28">
        <v>12300</v>
      </c>
      <c r="E285" s="25">
        <v>1.6528929999999999</v>
      </c>
      <c r="F285" s="25">
        <v>9.8214290000000002</v>
      </c>
      <c r="G285" s="25">
        <v>-14.58333</v>
      </c>
      <c r="H285" s="28">
        <v>151468276200</v>
      </c>
      <c r="I285" s="51">
        <v>12.314489999999999</v>
      </c>
      <c r="J285" s="51" t="s">
        <v>4942</v>
      </c>
      <c r="K285" s="28">
        <v>1780</v>
      </c>
      <c r="L285" s="28">
        <v>21623500</v>
      </c>
      <c r="M285" s="51">
        <v>7.13463544088322</v>
      </c>
      <c r="N285" s="51">
        <v>0.85648061592961666</v>
      </c>
      <c r="O285" s="51">
        <v>0.4089063</v>
      </c>
      <c r="P285" s="30">
        <v>552115.71759999997</v>
      </c>
      <c r="Q285" s="27">
        <v>5.5155277737670483E-2</v>
      </c>
      <c r="R285" s="30">
        <v>580517.09712699999</v>
      </c>
      <c r="S285" s="27">
        <v>5.1440990759072047E-2</v>
      </c>
      <c r="T285" s="30">
        <v>800113.56593799999</v>
      </c>
      <c r="U285" s="27">
        <v>0.37827734944894964</v>
      </c>
      <c r="V285" s="30">
        <v>22203.193080000001</v>
      </c>
      <c r="W285" s="32">
        <v>0.95320549009375144</v>
      </c>
      <c r="X285" s="30">
        <v>23661.915324000001</v>
      </c>
      <c r="Y285" s="32">
        <v>6.5698759576791499E-2</v>
      </c>
      <c r="Z285" s="30">
        <v>28736.514984000001</v>
      </c>
      <c r="AA285" s="32">
        <v>0.21446275969269882</v>
      </c>
      <c r="AB285" s="30">
        <v>2377.7706139250613</v>
      </c>
      <c r="AC285" s="27">
        <v>1.0760744993865035</v>
      </c>
      <c r="AD285" s="30">
        <v>2263.2253040000001</v>
      </c>
      <c r="AE285" s="27">
        <v>-4.8173406321973866E-2</v>
      </c>
      <c r="AF285" s="30">
        <v>2302.632877</v>
      </c>
      <c r="AG285" s="27">
        <v>1.741212990609085E-2</v>
      </c>
      <c r="AH285" s="25">
        <v>5.7924603254855924</v>
      </c>
      <c r="AI285" s="25">
        <v>4.8184095102623665</v>
      </c>
      <c r="AJ285" s="25">
        <v>5.0024555981622338</v>
      </c>
      <c r="AK285" s="25">
        <v>21.062599647617201</v>
      </c>
      <c r="AL285" s="25">
        <v>18.447358217382448</v>
      </c>
      <c r="AM285" s="25">
        <v>17.673174401948845</v>
      </c>
      <c r="AN285" s="49">
        <v>22.908339589171657</v>
      </c>
      <c r="AO285" s="49">
        <v>24.220364120858974</v>
      </c>
      <c r="AP285" s="49">
        <v>23.232972384873229</v>
      </c>
      <c r="AQ285" s="49">
        <v>168.59190157556824</v>
      </c>
      <c r="AR285" s="49">
        <v>123.7449342726034</v>
      </c>
      <c r="AS285" s="49">
        <v>87.855581246605084</v>
      </c>
      <c r="AT285" s="28">
        <v>772.91565217391303</v>
      </c>
      <c r="AU285" s="28">
        <v>1000</v>
      </c>
      <c r="AV285" s="28">
        <v>1469.1405</v>
      </c>
    </row>
    <row r="286" spans="1:48" x14ac:dyDescent="0.25">
      <c r="A286" s="162">
        <v>283</v>
      </c>
      <c r="B286" s="3" t="s">
        <v>2525</v>
      </c>
      <c r="C286" s="3" t="s">
        <v>2176</v>
      </c>
      <c r="D286" s="6" t="s">
        <v>4942</v>
      </c>
      <c r="E286" s="171" t="s">
        <v>4942</v>
      </c>
      <c r="F286" s="171" t="s">
        <v>4942</v>
      </c>
      <c r="G286" s="171" t="s">
        <v>4942</v>
      </c>
      <c r="H286" s="6" t="s">
        <v>4942</v>
      </c>
      <c r="I286" s="154">
        <v>39.320099999999996</v>
      </c>
      <c r="J286" s="154">
        <v>99.9054</v>
      </c>
      <c r="K286" s="6" t="s">
        <v>4942</v>
      </c>
      <c r="L286" s="6" t="s">
        <v>4942</v>
      </c>
      <c r="M286" s="154" t="s">
        <v>4942</v>
      </c>
      <c r="N286" s="154" t="s">
        <v>4942</v>
      </c>
      <c r="O286" s="154" t="s">
        <v>4942</v>
      </c>
      <c r="P286" s="172">
        <v>37218.074446999999</v>
      </c>
      <c r="Q286" s="168" t="s">
        <v>2001</v>
      </c>
      <c r="R286" s="172">
        <v>49851.509997000001</v>
      </c>
      <c r="S286" s="168">
        <v>0.33944355632880763</v>
      </c>
      <c r="T286" s="172">
        <v>55688.320912000003</v>
      </c>
      <c r="U286" s="168">
        <v>0.11708393417473721</v>
      </c>
      <c r="V286" s="172">
        <v>38.803280000000001</v>
      </c>
      <c r="W286" s="173" t="s">
        <v>2001</v>
      </c>
      <c r="X286" s="172">
        <v>616.92081800000005</v>
      </c>
      <c r="Y286" s="173">
        <v>14.898677070598156</v>
      </c>
      <c r="Z286" s="172">
        <v>1064.819346</v>
      </c>
      <c r="AA286" s="173">
        <v>0.72602271625724246</v>
      </c>
      <c r="AB286" s="172" t="s">
        <v>4748</v>
      </c>
      <c r="AC286" s="168" t="s">
        <v>2001</v>
      </c>
      <c r="AD286" s="172">
        <v>16</v>
      </c>
      <c r="AE286" s="168" t="s">
        <v>2001</v>
      </c>
      <c r="AF286" s="172">
        <v>5.42</v>
      </c>
      <c r="AG286" s="168">
        <v>-0.66125</v>
      </c>
      <c r="AH286" s="171" t="s">
        <v>4748</v>
      </c>
      <c r="AI286" s="171">
        <v>0.14048449544470271</v>
      </c>
      <c r="AJ286" s="171">
        <v>0.25035784594563076</v>
      </c>
      <c r="AK286" s="171" t="s">
        <v>4748</v>
      </c>
      <c r="AL286" s="171">
        <v>0.15689706231672859</v>
      </c>
      <c r="AM286" s="171">
        <v>5.4153315228308942E-2</v>
      </c>
      <c r="AN286" s="170">
        <v>16.745365832601156</v>
      </c>
      <c r="AO286" s="170">
        <v>18.47537413120337</v>
      </c>
      <c r="AP286" s="170">
        <v>20.584066332533133</v>
      </c>
      <c r="AQ286" s="170">
        <v>4.2955623004519312</v>
      </c>
      <c r="AR286" s="170">
        <v>6.2722175396298585</v>
      </c>
      <c r="AS286" s="170">
        <v>5.52350214455877</v>
      </c>
      <c r="AT286" s="6" t="s">
        <v>4748</v>
      </c>
      <c r="AU286" s="6" t="s">
        <v>4748</v>
      </c>
      <c r="AV286" s="6" t="s">
        <v>4748</v>
      </c>
    </row>
    <row r="287" spans="1:48" x14ac:dyDescent="0.25">
      <c r="A287" s="162">
        <v>284</v>
      </c>
      <c r="B287" s="3" t="s">
        <v>2528</v>
      </c>
      <c r="C287" s="3" t="s">
        <v>2176</v>
      </c>
      <c r="D287" s="28">
        <v>13000</v>
      </c>
      <c r="E287" s="25">
        <v>30</v>
      </c>
      <c r="F287" s="25">
        <v>38.297870000000003</v>
      </c>
      <c r="G287" s="25">
        <v>19.16667</v>
      </c>
      <c r="H287" s="28">
        <v>21450000000</v>
      </c>
      <c r="I287" s="51">
        <v>1.65</v>
      </c>
      <c r="J287" s="51">
        <v>99.998909999999995</v>
      </c>
      <c r="K287" s="28">
        <v>125</v>
      </c>
      <c r="L287" s="28">
        <v>1327000</v>
      </c>
      <c r="M287" s="51">
        <v>3.2708142726440994</v>
      </c>
      <c r="N287" s="51">
        <v>0.95482398612297481</v>
      </c>
      <c r="O287" s="51" t="s">
        <v>4942</v>
      </c>
      <c r="P287" s="30">
        <v>105882.537709</v>
      </c>
      <c r="Q287" s="27" t="s">
        <v>2001</v>
      </c>
      <c r="R287" s="30">
        <v>200194.45102400001</v>
      </c>
      <c r="S287" s="27">
        <v>0.89072207141653648</v>
      </c>
      <c r="T287" s="30">
        <v>215007.47292</v>
      </c>
      <c r="U287" s="27">
        <v>7.3993169242359047E-2</v>
      </c>
      <c r="V287" s="30">
        <v>3235.075081</v>
      </c>
      <c r="W287" s="32" t="s">
        <v>2001</v>
      </c>
      <c r="X287" s="30">
        <v>8721.8021929999995</v>
      </c>
      <c r="Y287" s="32">
        <v>1.6960122948070766</v>
      </c>
      <c r="Z287" s="30">
        <v>6615.4211290000003</v>
      </c>
      <c r="AA287" s="32">
        <v>-0.2415075482553998</v>
      </c>
      <c r="AB287" s="30">
        <v>2157</v>
      </c>
      <c r="AC287" s="27" t="s">
        <v>2001</v>
      </c>
      <c r="AD287" s="30">
        <v>5500</v>
      </c>
      <c r="AE287" s="27">
        <v>1.5498377375985166</v>
      </c>
      <c r="AF287" s="30">
        <v>4372</v>
      </c>
      <c r="AG287" s="27">
        <v>-0.2050909090909091</v>
      </c>
      <c r="AH287" s="25" t="s">
        <v>4748</v>
      </c>
      <c r="AI287" s="25">
        <v>10.847610982865689</v>
      </c>
      <c r="AJ287" s="25">
        <v>5.8284497752733113</v>
      </c>
      <c r="AK287" s="25" t="s">
        <v>4748</v>
      </c>
      <c r="AL287" s="25">
        <v>70.017424964780375</v>
      </c>
      <c r="AM287" s="25">
        <v>34.180307621802989</v>
      </c>
      <c r="AN287" s="49">
        <v>10.684018353517832</v>
      </c>
      <c r="AO287" s="49">
        <v>10.145024795699864</v>
      </c>
      <c r="AP287" s="49">
        <v>9.4992383197766266</v>
      </c>
      <c r="AQ287" s="49">
        <v>372.01888502562207</v>
      </c>
      <c r="AR287" s="49">
        <v>127.87599859470005</v>
      </c>
      <c r="AS287" s="49">
        <v>282.52445885113104</v>
      </c>
      <c r="AT287" s="28" t="s">
        <v>4748</v>
      </c>
      <c r="AU287" s="28">
        <v>0</v>
      </c>
      <c r="AV287" s="28">
        <v>1000</v>
      </c>
    </row>
    <row r="288" spans="1:48" x14ac:dyDescent="0.25">
      <c r="A288" s="162">
        <v>285</v>
      </c>
      <c r="B288" s="3" t="s">
        <v>373</v>
      </c>
      <c r="C288" s="3" t="s">
        <v>694</v>
      </c>
      <c r="D288" s="28">
        <v>6700</v>
      </c>
      <c r="E288" s="25">
        <v>-9.4594590000000007</v>
      </c>
      <c r="F288" s="25">
        <v>-9.4594590000000007</v>
      </c>
      <c r="G288" s="25">
        <v>1.5151520000000001</v>
      </c>
      <c r="H288" s="28">
        <v>16884000000</v>
      </c>
      <c r="I288" s="51">
        <v>2.52</v>
      </c>
      <c r="J288" s="51">
        <v>33.74127</v>
      </c>
      <c r="K288" s="28">
        <v>100</v>
      </c>
      <c r="L288" s="28">
        <v>670000</v>
      </c>
      <c r="M288" s="51" t="s">
        <v>4942</v>
      </c>
      <c r="N288" s="51">
        <v>0.91598726269083453</v>
      </c>
      <c r="O288" s="51" t="s">
        <v>4942</v>
      </c>
      <c r="P288" s="30">
        <v>67800.810731999998</v>
      </c>
      <c r="Q288" s="27">
        <v>0.91987190818087416</v>
      </c>
      <c r="R288" s="30">
        <v>141630.108871</v>
      </c>
      <c r="S288" s="27">
        <v>1.0889146802510834</v>
      </c>
      <c r="T288" s="30">
        <v>98251.960699000003</v>
      </c>
      <c r="U288" s="27">
        <v>-0.30627772948695414</v>
      </c>
      <c r="V288" s="30">
        <v>305.20317</v>
      </c>
      <c r="W288" s="32">
        <v>-1.0301853287041189</v>
      </c>
      <c r="X288" s="30">
        <v>3216.3209000000002</v>
      </c>
      <c r="Y288" s="32">
        <v>9.5382945399944568</v>
      </c>
      <c r="Z288" s="30">
        <v>3084.4801189999998</v>
      </c>
      <c r="AA288" s="32">
        <v>-4.0991177528336906E-2</v>
      </c>
      <c r="AB288" s="30">
        <v>121</v>
      </c>
      <c r="AC288" s="27">
        <v>-1.0301595214356929</v>
      </c>
      <c r="AD288" s="30">
        <v>1276</v>
      </c>
      <c r="AE288" s="27">
        <v>9.545454545454545</v>
      </c>
      <c r="AF288" s="30">
        <v>1224</v>
      </c>
      <c r="AG288" s="27">
        <v>-4.0752351097178681E-2</v>
      </c>
      <c r="AH288" s="25">
        <v>0.38538768176217691</v>
      </c>
      <c r="AI288" s="25">
        <v>3.737365989569192</v>
      </c>
      <c r="AJ288" s="25">
        <v>3.4458942710592013</v>
      </c>
      <c r="AK288" s="25">
        <v>1.1093200887733108</v>
      </c>
      <c r="AL288" s="25">
        <v>10.987180833806097</v>
      </c>
      <c r="AM288" s="25">
        <v>9.8942180330198664</v>
      </c>
      <c r="AN288" s="49">
        <v>6.4504595782596592</v>
      </c>
      <c r="AO288" s="49">
        <v>6.7478317585032084</v>
      </c>
      <c r="AP288" s="49">
        <v>11.370033296560667</v>
      </c>
      <c r="AQ288" s="49">
        <v>90.874437537744726</v>
      </c>
      <c r="AR288" s="49">
        <v>77.808237241504131</v>
      </c>
      <c r="AS288" s="49">
        <v>134.33998341715164</v>
      </c>
      <c r="AT288" s="28">
        <v>0</v>
      </c>
      <c r="AU288" s="28">
        <v>800</v>
      </c>
      <c r="AV288" s="28">
        <v>800</v>
      </c>
    </row>
    <row r="289" spans="1:48" x14ac:dyDescent="0.25">
      <c r="A289" s="162">
        <v>286</v>
      </c>
      <c r="B289" s="3" t="s">
        <v>374</v>
      </c>
      <c r="C289" s="3" t="s">
        <v>694</v>
      </c>
      <c r="D289" s="28">
        <v>9100</v>
      </c>
      <c r="E289" s="25">
        <v>0</v>
      </c>
      <c r="F289" s="25">
        <v>-17.272729999999999</v>
      </c>
      <c r="G289" s="25">
        <v>-16.513760000000001</v>
      </c>
      <c r="H289" s="28">
        <v>100100000000</v>
      </c>
      <c r="I289" s="51">
        <v>11</v>
      </c>
      <c r="J289" s="51">
        <v>51.970579999999998</v>
      </c>
      <c r="K289" s="28">
        <v>4825</v>
      </c>
      <c r="L289" s="28">
        <v>42242000</v>
      </c>
      <c r="M289" s="51">
        <v>9.1849145534161618</v>
      </c>
      <c r="N289" s="51">
        <v>0.6791870199016361</v>
      </c>
      <c r="O289" s="51">
        <v>0.20782239999999999</v>
      </c>
      <c r="P289" s="30">
        <v>253773.58378300001</v>
      </c>
      <c r="Q289" s="27">
        <v>-2.9316817187742039E-2</v>
      </c>
      <c r="R289" s="30">
        <v>219092.785497</v>
      </c>
      <c r="S289" s="27">
        <v>-0.13666039533750407</v>
      </c>
      <c r="T289" s="30">
        <v>253728.949448</v>
      </c>
      <c r="U289" s="27">
        <v>0.15808902092522012</v>
      </c>
      <c r="V289" s="30">
        <v>3983.5299719999998</v>
      </c>
      <c r="W289" s="32">
        <v>-4.429104840325071E-2</v>
      </c>
      <c r="X289" s="30">
        <v>6825.5442869999997</v>
      </c>
      <c r="Y289" s="32">
        <v>0.71344117779365357</v>
      </c>
      <c r="Z289" s="30">
        <v>7027.8516609999997</v>
      </c>
      <c r="AA289" s="32">
        <v>2.9639742340448458E-2</v>
      </c>
      <c r="AB289" s="30">
        <v>528.28459428571421</v>
      </c>
      <c r="AC289" s="27">
        <v>-0.31264086245353173</v>
      </c>
      <c r="AD289" s="30">
        <v>1179.047619047619</v>
      </c>
      <c r="AE289" s="27">
        <v>1.2318417606740772</v>
      </c>
      <c r="AF289" s="30">
        <v>1214.0188889999999</v>
      </c>
      <c r="AG289" s="27">
        <v>2.9660608602584775E-2</v>
      </c>
      <c r="AH289" s="25">
        <v>1.7161170682084153</v>
      </c>
      <c r="AI289" s="25">
        <v>2.6721849692298352</v>
      </c>
      <c r="AJ289" s="25">
        <v>2.2631816236529745</v>
      </c>
      <c r="AK289" s="25">
        <v>3.7604290548050994</v>
      </c>
      <c r="AL289" s="25">
        <v>8.289497717011761</v>
      </c>
      <c r="AM289" s="25">
        <v>8.1824890632301841</v>
      </c>
      <c r="AN289" s="49">
        <v>10.943760817023396</v>
      </c>
      <c r="AO289" s="49">
        <v>9.4178777973875967</v>
      </c>
      <c r="AP289" s="49">
        <v>9.2659478420369581</v>
      </c>
      <c r="AQ289" s="49">
        <v>73.628381589796263</v>
      </c>
      <c r="AR289" s="49">
        <v>67.833689844613716</v>
      </c>
      <c r="AS289" s="49">
        <v>75.893755357899479</v>
      </c>
      <c r="AT289" s="28">
        <v>761.90476190476193</v>
      </c>
      <c r="AU289" s="28" t="s">
        <v>4748</v>
      </c>
      <c r="AV289" s="28">
        <v>0</v>
      </c>
    </row>
    <row r="290" spans="1:48" x14ac:dyDescent="0.25">
      <c r="A290" s="162">
        <v>287</v>
      </c>
      <c r="B290" s="3" t="s">
        <v>2531</v>
      </c>
      <c r="C290" s="3" t="s">
        <v>2176</v>
      </c>
      <c r="D290" s="28">
        <v>13300</v>
      </c>
      <c r="E290" s="25">
        <v>26.66667</v>
      </c>
      <c r="F290" s="25">
        <v>79.729730000000004</v>
      </c>
      <c r="G290" s="25">
        <v>72.727270000000004</v>
      </c>
      <c r="H290" s="28">
        <v>150214495900</v>
      </c>
      <c r="I290" s="51">
        <v>11.294319999999999</v>
      </c>
      <c r="J290" s="51">
        <v>100</v>
      </c>
      <c r="K290" s="28">
        <v>2800</v>
      </c>
      <c r="L290" s="28">
        <v>35495500</v>
      </c>
      <c r="M290" s="51">
        <v>19.587628865979383</v>
      </c>
      <c r="N290" s="51">
        <v>1.1958836806620183</v>
      </c>
      <c r="O290" s="51" t="s">
        <v>4942</v>
      </c>
      <c r="P290" s="30">
        <v>349287.57196500001</v>
      </c>
      <c r="Q290" s="27">
        <v>0.22480267005454446</v>
      </c>
      <c r="R290" s="30">
        <v>374420.16270500002</v>
      </c>
      <c r="S290" s="27">
        <v>7.1953864830090142E-2</v>
      </c>
      <c r="T290" s="30">
        <v>362191.34084199998</v>
      </c>
      <c r="U290" s="27">
        <v>-3.2660692668506082E-2</v>
      </c>
      <c r="V290" s="30">
        <v>6943.9562699999997</v>
      </c>
      <c r="W290" s="32">
        <v>0.4765315258736269</v>
      </c>
      <c r="X290" s="30">
        <v>6062.0508989999998</v>
      </c>
      <c r="Y290" s="32">
        <v>-0.12700330139031824</v>
      </c>
      <c r="Z290" s="30">
        <v>8516.7185609999997</v>
      </c>
      <c r="AA290" s="32">
        <v>0.40492363111054108</v>
      </c>
      <c r="AB290" s="30">
        <v>615</v>
      </c>
      <c r="AC290" s="27">
        <v>0.47836538461538458</v>
      </c>
      <c r="AD290" s="30">
        <v>537</v>
      </c>
      <c r="AE290" s="27">
        <v>-0.12682926829268293</v>
      </c>
      <c r="AF290" s="30">
        <v>679</v>
      </c>
      <c r="AG290" s="27">
        <v>0.26443202979515829</v>
      </c>
      <c r="AH290" s="25">
        <v>4.0038576185138037</v>
      </c>
      <c r="AI290" s="25">
        <v>3.5057947454895975</v>
      </c>
      <c r="AJ290" s="25">
        <v>5.078605063048359</v>
      </c>
      <c r="AK290" s="25">
        <v>5.7410056173489066</v>
      </c>
      <c r="AL290" s="25">
        <v>4.9544130857871957</v>
      </c>
      <c r="AM290" s="25">
        <v>6.1858179103404698</v>
      </c>
      <c r="AN290" s="49">
        <v>24.360758684974428</v>
      </c>
      <c r="AO290" s="49">
        <v>18.499967453562306</v>
      </c>
      <c r="AP290" s="49">
        <v>19.434696601901035</v>
      </c>
      <c r="AQ290" s="49">
        <v>24.628200649326573</v>
      </c>
      <c r="AR290" s="49">
        <v>19.182288613037642</v>
      </c>
      <c r="AS290" s="49">
        <v>10.772980946995055</v>
      </c>
      <c r="AT290" s="28">
        <v>500</v>
      </c>
      <c r="AU290" s="28">
        <v>400</v>
      </c>
      <c r="AV290" s="28">
        <v>500</v>
      </c>
    </row>
    <row r="291" spans="1:48" x14ac:dyDescent="0.25">
      <c r="A291" s="162">
        <v>288</v>
      </c>
      <c r="B291" s="3" t="s">
        <v>2534</v>
      </c>
      <c r="C291" s="3" t="s">
        <v>2176</v>
      </c>
      <c r="D291" s="28">
        <v>8000</v>
      </c>
      <c r="E291" s="25">
        <v>-4.7619049999999996</v>
      </c>
      <c r="F291" s="25">
        <v>14.28571</v>
      </c>
      <c r="G291" s="25">
        <v>6.6666670000000003</v>
      </c>
      <c r="H291" s="28">
        <v>39044240000.000008</v>
      </c>
      <c r="I291" s="51">
        <v>4.8805299999999994</v>
      </c>
      <c r="J291" s="51">
        <v>93.939099999999996</v>
      </c>
      <c r="K291" s="28">
        <v>140.65</v>
      </c>
      <c r="L291" s="28">
        <v>1126000</v>
      </c>
      <c r="M291" s="51">
        <v>500</v>
      </c>
      <c r="N291" s="51">
        <v>0.45925817851603234</v>
      </c>
      <c r="O291" s="51" t="s">
        <v>4942</v>
      </c>
      <c r="P291" s="30">
        <v>311924.07192399999</v>
      </c>
      <c r="Q291" s="27" t="s">
        <v>2001</v>
      </c>
      <c r="R291" s="30">
        <v>350716.76475199999</v>
      </c>
      <c r="S291" s="27">
        <v>0.12436581950447168</v>
      </c>
      <c r="T291" s="30">
        <v>99730.043728999997</v>
      </c>
      <c r="U291" s="27">
        <v>-0.71563935987057403</v>
      </c>
      <c r="V291" s="30">
        <v>6122.575554</v>
      </c>
      <c r="W291" s="32" t="s">
        <v>2001</v>
      </c>
      <c r="X291" s="30">
        <v>7685.4511480000001</v>
      </c>
      <c r="Y291" s="32">
        <v>0.25526440306301201</v>
      </c>
      <c r="Z291" s="30">
        <v>212.11722</v>
      </c>
      <c r="AA291" s="32">
        <v>-0.97240016026187348</v>
      </c>
      <c r="AB291" s="30">
        <v>1066</v>
      </c>
      <c r="AC291" s="27" t="s">
        <v>2001</v>
      </c>
      <c r="AD291" s="30">
        <v>1339</v>
      </c>
      <c r="AE291" s="27">
        <v>0.25609756097560976</v>
      </c>
      <c r="AF291" s="30">
        <v>16</v>
      </c>
      <c r="AG291" s="27">
        <v>-0.98805078416728898</v>
      </c>
      <c r="AH291" s="25" t="s">
        <v>4748</v>
      </c>
      <c r="AI291" s="25">
        <v>4.248210037225463</v>
      </c>
      <c r="AJ291" s="25" t="s">
        <v>4748</v>
      </c>
      <c r="AK291" s="25" t="s">
        <v>4748</v>
      </c>
      <c r="AL291" s="25">
        <v>7.2821419445926043</v>
      </c>
      <c r="AM291" s="25" t="s">
        <v>4748</v>
      </c>
      <c r="AN291" s="49">
        <v>11.603752342595364</v>
      </c>
      <c r="AO291" s="49">
        <v>12.008386787492398</v>
      </c>
      <c r="AP291" s="49" t="s">
        <v>4748</v>
      </c>
      <c r="AQ291" s="49">
        <v>41.212140262715167</v>
      </c>
      <c r="AR291" s="49">
        <v>17.472288223022073</v>
      </c>
      <c r="AS291" s="49" t="s">
        <v>4748</v>
      </c>
      <c r="AT291" s="28" t="s">
        <v>4748</v>
      </c>
      <c r="AU291" s="28">
        <v>1000</v>
      </c>
      <c r="AV291" s="28" t="s">
        <v>4748</v>
      </c>
    </row>
    <row r="292" spans="1:48" x14ac:dyDescent="0.25">
      <c r="A292" s="162">
        <v>289</v>
      </c>
      <c r="B292" s="3" t="s">
        <v>4713</v>
      </c>
      <c r="C292" s="3" t="s">
        <v>2176</v>
      </c>
      <c r="D292" s="28" t="s">
        <v>4942</v>
      </c>
      <c r="E292" s="25" t="s">
        <v>4942</v>
      </c>
      <c r="F292" s="25" t="s">
        <v>4942</v>
      </c>
      <c r="G292" s="25" t="s">
        <v>4942</v>
      </c>
      <c r="H292" s="28" t="s">
        <v>4942</v>
      </c>
      <c r="I292" s="51">
        <v>2.88</v>
      </c>
      <c r="J292" s="51">
        <v>100</v>
      </c>
      <c r="K292" s="28" t="s">
        <v>4942</v>
      </c>
      <c r="L292" s="28" t="s">
        <v>4942</v>
      </c>
      <c r="M292" s="51" t="s">
        <v>4942</v>
      </c>
      <c r="N292" s="51" t="s">
        <v>4942</v>
      </c>
      <c r="O292" s="51" t="s">
        <v>4942</v>
      </c>
      <c r="P292" s="30" t="s">
        <v>4748</v>
      </c>
      <c r="Q292" s="27" t="s">
        <v>2001</v>
      </c>
      <c r="R292" s="30" t="s">
        <v>4748</v>
      </c>
      <c r="S292" s="27" t="s">
        <v>2001</v>
      </c>
      <c r="T292" s="30">
        <v>37451.705447</v>
      </c>
      <c r="U292" s="27" t="s">
        <v>4748</v>
      </c>
      <c r="V292" s="30" t="s">
        <v>4748</v>
      </c>
      <c r="W292" s="32" t="s">
        <v>2001</v>
      </c>
      <c r="X292" s="30" t="s">
        <v>4748</v>
      </c>
      <c r="Y292" s="32" t="s">
        <v>2001</v>
      </c>
      <c r="Z292" s="30">
        <v>2970.5105090000002</v>
      </c>
      <c r="AA292" s="32" t="s">
        <v>4748</v>
      </c>
      <c r="AB292" s="30" t="s">
        <v>4748</v>
      </c>
      <c r="AC292" s="27" t="s">
        <v>2001</v>
      </c>
      <c r="AD292" s="30" t="s">
        <v>4748</v>
      </c>
      <c r="AE292" s="27" t="s">
        <v>2001</v>
      </c>
      <c r="AF292" s="30">
        <v>696.53</v>
      </c>
      <c r="AG292" s="27" t="s">
        <v>4748</v>
      </c>
      <c r="AH292" s="25" t="s">
        <v>4748</v>
      </c>
      <c r="AI292" s="25" t="s">
        <v>4748</v>
      </c>
      <c r="AJ292" s="25">
        <v>5.0579446138316904</v>
      </c>
      <c r="AK292" s="25" t="s">
        <v>4748</v>
      </c>
      <c r="AL292" s="25" t="s">
        <v>4748</v>
      </c>
      <c r="AM292" s="25">
        <v>6.1490840037833117</v>
      </c>
      <c r="AN292" s="49" t="s">
        <v>4748</v>
      </c>
      <c r="AO292" s="49" t="s">
        <v>4748</v>
      </c>
      <c r="AP292" s="49">
        <v>26.6491814855376</v>
      </c>
      <c r="AQ292" s="49" t="s">
        <v>4748</v>
      </c>
      <c r="AR292" s="49">
        <v>0</v>
      </c>
      <c r="AS292" s="49">
        <v>0</v>
      </c>
      <c r="AT292" s="28" t="s">
        <v>4748</v>
      </c>
      <c r="AU292" s="28" t="s">
        <v>4748</v>
      </c>
      <c r="AV292" s="28" t="s">
        <v>4748</v>
      </c>
    </row>
    <row r="293" spans="1:48" x14ac:dyDescent="0.25">
      <c r="A293" s="162">
        <v>290</v>
      </c>
      <c r="B293" s="3" t="s">
        <v>2537</v>
      </c>
      <c r="C293" s="3" t="s">
        <v>2176</v>
      </c>
      <c r="D293" s="28" t="s">
        <v>4942</v>
      </c>
      <c r="E293" s="25" t="s">
        <v>4942</v>
      </c>
      <c r="F293" s="25" t="s">
        <v>4942</v>
      </c>
      <c r="G293" s="25" t="s">
        <v>4942</v>
      </c>
      <c r="H293" s="28" t="s">
        <v>4942</v>
      </c>
      <c r="I293" s="51">
        <v>2.4125099999999997</v>
      </c>
      <c r="J293" s="51">
        <v>73.962100000000007</v>
      </c>
      <c r="K293" s="28" t="s">
        <v>4942</v>
      </c>
      <c r="L293" s="28" t="s">
        <v>4942</v>
      </c>
      <c r="M293" s="51" t="s">
        <v>4942</v>
      </c>
      <c r="N293" s="51" t="s">
        <v>4942</v>
      </c>
      <c r="O293" s="51" t="s">
        <v>4942</v>
      </c>
      <c r="P293" s="30">
        <v>415693.62112899998</v>
      </c>
      <c r="Q293" s="27" t="s">
        <v>2001</v>
      </c>
      <c r="R293" s="30">
        <v>273694.35822499997</v>
      </c>
      <c r="S293" s="27">
        <v>-0.34159596319601482</v>
      </c>
      <c r="T293" s="30">
        <v>264005.79379999998</v>
      </c>
      <c r="U293" s="27">
        <v>-3.5399211324024328E-2</v>
      </c>
      <c r="V293" s="30">
        <v>4520.5319890000001</v>
      </c>
      <c r="W293" s="32" t="s">
        <v>2001</v>
      </c>
      <c r="X293" s="30">
        <v>5357.0654279999999</v>
      </c>
      <c r="Y293" s="32">
        <v>0.1850519896851901</v>
      </c>
      <c r="Z293" s="30">
        <v>8178.0276389999999</v>
      </c>
      <c r="AA293" s="32">
        <v>0.52658722371684274</v>
      </c>
      <c r="AB293" s="30" t="s">
        <v>4748</v>
      </c>
      <c r="AC293" s="27" t="s">
        <v>2001</v>
      </c>
      <c r="AD293" s="30">
        <v>1214</v>
      </c>
      <c r="AE293" s="27" t="s">
        <v>2001</v>
      </c>
      <c r="AF293" s="30">
        <v>3390</v>
      </c>
      <c r="AG293" s="27">
        <v>1.7924217462932455</v>
      </c>
      <c r="AH293" s="25" t="s">
        <v>4748</v>
      </c>
      <c r="AI293" s="25">
        <v>1.8985502559850469</v>
      </c>
      <c r="AJ293" s="25">
        <v>3.6824409484825051</v>
      </c>
      <c r="AK293" s="25" t="s">
        <v>4748</v>
      </c>
      <c r="AL293" s="25">
        <v>2.001768185602284</v>
      </c>
      <c r="AM293" s="25">
        <v>7.5726190978606862</v>
      </c>
      <c r="AN293" s="49">
        <v>11.568485804134255</v>
      </c>
      <c r="AO293" s="49">
        <v>12.520221757303995</v>
      </c>
      <c r="AP293" s="49">
        <v>9.070537313715576</v>
      </c>
      <c r="AQ293" s="49">
        <v>72.320597445020397</v>
      </c>
      <c r="AR293" s="49">
        <v>5.5174742936694576</v>
      </c>
      <c r="AS293" s="49">
        <v>38.179537334128824</v>
      </c>
      <c r="AT293" s="28" t="s">
        <v>4748</v>
      </c>
      <c r="AU293" s="28">
        <v>3000</v>
      </c>
      <c r="AV293" s="28">
        <v>28818</v>
      </c>
    </row>
    <row r="294" spans="1:48" x14ac:dyDescent="0.25">
      <c r="A294" s="162">
        <v>291</v>
      </c>
      <c r="B294" s="3" t="s">
        <v>76</v>
      </c>
      <c r="C294" s="3" t="s">
        <v>1</v>
      </c>
      <c r="D294" s="6">
        <v>19650</v>
      </c>
      <c r="E294" s="171">
        <v>3.4210530000000001</v>
      </c>
      <c r="F294" s="171">
        <v>89.855069999999998</v>
      </c>
      <c r="G294" s="171">
        <v>10.39326</v>
      </c>
      <c r="H294" s="6">
        <v>1116764991600</v>
      </c>
      <c r="I294" s="154">
        <v>56.832819999999998</v>
      </c>
      <c r="J294" s="154">
        <v>25.284079999999999</v>
      </c>
      <c r="K294" s="6">
        <v>93163.5</v>
      </c>
      <c r="L294" s="6">
        <v>1857450000</v>
      </c>
      <c r="M294" s="154">
        <v>322.13114754098359</v>
      </c>
      <c r="N294" s="154">
        <v>1.4958659146244413</v>
      </c>
      <c r="O294" s="154">
        <v>0.63728739999999995</v>
      </c>
      <c r="P294" s="172">
        <v>669564.68619100004</v>
      </c>
      <c r="Q294" s="168">
        <v>-5.6372519076353766E-2</v>
      </c>
      <c r="R294" s="172">
        <v>737805.98306500004</v>
      </c>
      <c r="S294" s="168">
        <v>0.10191890086409594</v>
      </c>
      <c r="T294" s="172">
        <v>765341.79785800003</v>
      </c>
      <c r="U294" s="168">
        <v>3.732121374051546E-2</v>
      </c>
      <c r="V294" s="172">
        <v>60620.421133999997</v>
      </c>
      <c r="W294" s="173">
        <v>0.91230875779109089</v>
      </c>
      <c r="X294" s="172">
        <v>90148.739539999995</v>
      </c>
      <c r="Y294" s="173">
        <v>0.48710183554694142</v>
      </c>
      <c r="Z294" s="172">
        <v>74303.685098000002</v>
      </c>
      <c r="AA294" s="173">
        <v>-0.17576567928572498</v>
      </c>
      <c r="AB294" s="172">
        <v>1454.4944846428573</v>
      </c>
      <c r="AC294" s="168">
        <v>0.7105175402335886</v>
      </c>
      <c r="AD294" s="172">
        <v>1600</v>
      </c>
      <c r="AE294" s="168">
        <v>0.10003854733960771</v>
      </c>
      <c r="AF294" s="172">
        <v>1317</v>
      </c>
      <c r="AG294" s="168">
        <v>-0.176875</v>
      </c>
      <c r="AH294" s="171">
        <v>8.8240773163095199</v>
      </c>
      <c r="AI294" s="171">
        <v>11.088296723145108</v>
      </c>
      <c r="AJ294" s="171">
        <v>7.1910929857763861</v>
      </c>
      <c r="AK294" s="171">
        <v>13.866494032349685</v>
      </c>
      <c r="AL294" s="171">
        <v>14.699083274574329</v>
      </c>
      <c r="AM294" s="171">
        <v>10.667828362887647</v>
      </c>
      <c r="AN294" s="170">
        <v>30.695740372928082</v>
      </c>
      <c r="AO294" s="170">
        <v>32.468499703518326</v>
      </c>
      <c r="AP294" s="170">
        <v>32.723414650543795</v>
      </c>
      <c r="AQ294" s="170">
        <v>26.109475360191841</v>
      </c>
      <c r="AR294" s="170">
        <v>17.687148186326553</v>
      </c>
      <c r="AS294" s="170">
        <v>37.425622022732377</v>
      </c>
      <c r="AT294" s="6">
        <v>0</v>
      </c>
      <c r="AU294" s="6">
        <v>0</v>
      </c>
      <c r="AV294" s="6">
        <v>500</v>
      </c>
    </row>
    <row r="295" spans="1:48" x14ac:dyDescent="0.25">
      <c r="A295" s="162">
        <v>292</v>
      </c>
      <c r="B295" s="3" t="s">
        <v>77</v>
      </c>
      <c r="C295" s="3" t="s">
        <v>1</v>
      </c>
      <c r="D295" s="6">
        <v>8440</v>
      </c>
      <c r="E295" s="171">
        <v>-7.3545550000000004</v>
      </c>
      <c r="F295" s="171">
        <v>-4.3083900000000002</v>
      </c>
      <c r="G295" s="171">
        <v>-28.47458</v>
      </c>
      <c r="H295" s="6">
        <v>4468136000000</v>
      </c>
      <c r="I295" s="154">
        <v>529.4</v>
      </c>
      <c r="J295" s="154">
        <v>24.391159999999999</v>
      </c>
      <c r="K295" s="6">
        <v>388272.5</v>
      </c>
      <c r="L295" s="6">
        <v>3425900000</v>
      </c>
      <c r="M295" s="154">
        <v>8.6275819038072434</v>
      </c>
      <c r="N295" s="154">
        <v>0.75277872114148547</v>
      </c>
      <c r="O295" s="154">
        <v>0.81224669999999999</v>
      </c>
      <c r="P295" s="172" t="s">
        <v>4748</v>
      </c>
      <c r="Q295" s="168" t="s">
        <v>2001</v>
      </c>
      <c r="R295" s="172">
        <v>4910170.6833020002</v>
      </c>
      <c r="S295" s="168" t="s">
        <v>2001</v>
      </c>
      <c r="T295" s="172">
        <v>5747754.9696580004</v>
      </c>
      <c r="U295" s="168">
        <v>0.17058150121020643</v>
      </c>
      <c r="V295" s="172" t="s">
        <v>4748</v>
      </c>
      <c r="W295" s="173" t="s">
        <v>2001</v>
      </c>
      <c r="X295" s="172">
        <v>619831.35450999998</v>
      </c>
      <c r="Y295" s="173" t="s">
        <v>2001</v>
      </c>
      <c r="Z295" s="172">
        <v>637879.02572999999</v>
      </c>
      <c r="AA295" s="173">
        <v>2.911706722914555E-2</v>
      </c>
      <c r="AB295" s="172" t="s">
        <v>4748</v>
      </c>
      <c r="AC295" s="168" t="s">
        <v>2001</v>
      </c>
      <c r="AD295" s="172">
        <v>1011</v>
      </c>
      <c r="AE295" s="168" t="s">
        <v>2001</v>
      </c>
      <c r="AF295" s="172">
        <v>1074</v>
      </c>
      <c r="AG295" s="168">
        <v>6.2314540059347182E-2</v>
      </c>
      <c r="AH295" s="171" t="s">
        <v>4748</v>
      </c>
      <c r="AI295" s="171">
        <v>4.5167877415923847</v>
      </c>
      <c r="AJ295" s="171">
        <v>5.018082882409149</v>
      </c>
      <c r="AK295" s="171" t="s">
        <v>4748</v>
      </c>
      <c r="AL295" s="171">
        <v>8.8945014142139982</v>
      </c>
      <c r="AM295" s="171">
        <v>9.5140351940622718</v>
      </c>
      <c r="AN295" s="170" t="s">
        <v>4748</v>
      </c>
      <c r="AO295" s="170">
        <v>26.774282027074324</v>
      </c>
      <c r="AP295" s="170">
        <v>24.032034383194834</v>
      </c>
      <c r="AQ295" s="170">
        <v>113.4612858122311</v>
      </c>
      <c r="AR295" s="170">
        <v>100.80850423812105</v>
      </c>
      <c r="AS295" s="170">
        <v>76.968229094235397</v>
      </c>
      <c r="AT295" s="6">
        <v>800</v>
      </c>
      <c r="AU295" s="6">
        <v>900</v>
      </c>
      <c r="AV295" s="6" t="s">
        <v>4748</v>
      </c>
    </row>
    <row r="296" spans="1:48" x14ac:dyDescent="0.25">
      <c r="A296" s="162">
        <v>293</v>
      </c>
      <c r="B296" s="3" t="s">
        <v>5000</v>
      </c>
      <c r="C296" s="3" t="s">
        <v>2176</v>
      </c>
      <c r="D296" s="28" t="s">
        <v>4942</v>
      </c>
      <c r="E296" s="25" t="s">
        <v>4942</v>
      </c>
      <c r="F296" s="25" t="s">
        <v>4942</v>
      </c>
      <c r="G296" s="25" t="s">
        <v>4942</v>
      </c>
      <c r="H296" s="28" t="s">
        <v>4942</v>
      </c>
      <c r="I296" s="51">
        <v>6.5</v>
      </c>
      <c r="J296" s="51">
        <v>100</v>
      </c>
      <c r="K296" s="28" t="s">
        <v>4942</v>
      </c>
      <c r="L296" s="28" t="s">
        <v>4942</v>
      </c>
      <c r="M296" s="51" t="s">
        <v>4942</v>
      </c>
      <c r="N296" s="51" t="s">
        <v>4942</v>
      </c>
      <c r="O296" s="51" t="s">
        <v>4942</v>
      </c>
      <c r="P296" s="30" t="s">
        <v>2001</v>
      </c>
      <c r="Q296" s="27" t="s">
        <v>2001</v>
      </c>
      <c r="R296" s="30" t="s">
        <v>2001</v>
      </c>
      <c r="S296" s="27" t="s">
        <v>2001</v>
      </c>
      <c r="T296" s="30" t="s">
        <v>2001</v>
      </c>
      <c r="U296" s="27" t="s">
        <v>2001</v>
      </c>
      <c r="V296" s="30" t="s">
        <v>2001</v>
      </c>
      <c r="W296" s="32" t="s">
        <v>2001</v>
      </c>
      <c r="X296" s="30" t="s">
        <v>2001</v>
      </c>
      <c r="Y296" s="32" t="s">
        <v>2001</v>
      </c>
      <c r="Z296" s="30" t="s">
        <v>2001</v>
      </c>
      <c r="AA296" s="32" t="s">
        <v>2001</v>
      </c>
      <c r="AB296" s="30" t="s">
        <v>2001</v>
      </c>
      <c r="AC296" s="27" t="s">
        <v>2001</v>
      </c>
      <c r="AD296" s="30" t="s">
        <v>2001</v>
      </c>
      <c r="AE296" s="27" t="s">
        <v>2001</v>
      </c>
      <c r="AF296" s="30" t="s">
        <v>2001</v>
      </c>
      <c r="AG296" s="27" t="s">
        <v>2001</v>
      </c>
      <c r="AH296" s="25" t="s">
        <v>2001</v>
      </c>
      <c r="AI296" s="25" t="s">
        <v>2001</v>
      </c>
      <c r="AJ296" s="25" t="s">
        <v>2001</v>
      </c>
      <c r="AK296" s="25" t="s">
        <v>2001</v>
      </c>
      <c r="AL296" s="25" t="s">
        <v>2001</v>
      </c>
      <c r="AM296" s="25" t="s">
        <v>2001</v>
      </c>
      <c r="AN296" s="49" t="s">
        <v>2001</v>
      </c>
      <c r="AO296" s="49" t="s">
        <v>2001</v>
      </c>
      <c r="AP296" s="49" t="s">
        <v>2001</v>
      </c>
      <c r="AQ296" s="49" t="s">
        <v>2001</v>
      </c>
      <c r="AR296" s="49" t="s">
        <v>2001</v>
      </c>
      <c r="AS296" s="49" t="s">
        <v>2001</v>
      </c>
      <c r="AT296" s="28" t="s">
        <v>2001</v>
      </c>
      <c r="AU296" s="28" t="s">
        <v>2001</v>
      </c>
      <c r="AV296" s="28" t="s">
        <v>2001</v>
      </c>
    </row>
    <row r="297" spans="1:48" x14ac:dyDescent="0.25">
      <c r="A297" s="162">
        <v>294</v>
      </c>
      <c r="B297" s="3" t="s">
        <v>375</v>
      </c>
      <c r="C297" s="3" t="s">
        <v>694</v>
      </c>
      <c r="D297" s="28">
        <v>700</v>
      </c>
      <c r="E297" s="25">
        <v>-22.22222</v>
      </c>
      <c r="F297" s="25">
        <v>-22.22222</v>
      </c>
      <c r="G297" s="25">
        <v>-50</v>
      </c>
      <c r="H297" s="28">
        <v>42216673100</v>
      </c>
      <c r="I297" s="51">
        <v>60.309529999999995</v>
      </c>
      <c r="J297" s="51">
        <v>88.981800000000007</v>
      </c>
      <c r="K297" s="28">
        <v>516187.6</v>
      </c>
      <c r="L297" s="28">
        <v>374831000</v>
      </c>
      <c r="M297" s="51" t="s">
        <v>4942</v>
      </c>
      <c r="N297" s="51">
        <v>6.681476156014246E-2</v>
      </c>
      <c r="O297" s="51">
        <v>0.65018299999999996</v>
      </c>
      <c r="P297" s="30">
        <v>525581.19306600001</v>
      </c>
      <c r="Q297" s="27">
        <v>1.0865683309543752</v>
      </c>
      <c r="R297" s="30">
        <v>201798.252741</v>
      </c>
      <c r="S297" s="27">
        <v>-0.61604742444492466</v>
      </c>
      <c r="T297" s="30">
        <v>149665.829513</v>
      </c>
      <c r="U297" s="27">
        <v>-0.25833931919574094</v>
      </c>
      <c r="V297" s="30">
        <v>8046.1244800000004</v>
      </c>
      <c r="W297" s="32">
        <v>3.3103735927066253</v>
      </c>
      <c r="X297" s="30">
        <v>11372.715971</v>
      </c>
      <c r="Y297" s="32">
        <v>0.41344022196882535</v>
      </c>
      <c r="Z297" s="30">
        <v>-2706.2858099999999</v>
      </c>
      <c r="AA297" s="32">
        <v>-1.2379630175325689</v>
      </c>
      <c r="AB297" s="30">
        <v>133.41380799999999</v>
      </c>
      <c r="AC297" s="27">
        <v>1.7794543333333332</v>
      </c>
      <c r="AD297" s="30">
        <v>185</v>
      </c>
      <c r="AE297" s="27">
        <v>0.38666306564010244</v>
      </c>
      <c r="AF297" s="30">
        <v>-45</v>
      </c>
      <c r="AG297" s="27">
        <v>-1.2432432432432432</v>
      </c>
      <c r="AH297" s="25">
        <v>1.1668800509913919</v>
      </c>
      <c r="AI297" s="25">
        <v>1.6274767466534175</v>
      </c>
      <c r="AJ297" s="25">
        <v>-0.39178741856232591</v>
      </c>
      <c r="AK297" s="25">
        <v>1.2982886129924331</v>
      </c>
      <c r="AL297" s="25">
        <v>1.7705964827249021</v>
      </c>
      <c r="AM297" s="25">
        <v>-0.42699575548867924</v>
      </c>
      <c r="AN297" s="49">
        <v>6.4816729071433983</v>
      </c>
      <c r="AO297" s="49">
        <v>8.1534918313279743</v>
      </c>
      <c r="AP297" s="49">
        <v>-5.1577278488470935</v>
      </c>
      <c r="AQ297" s="49">
        <v>5.1199837236032835</v>
      </c>
      <c r="AR297" s="49">
        <v>5.8966653829980578</v>
      </c>
      <c r="AS297" s="49">
        <v>1.6034627710880693</v>
      </c>
      <c r="AT297" s="28">
        <v>0</v>
      </c>
      <c r="AU297" s="28">
        <v>0</v>
      </c>
      <c r="AV297" s="28" t="s">
        <v>4748</v>
      </c>
    </row>
    <row r="298" spans="1:48" x14ac:dyDescent="0.25">
      <c r="A298" s="162">
        <v>295</v>
      </c>
      <c r="B298" s="3" t="s">
        <v>2540</v>
      </c>
      <c r="C298" s="165" t="s">
        <v>2176</v>
      </c>
      <c r="D298" s="6">
        <v>600</v>
      </c>
      <c r="E298" s="166">
        <v>0</v>
      </c>
      <c r="F298" s="166">
        <v>-45.454549999999998</v>
      </c>
      <c r="G298" s="166">
        <v>-25</v>
      </c>
      <c r="H298" s="6">
        <v>16334188200</v>
      </c>
      <c r="I298" s="154">
        <v>27.223649999999999</v>
      </c>
      <c r="J298" s="154">
        <v>42.425829999999998</v>
      </c>
      <c r="K298" s="6">
        <v>2065</v>
      </c>
      <c r="L298" s="6">
        <v>1286000</v>
      </c>
      <c r="M298" s="154" t="s">
        <v>4942</v>
      </c>
      <c r="N298" s="154" t="s">
        <v>4942</v>
      </c>
      <c r="O298" s="154" t="s">
        <v>4942</v>
      </c>
      <c r="P298" s="167">
        <v>306400.810948</v>
      </c>
      <c r="Q298" s="168">
        <v>5.6167413905973573E-2</v>
      </c>
      <c r="R298" s="167">
        <v>279914.92702300003</v>
      </c>
      <c r="S298" s="168">
        <v>-8.6441951126215999E-2</v>
      </c>
      <c r="T298" s="167">
        <v>336126.246996</v>
      </c>
      <c r="U298" s="168">
        <v>0.20081572844588316</v>
      </c>
      <c r="V298" s="167">
        <v>-86931.694514999996</v>
      </c>
      <c r="W298" s="169">
        <v>-0.22401620503140252</v>
      </c>
      <c r="X298" s="167">
        <v>-48937.114262000003</v>
      </c>
      <c r="Y298" s="169">
        <v>-0.43706245995750215</v>
      </c>
      <c r="Z298" s="167">
        <v>-120500.676439</v>
      </c>
      <c r="AA298" s="169">
        <v>1.4623576248052204</v>
      </c>
      <c r="AB298" s="167">
        <v>-3193</v>
      </c>
      <c r="AC298" s="168">
        <v>-0.22405832320777641</v>
      </c>
      <c r="AD298" s="167">
        <v>-1798</v>
      </c>
      <c r="AE298" s="168">
        <v>-0.43689320388349517</v>
      </c>
      <c r="AF298" s="167">
        <v>-4426</v>
      </c>
      <c r="AG298" s="168">
        <v>1.4616240266963292</v>
      </c>
      <c r="AH298" s="166">
        <v>-8.5155598182441619</v>
      </c>
      <c r="AI298" s="166">
        <v>-5.1128053449298854</v>
      </c>
      <c r="AJ298" s="166">
        <v>-15.016280843312543</v>
      </c>
      <c r="AK298" s="166">
        <v>-158.43520681799376</v>
      </c>
      <c r="AL298" s="166" t="s">
        <v>4748</v>
      </c>
      <c r="AM298" s="166" t="s">
        <v>4748</v>
      </c>
      <c r="AN298" s="170">
        <v>2.5563032845005385</v>
      </c>
      <c r="AO298" s="170">
        <v>-7.594402439371617</v>
      </c>
      <c r="AP298" s="170">
        <v>-5.8402775949340402</v>
      </c>
      <c r="AQ298" s="170">
        <v>5783.1019265571695</v>
      </c>
      <c r="AR298" s="170" t="s">
        <v>4748</v>
      </c>
      <c r="AS298" s="170" t="s">
        <v>4748</v>
      </c>
      <c r="AT298" s="6">
        <v>0</v>
      </c>
      <c r="AU298" s="6">
        <v>0</v>
      </c>
      <c r="AV298" s="6" t="s">
        <v>4748</v>
      </c>
    </row>
    <row r="299" spans="1:48" x14ac:dyDescent="0.25">
      <c r="A299" s="162">
        <v>296</v>
      </c>
      <c r="B299" s="3" t="s">
        <v>2543</v>
      </c>
      <c r="C299" s="3" t="s">
        <v>2176</v>
      </c>
      <c r="D299" s="6" t="s">
        <v>4942</v>
      </c>
      <c r="E299" s="171" t="s">
        <v>4942</v>
      </c>
      <c r="F299" s="171" t="s">
        <v>4942</v>
      </c>
      <c r="G299" s="171" t="s">
        <v>4942</v>
      </c>
      <c r="H299" s="6" t="s">
        <v>4942</v>
      </c>
      <c r="I299" s="154">
        <v>3.5999999999999996</v>
      </c>
      <c r="J299" s="154">
        <v>85.578550000000007</v>
      </c>
      <c r="K299" s="6" t="s">
        <v>4942</v>
      </c>
      <c r="L299" s="6" t="s">
        <v>4942</v>
      </c>
      <c r="M299" s="154" t="s">
        <v>4942</v>
      </c>
      <c r="N299" s="154" t="s">
        <v>4942</v>
      </c>
      <c r="O299" s="154" t="s">
        <v>4942</v>
      </c>
      <c r="P299" s="172">
        <v>38153.519976000003</v>
      </c>
      <c r="Q299" s="168" t="s">
        <v>2001</v>
      </c>
      <c r="R299" s="172" t="s">
        <v>4748</v>
      </c>
      <c r="S299" s="168" t="s">
        <v>2001</v>
      </c>
      <c r="T299" s="172">
        <v>67296.568096000003</v>
      </c>
      <c r="U299" s="168" t="s">
        <v>4748</v>
      </c>
      <c r="V299" s="172">
        <v>460.83559400000001</v>
      </c>
      <c r="W299" s="173" t="s">
        <v>2001</v>
      </c>
      <c r="X299" s="172" t="s">
        <v>4748</v>
      </c>
      <c r="Y299" s="173" t="s">
        <v>2001</v>
      </c>
      <c r="Z299" s="172">
        <v>904.625632</v>
      </c>
      <c r="AA299" s="173" t="s">
        <v>4748</v>
      </c>
      <c r="AB299" s="172">
        <v>128.00988699999999</v>
      </c>
      <c r="AC299" s="168" t="s">
        <v>2001</v>
      </c>
      <c r="AD299" s="172" t="s">
        <v>4748</v>
      </c>
      <c r="AE299" s="168" t="s">
        <v>2001</v>
      </c>
      <c r="AF299" s="172">
        <v>251</v>
      </c>
      <c r="AG299" s="168" t="s">
        <v>4748</v>
      </c>
      <c r="AH299" s="171" t="s">
        <v>4748</v>
      </c>
      <c r="AI299" s="171" t="s">
        <v>4748</v>
      </c>
      <c r="AJ299" s="171">
        <v>1.5390468721621069</v>
      </c>
      <c r="AK299" s="171" t="s">
        <v>4748</v>
      </c>
      <c r="AL299" s="171" t="s">
        <v>4748</v>
      </c>
      <c r="AM299" s="171">
        <v>2.0347961776114603</v>
      </c>
      <c r="AN299" s="170">
        <v>13.324639758527967</v>
      </c>
      <c r="AO299" s="170" t="s">
        <v>4748</v>
      </c>
      <c r="AP299" s="170">
        <v>5.8172863947763336</v>
      </c>
      <c r="AQ299" s="170">
        <v>0</v>
      </c>
      <c r="AR299" s="170">
        <v>0</v>
      </c>
      <c r="AS299" s="170">
        <v>0</v>
      </c>
      <c r="AT299" s="6" t="s">
        <v>4748</v>
      </c>
      <c r="AU299" s="6" t="s">
        <v>4748</v>
      </c>
      <c r="AV299" s="6">
        <v>180</v>
      </c>
    </row>
    <row r="300" spans="1:48" x14ac:dyDescent="0.25">
      <c r="A300" s="162">
        <v>297</v>
      </c>
      <c r="B300" s="3" t="s">
        <v>2546</v>
      </c>
      <c r="C300" s="3" t="s">
        <v>2176</v>
      </c>
      <c r="D300" s="28">
        <v>1000</v>
      </c>
      <c r="E300" s="25">
        <v>-16.66667</v>
      </c>
      <c r="F300" s="25">
        <v>-16.66667</v>
      </c>
      <c r="G300" s="25">
        <v>-9.0909089999999999</v>
      </c>
      <c r="H300" s="28">
        <v>12244491999.999998</v>
      </c>
      <c r="I300" s="51">
        <v>12.244489999999999</v>
      </c>
      <c r="J300" s="51">
        <v>20.349699999999999</v>
      </c>
      <c r="K300" s="28">
        <v>550</v>
      </c>
      <c r="L300" s="28">
        <v>625000</v>
      </c>
      <c r="M300" s="51" t="s">
        <v>4942</v>
      </c>
      <c r="N300" s="51" t="s">
        <v>4942</v>
      </c>
      <c r="O300" s="51" t="s">
        <v>4942</v>
      </c>
      <c r="P300" s="30">
        <v>294110.33573400002</v>
      </c>
      <c r="Q300" s="27">
        <v>-0.24995571060023736</v>
      </c>
      <c r="R300" s="30">
        <v>245245.860502</v>
      </c>
      <c r="S300" s="27">
        <v>-0.16614334586389423</v>
      </c>
      <c r="T300" s="30">
        <v>246141.21419900001</v>
      </c>
      <c r="U300" s="27">
        <v>3.6508412218142681E-3</v>
      </c>
      <c r="V300" s="30">
        <v>-138429.05003300001</v>
      </c>
      <c r="W300" s="32">
        <v>0.17236528223124137</v>
      </c>
      <c r="X300" s="30">
        <v>-117086.53770299999</v>
      </c>
      <c r="Y300" s="32">
        <v>-0.15417654260368174</v>
      </c>
      <c r="Z300" s="30">
        <v>-88295.440304000003</v>
      </c>
      <c r="AA300" s="32">
        <v>-0.24589588148922012</v>
      </c>
      <c r="AB300" s="30">
        <v>-11305.41</v>
      </c>
      <c r="AC300" s="27">
        <v>0.17231777082848376</v>
      </c>
      <c r="AD300" s="30">
        <v>-9562.3799999999992</v>
      </c>
      <c r="AE300" s="27">
        <v>-0.15417662871138693</v>
      </c>
      <c r="AF300" s="30">
        <v>-7211.03</v>
      </c>
      <c r="AG300" s="27">
        <v>-0.24589589620993932</v>
      </c>
      <c r="AH300" s="25">
        <v>-13.561951498672157</v>
      </c>
      <c r="AI300" s="25">
        <v>-12.531605677348331</v>
      </c>
      <c r="AJ300" s="25">
        <v>-10.709807102089853</v>
      </c>
      <c r="AK300" s="25" t="s">
        <v>4748</v>
      </c>
      <c r="AL300" s="25" t="s">
        <v>4748</v>
      </c>
      <c r="AM300" s="25" t="s">
        <v>4748</v>
      </c>
      <c r="AN300" s="49">
        <v>-6.3451320357126306</v>
      </c>
      <c r="AO300" s="49">
        <v>-18.788337412783473</v>
      </c>
      <c r="AP300" s="49">
        <v>-10.247573297337897</v>
      </c>
      <c r="AQ300" s="49" t="s">
        <v>4748</v>
      </c>
      <c r="AR300" s="49" t="s">
        <v>4748</v>
      </c>
      <c r="AS300" s="49" t="s">
        <v>4748</v>
      </c>
      <c r="AT300" s="28">
        <v>0</v>
      </c>
      <c r="AU300" s="28">
        <v>0</v>
      </c>
      <c r="AV300" s="28">
        <v>0</v>
      </c>
    </row>
    <row r="301" spans="1:48" x14ac:dyDescent="0.25">
      <c r="A301" s="162">
        <v>298</v>
      </c>
      <c r="B301" s="3" t="s">
        <v>2549</v>
      </c>
      <c r="C301" s="3" t="s">
        <v>2176</v>
      </c>
      <c r="D301" s="28">
        <v>12100</v>
      </c>
      <c r="E301" s="25">
        <v>0.83333330000000005</v>
      </c>
      <c r="F301" s="25">
        <v>10</v>
      </c>
      <c r="G301" s="25">
        <v>-2.6923050000000002</v>
      </c>
      <c r="H301" s="28">
        <v>122363210200</v>
      </c>
      <c r="I301" s="51">
        <v>10.11266</v>
      </c>
      <c r="J301" s="51">
        <v>61.486179999999997</v>
      </c>
      <c r="K301" s="28">
        <v>925</v>
      </c>
      <c r="L301" s="28">
        <v>11121500</v>
      </c>
      <c r="M301" s="51">
        <v>6.9297808764940232</v>
      </c>
      <c r="N301" s="51">
        <v>0.84824105483481449</v>
      </c>
      <c r="O301" s="51" t="s">
        <v>4942</v>
      </c>
      <c r="P301" s="30">
        <v>1832417.1778259999</v>
      </c>
      <c r="Q301" s="27">
        <v>-7.6213207293242657E-2</v>
      </c>
      <c r="R301" s="30">
        <v>1802135.247854</v>
      </c>
      <c r="S301" s="27">
        <v>-1.6525674578060201E-2</v>
      </c>
      <c r="T301" s="30">
        <v>1806277.831056</v>
      </c>
      <c r="U301" s="27">
        <v>2.2987082722748125E-3</v>
      </c>
      <c r="V301" s="30">
        <v>16072.091557</v>
      </c>
      <c r="W301" s="32">
        <v>1.7456465130918808E-2</v>
      </c>
      <c r="X301" s="30">
        <v>17082.416244</v>
      </c>
      <c r="Y301" s="32">
        <v>6.2862053978280485E-2</v>
      </c>
      <c r="Z301" s="30">
        <v>17658.257767999999</v>
      </c>
      <c r="AA301" s="32">
        <v>3.3709606168990124E-2</v>
      </c>
      <c r="AB301" s="30">
        <v>1773.8582566956522</v>
      </c>
      <c r="AC301" s="27">
        <v>-0.2818871503082031</v>
      </c>
      <c r="AD301" s="30">
        <v>2037.1220060869566</v>
      </c>
      <c r="AE301" s="27">
        <v>0.14841306987048264</v>
      </c>
      <c r="AF301" s="30">
        <v>1746.0869565217392</v>
      </c>
      <c r="AG301" s="27">
        <v>-0.14286579237551777</v>
      </c>
      <c r="AH301" s="25">
        <v>1.7900423233765168</v>
      </c>
      <c r="AI301" s="25">
        <v>1.8752861641141889</v>
      </c>
      <c r="AJ301" s="25">
        <v>1.9918563846079904</v>
      </c>
      <c r="AK301" s="25">
        <v>15.785552982020976</v>
      </c>
      <c r="AL301" s="25">
        <v>16.809031209664631</v>
      </c>
      <c r="AM301" s="25">
        <v>14.258754112771147</v>
      </c>
      <c r="AN301" s="49">
        <v>4.8923645651128389</v>
      </c>
      <c r="AO301" s="49">
        <v>4.8957147461635824</v>
      </c>
      <c r="AP301" s="49">
        <v>4.8723941744636008</v>
      </c>
      <c r="AQ301" s="49">
        <v>211.76695927516565</v>
      </c>
      <c r="AR301" s="49">
        <v>163.46976354937163</v>
      </c>
      <c r="AS301" s="49">
        <v>93.843602362061361</v>
      </c>
      <c r="AT301" s="28">
        <v>0</v>
      </c>
      <c r="AU301" s="28">
        <v>1304.3478260869567</v>
      </c>
      <c r="AV301" s="28">
        <v>1304.3478260869567</v>
      </c>
    </row>
    <row r="302" spans="1:48" x14ac:dyDescent="0.25">
      <c r="A302" s="162">
        <v>299</v>
      </c>
      <c r="B302" s="3" t="s">
        <v>2552</v>
      </c>
      <c r="C302" s="3" t="s">
        <v>2176</v>
      </c>
      <c r="D302" s="6">
        <v>7600</v>
      </c>
      <c r="E302" s="171">
        <v>-10.588240000000001</v>
      </c>
      <c r="F302" s="171">
        <v>-12.64368</v>
      </c>
      <c r="G302" s="171">
        <v>16.923079999999999</v>
      </c>
      <c r="H302" s="6">
        <v>1110435240000</v>
      </c>
      <c r="I302" s="154">
        <v>146.10989999999998</v>
      </c>
      <c r="J302" s="154">
        <v>20.12593</v>
      </c>
      <c r="K302" s="6">
        <v>390</v>
      </c>
      <c r="L302" s="6">
        <v>2991000</v>
      </c>
      <c r="M302" s="154">
        <v>75.247524752475243</v>
      </c>
      <c r="N302" s="154">
        <v>1.0867882932390251</v>
      </c>
      <c r="O302" s="154">
        <v>0.47524549999999999</v>
      </c>
      <c r="P302" s="172">
        <v>2540082.0954459999</v>
      </c>
      <c r="Q302" s="168">
        <v>-0.15200000890347187</v>
      </c>
      <c r="R302" s="172">
        <v>1260699.9733160001</v>
      </c>
      <c r="S302" s="168">
        <v>-0.50367746948956771</v>
      </c>
      <c r="T302" s="172">
        <v>1971832.5188160001</v>
      </c>
      <c r="U302" s="168">
        <v>0.56407754465919346</v>
      </c>
      <c r="V302" s="172">
        <v>49222.601136999998</v>
      </c>
      <c r="W302" s="173">
        <v>11.036270657167183</v>
      </c>
      <c r="X302" s="172">
        <v>-462137.86432200001</v>
      </c>
      <c r="Y302" s="173">
        <v>-10.38873309510287</v>
      </c>
      <c r="Z302" s="172">
        <v>14760.6698</v>
      </c>
      <c r="AA302" s="173">
        <v>-1.031939970600884</v>
      </c>
      <c r="AB302" s="172">
        <v>337</v>
      </c>
      <c r="AC302" s="168">
        <v>11.040289595760674</v>
      </c>
      <c r="AD302" s="172">
        <v>-3163</v>
      </c>
      <c r="AE302" s="168">
        <v>-10.385756676557863</v>
      </c>
      <c r="AF302" s="172">
        <v>101</v>
      </c>
      <c r="AG302" s="168">
        <v>-1.0319317104015175</v>
      </c>
      <c r="AH302" s="171">
        <v>1.6183395605080986</v>
      </c>
      <c r="AI302" s="171">
        <v>-17.75534763935358</v>
      </c>
      <c r="AJ302" s="171">
        <v>0.69897847830360371</v>
      </c>
      <c r="AK302" s="171">
        <v>3.3180261219972835</v>
      </c>
      <c r="AL302" s="171">
        <v>-36.715571161189096</v>
      </c>
      <c r="AM302" s="171">
        <v>1.4551445856362437</v>
      </c>
      <c r="AN302" s="170">
        <v>12.324566421072003</v>
      </c>
      <c r="AO302" s="170">
        <v>-20.795868500687664</v>
      </c>
      <c r="AP302" s="170">
        <v>9.2258443376435402</v>
      </c>
      <c r="AQ302" s="170">
        <v>78.149952876045134</v>
      </c>
      <c r="AR302" s="170">
        <v>58.911609629460756</v>
      </c>
      <c r="AS302" s="170">
        <v>34.967222895454888</v>
      </c>
      <c r="AT302" s="6">
        <v>250</v>
      </c>
      <c r="AU302" s="6" t="s">
        <v>4748</v>
      </c>
      <c r="AV302" s="6" t="s">
        <v>4748</v>
      </c>
    </row>
    <row r="303" spans="1:48" x14ac:dyDescent="0.25">
      <c r="A303" s="162">
        <v>300</v>
      </c>
      <c r="B303" s="3" t="s">
        <v>2555</v>
      </c>
      <c r="C303" s="3" t="s">
        <v>2176</v>
      </c>
      <c r="D303" s="28">
        <v>60000</v>
      </c>
      <c r="E303" s="25">
        <v>-25.280200000000001</v>
      </c>
      <c r="F303" s="25">
        <v>-2.2801300000000002</v>
      </c>
      <c r="G303" s="25">
        <v>57.894739999999999</v>
      </c>
      <c r="H303" s="28">
        <v>360000000000</v>
      </c>
      <c r="I303" s="51">
        <v>6</v>
      </c>
      <c r="J303" s="51">
        <v>41.953330000000001</v>
      </c>
      <c r="K303" s="28">
        <v>5</v>
      </c>
      <c r="L303" s="28">
        <v>300000</v>
      </c>
      <c r="M303" s="51">
        <v>16.823640579742655</v>
      </c>
      <c r="N303" s="51">
        <v>2.4934338628306363</v>
      </c>
      <c r="O303" s="51" t="s">
        <v>4942</v>
      </c>
      <c r="P303" s="30">
        <v>1201759.688113</v>
      </c>
      <c r="Q303" s="27" t="s">
        <v>2001</v>
      </c>
      <c r="R303" s="30">
        <v>1267368.727557</v>
      </c>
      <c r="S303" s="27">
        <v>5.4594142317270666E-2</v>
      </c>
      <c r="T303" s="30">
        <v>1400619.7965619999</v>
      </c>
      <c r="U303" s="27">
        <v>0.105139937657967</v>
      </c>
      <c r="V303" s="30">
        <v>36275.267995000002</v>
      </c>
      <c r="W303" s="32" t="s">
        <v>2001</v>
      </c>
      <c r="X303" s="30">
        <v>34370.716022000001</v>
      </c>
      <c r="Y303" s="32">
        <v>-5.2502767815871598E-2</v>
      </c>
      <c r="Z303" s="30">
        <v>23776.075440000001</v>
      </c>
      <c r="AA303" s="32">
        <v>-0.3082461411399921</v>
      </c>
      <c r="AB303" s="30">
        <v>5441</v>
      </c>
      <c r="AC303" s="27" t="s">
        <v>2001</v>
      </c>
      <c r="AD303" s="30">
        <v>4230.2299999999996</v>
      </c>
      <c r="AE303" s="27">
        <v>-0.22252710898731853</v>
      </c>
      <c r="AF303" s="30">
        <v>3566.41</v>
      </c>
      <c r="AG303" s="27">
        <v>-0.15692290962902722</v>
      </c>
      <c r="AH303" s="25" t="s">
        <v>4748</v>
      </c>
      <c r="AI303" s="25">
        <v>6.902958224968665</v>
      </c>
      <c r="AJ303" s="25">
        <v>4.8400404489099884</v>
      </c>
      <c r="AK303" s="25" t="s">
        <v>4748</v>
      </c>
      <c r="AL303" s="25">
        <v>18.912274717023031</v>
      </c>
      <c r="AM303" s="25">
        <v>15.977355668267505</v>
      </c>
      <c r="AN303" s="49">
        <v>9.3646811762933666</v>
      </c>
      <c r="AO303" s="49">
        <v>9.354252938726404</v>
      </c>
      <c r="AP303" s="49">
        <v>8.0217399708891293</v>
      </c>
      <c r="AQ303" s="49">
        <v>121.71918722465553</v>
      </c>
      <c r="AR303" s="49">
        <v>140.83945433432805</v>
      </c>
      <c r="AS303" s="49">
        <v>127.58631964428109</v>
      </c>
      <c r="AT303" s="28" t="s">
        <v>4748</v>
      </c>
      <c r="AU303" s="28">
        <v>4200</v>
      </c>
      <c r="AV303" s="28">
        <v>2900</v>
      </c>
    </row>
    <row r="304" spans="1:48" x14ac:dyDescent="0.25">
      <c r="A304" s="162">
        <v>301</v>
      </c>
      <c r="B304" s="3" t="s">
        <v>376</v>
      </c>
      <c r="C304" s="3" t="s">
        <v>694</v>
      </c>
      <c r="D304" s="28">
        <v>35800</v>
      </c>
      <c r="E304" s="25">
        <v>-13.942310000000001</v>
      </c>
      <c r="F304" s="25">
        <v>-14.35407</v>
      </c>
      <c r="G304" s="25">
        <v>9.1463409999999996</v>
      </c>
      <c r="H304" s="28">
        <v>4438246968200</v>
      </c>
      <c r="I304" s="51">
        <v>123.9734</v>
      </c>
      <c r="J304" s="51">
        <v>78.337739999999997</v>
      </c>
      <c r="K304" s="28">
        <v>95914.5</v>
      </c>
      <c r="L304" s="28">
        <v>3607522000</v>
      </c>
      <c r="M304" s="51">
        <v>3.9381237794047981</v>
      </c>
      <c r="N304" s="51">
        <v>1.2629120329727661</v>
      </c>
      <c r="O304" s="51">
        <v>0.61872830000000001</v>
      </c>
      <c r="P304" s="30">
        <v>2437666.3822380002</v>
      </c>
      <c r="Q304" s="27">
        <v>0.19694770371290438</v>
      </c>
      <c r="R304" s="30">
        <v>2622156.2364150002</v>
      </c>
      <c r="S304" s="27">
        <v>7.5682979230169201E-2</v>
      </c>
      <c r="T304" s="30">
        <v>625590.79762299999</v>
      </c>
      <c r="U304" s="27">
        <v>-0.76142123457971178</v>
      </c>
      <c r="V304" s="30">
        <v>279990.084271</v>
      </c>
      <c r="W304" s="32">
        <v>0.87752327974062982</v>
      </c>
      <c r="X304" s="30">
        <v>241791.13460200001</v>
      </c>
      <c r="Y304" s="32">
        <v>-0.13642965167304844</v>
      </c>
      <c r="Z304" s="30">
        <v>128396.51760000001</v>
      </c>
      <c r="AA304" s="32">
        <v>-0.46897756275743141</v>
      </c>
      <c r="AB304" s="30">
        <v>5411.9295402560792</v>
      </c>
      <c r="AC304" s="27">
        <v>0.81471698113207536</v>
      </c>
      <c r="AD304" s="30">
        <v>4545</v>
      </c>
      <c r="AE304" s="27">
        <v>-0.1601886228945727</v>
      </c>
      <c r="AF304" s="30">
        <v>2413</v>
      </c>
      <c r="AG304" s="27">
        <v>-0.46908690869086911</v>
      </c>
      <c r="AH304" s="25">
        <v>15.946072670262076</v>
      </c>
      <c r="AI304" s="25">
        <v>12.595750913906153</v>
      </c>
      <c r="AJ304" s="25">
        <v>8.8820577585795064</v>
      </c>
      <c r="AK304" s="25">
        <v>36.735075869397086</v>
      </c>
      <c r="AL304" s="25">
        <v>24.48494913767005</v>
      </c>
      <c r="AM304" s="25">
        <v>14.374483500126525</v>
      </c>
      <c r="AN304" s="49">
        <v>19.3417203882154</v>
      </c>
      <c r="AO304" s="49">
        <v>15.978092607434213</v>
      </c>
      <c r="AP304" s="49">
        <v>18.566373498990508</v>
      </c>
      <c r="AQ304" s="49">
        <v>27.861992313959405</v>
      </c>
      <c r="AR304" s="49">
        <v>28.331567698760118</v>
      </c>
      <c r="AS304" s="49">
        <v>0</v>
      </c>
      <c r="AT304" s="28">
        <v>1864.4654326927134</v>
      </c>
      <c r="AU304" s="28">
        <v>0</v>
      </c>
      <c r="AV304" s="28" t="s">
        <v>4748</v>
      </c>
    </row>
    <row r="305" spans="1:48" x14ac:dyDescent="0.25">
      <c r="A305" s="162">
        <v>302</v>
      </c>
      <c r="B305" s="3" t="s">
        <v>2558</v>
      </c>
      <c r="C305" s="3" t="s">
        <v>2176</v>
      </c>
      <c r="D305" s="6">
        <v>28000</v>
      </c>
      <c r="E305" s="171">
        <v>-2.0979019999999999</v>
      </c>
      <c r="F305" s="171">
        <v>-3.1141869999999998</v>
      </c>
      <c r="G305" s="171">
        <v>55.55556</v>
      </c>
      <c r="H305" s="6">
        <v>69468000000</v>
      </c>
      <c r="I305" s="154">
        <v>2.4809999999999999</v>
      </c>
      <c r="J305" s="154">
        <v>85.135829999999999</v>
      </c>
      <c r="K305" s="6">
        <v>15</v>
      </c>
      <c r="L305" s="6">
        <v>447000</v>
      </c>
      <c r="M305" s="154">
        <v>2545.4545454545455</v>
      </c>
      <c r="N305" s="154">
        <v>2.0121782848979448</v>
      </c>
      <c r="O305" s="154" t="s">
        <v>4942</v>
      </c>
      <c r="P305" s="172">
        <v>205261.376085</v>
      </c>
      <c r="Q305" s="168">
        <v>0.59292577712756445</v>
      </c>
      <c r="R305" s="172">
        <v>97203.494806999995</v>
      </c>
      <c r="S305" s="168">
        <v>-0.52644040169180473</v>
      </c>
      <c r="T305" s="172">
        <v>44243.439140000002</v>
      </c>
      <c r="U305" s="168">
        <v>-0.54483695027790435</v>
      </c>
      <c r="V305" s="172">
        <v>1013.324425</v>
      </c>
      <c r="W305" s="173">
        <v>0.57372917486258701</v>
      </c>
      <c r="X305" s="172">
        <v>-6935.7640240000001</v>
      </c>
      <c r="Y305" s="173">
        <v>-7.844564142426548</v>
      </c>
      <c r="Z305" s="172">
        <v>28.386533</v>
      </c>
      <c r="AA305" s="173">
        <v>-1.0040927766431749</v>
      </c>
      <c r="AB305" s="172">
        <v>368</v>
      </c>
      <c r="AC305" s="168">
        <v>0.60000000000000009</v>
      </c>
      <c r="AD305" s="172">
        <v>-2806</v>
      </c>
      <c r="AE305" s="168">
        <v>-8.625</v>
      </c>
      <c r="AF305" s="172">
        <v>11</v>
      </c>
      <c r="AG305" s="168">
        <v>-1.00392017106201</v>
      </c>
      <c r="AH305" s="171">
        <v>0.2680640989920261</v>
      </c>
      <c r="AI305" s="171">
        <v>-2.4989624628964235</v>
      </c>
      <c r="AJ305" s="171">
        <v>1.767631215991471E-2</v>
      </c>
      <c r="AK305" s="171">
        <v>1.9307100454404424</v>
      </c>
      <c r="AL305" s="171">
        <v>-16.729076957908223</v>
      </c>
      <c r="AM305" s="171">
        <v>8.10620040233027E-2</v>
      </c>
      <c r="AN305" s="170">
        <v>6.8575454025851856</v>
      </c>
      <c r="AO305" s="170">
        <v>-3.3296230823598449E-4</v>
      </c>
      <c r="AP305" s="170">
        <v>17.642058634504242</v>
      </c>
      <c r="AQ305" s="170">
        <v>390.31516960334199</v>
      </c>
      <c r="AR305" s="170">
        <v>221.04980879839849</v>
      </c>
      <c r="AS305" s="170">
        <v>218.77510679013415</v>
      </c>
      <c r="AT305" s="6">
        <v>0</v>
      </c>
      <c r="AU305" s="6" t="s">
        <v>4748</v>
      </c>
      <c r="AV305" s="6" t="s">
        <v>4748</v>
      </c>
    </row>
    <row r="306" spans="1:48" x14ac:dyDescent="0.25">
      <c r="A306" s="162">
        <v>303</v>
      </c>
      <c r="B306" s="3" t="s">
        <v>78</v>
      </c>
      <c r="C306" s="3" t="s">
        <v>1</v>
      </c>
      <c r="D306" s="28">
        <v>22050</v>
      </c>
      <c r="E306" s="25">
        <v>-1.342282</v>
      </c>
      <c r="F306" s="25">
        <v>-8.125</v>
      </c>
      <c r="G306" s="25">
        <v>-20.397110000000001</v>
      </c>
      <c r="H306" s="28">
        <v>921696129900</v>
      </c>
      <c r="I306" s="51">
        <v>41.800280000000001</v>
      </c>
      <c r="J306" s="51">
        <v>42.205219999999997</v>
      </c>
      <c r="K306" s="28">
        <v>246811.5</v>
      </c>
      <c r="L306" s="28">
        <v>5558400000</v>
      </c>
      <c r="M306" s="51">
        <v>7.7050278344602248</v>
      </c>
      <c r="N306" s="51">
        <v>1.1484506726470454</v>
      </c>
      <c r="O306" s="51">
        <v>0.85727279999999995</v>
      </c>
      <c r="P306" s="30">
        <v>4203355.7445639996</v>
      </c>
      <c r="Q306" s="27">
        <v>-0.13804984260520381</v>
      </c>
      <c r="R306" s="30">
        <v>3800073.4158839998</v>
      </c>
      <c r="S306" s="27">
        <v>-9.594294492003097E-2</v>
      </c>
      <c r="T306" s="30">
        <v>3820943.754886</v>
      </c>
      <c r="U306" s="27">
        <v>5.4920883672309687E-3</v>
      </c>
      <c r="V306" s="30">
        <v>103570.937437</v>
      </c>
      <c r="W306" s="32">
        <v>-0.19047194824211888</v>
      </c>
      <c r="X306" s="30">
        <v>66727.109230000002</v>
      </c>
      <c r="Y306" s="32">
        <v>-0.3557352006146639</v>
      </c>
      <c r="Z306" s="30">
        <v>79184.273811000006</v>
      </c>
      <c r="AA306" s="32">
        <v>0.18668821000564728</v>
      </c>
      <c r="AB306" s="30">
        <v>2722.3076923076924</v>
      </c>
      <c r="AC306" s="27">
        <v>-0.68503457246525634</v>
      </c>
      <c r="AD306" s="30">
        <v>1701</v>
      </c>
      <c r="AE306" s="27">
        <v>-0.37516247527550162</v>
      </c>
      <c r="AF306" s="30">
        <v>1999.2334900000001</v>
      </c>
      <c r="AG306" s="27">
        <v>0.17532833039388598</v>
      </c>
      <c r="AH306" s="25">
        <v>8.1288534194096869</v>
      </c>
      <c r="AI306" s="25">
        <v>5.2095546830615191</v>
      </c>
      <c r="AJ306" s="25">
        <v>5.4606815747452666</v>
      </c>
      <c r="AK306" s="25">
        <v>21.959200122881665</v>
      </c>
      <c r="AL306" s="25">
        <v>10.882223824286985</v>
      </c>
      <c r="AM306" s="25">
        <v>12.028084324990097</v>
      </c>
      <c r="AN306" s="49">
        <v>6.291791727027185</v>
      </c>
      <c r="AO306" s="49">
        <v>6.3357106801051666</v>
      </c>
      <c r="AP306" s="49">
        <v>7.190640690448924</v>
      </c>
      <c r="AQ306" s="49">
        <v>73.257940018181273</v>
      </c>
      <c r="AR306" s="49">
        <v>54.412435285142557</v>
      </c>
      <c r="AS306" s="49">
        <v>90.065709662273377</v>
      </c>
      <c r="AT306" s="28">
        <v>1153.8461538461538</v>
      </c>
      <c r="AU306" s="28">
        <v>700</v>
      </c>
      <c r="AV306" s="28">
        <v>800</v>
      </c>
    </row>
    <row r="307" spans="1:48" x14ac:dyDescent="0.25">
      <c r="A307" s="162">
        <v>304</v>
      </c>
      <c r="B307" s="3" t="s">
        <v>79</v>
      </c>
      <c r="C307" s="3" t="s">
        <v>1</v>
      </c>
      <c r="D307" s="28">
        <v>36350</v>
      </c>
      <c r="E307" s="25">
        <v>4.604317</v>
      </c>
      <c r="F307" s="25">
        <v>12.713179999999999</v>
      </c>
      <c r="G307" s="25">
        <v>27.320489999999999</v>
      </c>
      <c r="H307" s="28">
        <v>535292753550</v>
      </c>
      <c r="I307" s="51">
        <v>14.72607</v>
      </c>
      <c r="J307" s="51">
        <v>54.867539999999998</v>
      </c>
      <c r="K307" s="28">
        <v>11441.5</v>
      </c>
      <c r="L307" s="28">
        <v>406250000</v>
      </c>
      <c r="M307" s="51">
        <v>7.8178077803546948</v>
      </c>
      <c r="N307" s="51">
        <v>1.3625309718006706</v>
      </c>
      <c r="O307" s="51">
        <v>0.46431070000000002</v>
      </c>
      <c r="P307" s="30">
        <v>201509.57211499999</v>
      </c>
      <c r="Q307" s="27">
        <v>0.17765913310722703</v>
      </c>
      <c r="R307" s="30">
        <v>195423.512525</v>
      </c>
      <c r="S307" s="27">
        <v>-3.0202334936857089E-2</v>
      </c>
      <c r="T307" s="30">
        <v>257621.23917300001</v>
      </c>
      <c r="U307" s="27">
        <v>0.31827145999150552</v>
      </c>
      <c r="V307" s="30">
        <v>44957.092017000003</v>
      </c>
      <c r="W307" s="32">
        <v>1.9639936322724125</v>
      </c>
      <c r="X307" s="30">
        <v>49486.474666000002</v>
      </c>
      <c r="Y307" s="32">
        <v>0.10074901302084371</v>
      </c>
      <c r="Z307" s="30">
        <v>58730.199548999997</v>
      </c>
      <c r="AA307" s="32">
        <v>0.18679295596198442</v>
      </c>
      <c r="AB307" s="30">
        <v>2652</v>
      </c>
      <c r="AC307" s="27">
        <v>1.6335650446871899</v>
      </c>
      <c r="AD307" s="30">
        <v>2945</v>
      </c>
      <c r="AE307" s="27">
        <v>0.11048265460030171</v>
      </c>
      <c r="AF307" s="30">
        <v>3899</v>
      </c>
      <c r="AG307" s="27">
        <v>0.3239388794567063</v>
      </c>
      <c r="AH307" s="25">
        <v>12.795154107918233</v>
      </c>
      <c r="AI307" s="25">
        <v>13.444586453258408</v>
      </c>
      <c r="AJ307" s="25">
        <v>15.707543286100705</v>
      </c>
      <c r="AK307" s="25">
        <v>12.519141082026408</v>
      </c>
      <c r="AL307" s="25">
        <v>13.460759573480733</v>
      </c>
      <c r="AM307" s="25">
        <v>16.996930539636949</v>
      </c>
      <c r="AN307" s="49">
        <v>29.726098676749203</v>
      </c>
      <c r="AO307" s="49">
        <v>28.238629222745327</v>
      </c>
      <c r="AP307" s="49">
        <v>31.152324239115426</v>
      </c>
      <c r="AQ307" s="49">
        <v>0</v>
      </c>
      <c r="AR307" s="49">
        <v>0</v>
      </c>
      <c r="AS307" s="49">
        <v>0</v>
      </c>
      <c r="AT307" s="28">
        <v>2000</v>
      </c>
      <c r="AU307" s="28">
        <v>2000</v>
      </c>
      <c r="AV307" s="28">
        <v>2000</v>
      </c>
    </row>
    <row r="308" spans="1:48" x14ac:dyDescent="0.25">
      <c r="A308" s="162">
        <v>305</v>
      </c>
      <c r="B308" s="3" t="s">
        <v>2561</v>
      </c>
      <c r="C308" s="3" t="s">
        <v>2176</v>
      </c>
      <c r="D308" s="28" t="s">
        <v>4942</v>
      </c>
      <c r="E308" s="25" t="s">
        <v>4942</v>
      </c>
      <c r="F308" s="25" t="s">
        <v>4942</v>
      </c>
      <c r="G308" s="25" t="s">
        <v>4942</v>
      </c>
      <c r="H308" s="28" t="s">
        <v>4942</v>
      </c>
      <c r="I308" s="51">
        <v>272.2</v>
      </c>
      <c r="J308" s="51">
        <v>100</v>
      </c>
      <c r="K308" s="28">
        <v>0</v>
      </c>
      <c r="L308" s="28" t="s">
        <v>4942</v>
      </c>
      <c r="M308" s="51" t="s">
        <v>4942</v>
      </c>
      <c r="N308" s="51" t="s">
        <v>4942</v>
      </c>
      <c r="O308" s="51" t="s">
        <v>4942</v>
      </c>
      <c r="P308" s="30" t="s">
        <v>4748</v>
      </c>
      <c r="Q308" s="27" t="s">
        <v>2001</v>
      </c>
      <c r="R308" s="30">
        <v>2157077.1873320001</v>
      </c>
      <c r="S308" s="27" t="s">
        <v>2001</v>
      </c>
      <c r="T308" s="30">
        <v>2541234.1170899998</v>
      </c>
      <c r="U308" s="27">
        <v>0.1780914155571538</v>
      </c>
      <c r="V308" s="30" t="s">
        <v>4748</v>
      </c>
      <c r="W308" s="32" t="s">
        <v>2001</v>
      </c>
      <c r="X308" s="30">
        <v>-1042215.770519</v>
      </c>
      <c r="Y308" s="32" t="s">
        <v>2001</v>
      </c>
      <c r="Z308" s="30">
        <v>-608814.38749300002</v>
      </c>
      <c r="AA308" s="32">
        <v>-0.41584611870743027</v>
      </c>
      <c r="AB308" s="30" t="s">
        <v>4748</v>
      </c>
      <c r="AC308" s="27" t="s">
        <v>2001</v>
      </c>
      <c r="AD308" s="30">
        <v>-3829</v>
      </c>
      <c r="AE308" s="27" t="s">
        <v>2001</v>
      </c>
      <c r="AF308" s="30">
        <v>-2237</v>
      </c>
      <c r="AG308" s="27">
        <v>-0.41577435361713239</v>
      </c>
      <c r="AH308" s="25" t="s">
        <v>4748</v>
      </c>
      <c r="AI308" s="25" t="s">
        <v>4748</v>
      </c>
      <c r="AJ308" s="25">
        <v>-6.2065996723471875</v>
      </c>
      <c r="AK308" s="25" t="s">
        <v>4748</v>
      </c>
      <c r="AL308" s="25" t="s">
        <v>4748</v>
      </c>
      <c r="AM308" s="25">
        <v>-86.128324840498394</v>
      </c>
      <c r="AN308" s="49" t="s">
        <v>4748</v>
      </c>
      <c r="AO308" s="49">
        <v>-7.3417557000302835</v>
      </c>
      <c r="AP308" s="49">
        <v>8.2199533757322705</v>
      </c>
      <c r="AQ308" s="49" t="s">
        <v>4748</v>
      </c>
      <c r="AR308" s="49">
        <v>777.51224714511352</v>
      </c>
      <c r="AS308" s="49">
        <v>1855.1126289387134</v>
      </c>
      <c r="AT308" s="28" t="s">
        <v>4748</v>
      </c>
      <c r="AU308" s="28" t="s">
        <v>4748</v>
      </c>
      <c r="AV308" s="28" t="s">
        <v>4748</v>
      </c>
    </row>
    <row r="309" spans="1:48" x14ac:dyDescent="0.25">
      <c r="A309" s="162">
        <v>306</v>
      </c>
      <c r="B309" s="3" t="s">
        <v>80</v>
      </c>
      <c r="C309" s="3" t="s">
        <v>1</v>
      </c>
      <c r="D309" s="28">
        <v>39550</v>
      </c>
      <c r="E309" s="25">
        <v>9.5567869999999999</v>
      </c>
      <c r="F309" s="25">
        <v>28.409089999999999</v>
      </c>
      <c r="G309" s="25">
        <v>14.088240000000001</v>
      </c>
      <c r="H309" s="28">
        <v>1771742153300</v>
      </c>
      <c r="I309" s="51">
        <v>44.797529999999995</v>
      </c>
      <c r="J309" s="51">
        <v>64.849209999999999</v>
      </c>
      <c r="K309" s="28">
        <v>123303</v>
      </c>
      <c r="L309" s="28">
        <v>4762450000</v>
      </c>
      <c r="M309" s="51">
        <v>13.332155464068819</v>
      </c>
      <c r="N309" s="51">
        <v>2.0480425768898836</v>
      </c>
      <c r="O309" s="51">
        <v>0.6515978</v>
      </c>
      <c r="P309" s="30">
        <v>640036.75464099995</v>
      </c>
      <c r="Q309" s="27">
        <v>0.17923749037480929</v>
      </c>
      <c r="R309" s="30">
        <v>668121.59042200004</v>
      </c>
      <c r="S309" s="27">
        <v>4.3880035915676574E-2</v>
      </c>
      <c r="T309" s="30">
        <v>810024.74561099999</v>
      </c>
      <c r="U309" s="27">
        <v>0.21239121325112523</v>
      </c>
      <c r="V309" s="30">
        <v>79778.188043000002</v>
      </c>
      <c r="W309" s="32">
        <v>0.85075773187633663</v>
      </c>
      <c r="X309" s="30">
        <v>85725.964221999995</v>
      </c>
      <c r="Y309" s="32">
        <v>7.4553914107376995E-2</v>
      </c>
      <c r="Z309" s="30">
        <v>80254.350735999993</v>
      </c>
      <c r="AA309" s="32">
        <v>-6.3826794316718963E-2</v>
      </c>
      <c r="AB309" s="30">
        <v>3730.1440159933845</v>
      </c>
      <c r="AC309" s="27">
        <v>0.85432493985278612</v>
      </c>
      <c r="AD309" s="30">
        <v>2995.0212463883458</v>
      </c>
      <c r="AE309" s="27">
        <v>-0.19707624329064044</v>
      </c>
      <c r="AF309" s="30">
        <v>2303.720628</v>
      </c>
      <c r="AG309" s="27">
        <v>-0.23081659912161742</v>
      </c>
      <c r="AH309" s="25">
        <v>19.286167006905362</v>
      </c>
      <c r="AI309" s="25">
        <v>16.552456417978046</v>
      </c>
      <c r="AJ309" s="25">
        <v>8.361668171958204</v>
      </c>
      <c r="AK309" s="25">
        <v>27.98636783416093</v>
      </c>
      <c r="AL309" s="25">
        <v>20.389073836422021</v>
      </c>
      <c r="AM309" s="25">
        <v>12.764694027273226</v>
      </c>
      <c r="AN309" s="49">
        <v>18.348613614677724</v>
      </c>
      <c r="AO309" s="49">
        <v>18.48226156738998</v>
      </c>
      <c r="AP309" s="49">
        <v>16.27939738859865</v>
      </c>
      <c r="AQ309" s="49">
        <v>17.324449724126268</v>
      </c>
      <c r="AR309" s="49">
        <v>9.9977985588307838</v>
      </c>
      <c r="AS309" s="49">
        <v>49.642138246276986</v>
      </c>
      <c r="AT309" s="28">
        <v>775.58727272727265</v>
      </c>
      <c r="AU309" s="28">
        <v>775.58727264971401</v>
      </c>
      <c r="AV309" s="28">
        <v>0</v>
      </c>
    </row>
    <row r="310" spans="1:48" x14ac:dyDescent="0.25">
      <c r="A310" s="162">
        <v>307</v>
      </c>
      <c r="B310" s="3" t="s">
        <v>2564</v>
      </c>
      <c r="C310" s="3" t="s">
        <v>2176</v>
      </c>
      <c r="D310" s="28">
        <v>34000</v>
      </c>
      <c r="E310" s="25">
        <v>-5.5555560000000002</v>
      </c>
      <c r="F310" s="25">
        <v>-5.5555560000000002</v>
      </c>
      <c r="G310" s="25">
        <v>3.030303</v>
      </c>
      <c r="H310" s="28">
        <v>204000000000</v>
      </c>
      <c r="I310" s="51">
        <v>6</v>
      </c>
      <c r="J310" s="51">
        <v>51.388339999999999</v>
      </c>
      <c r="K310" s="28">
        <v>1620</v>
      </c>
      <c r="L310" s="28">
        <v>52615000</v>
      </c>
      <c r="M310" s="51">
        <v>4.1433097733365827</v>
      </c>
      <c r="N310" s="51">
        <v>0.80577181296963118</v>
      </c>
      <c r="O310" s="51">
        <v>0.20874480000000001</v>
      </c>
      <c r="P310" s="30" t="s">
        <v>4748</v>
      </c>
      <c r="Q310" s="27" t="s">
        <v>2001</v>
      </c>
      <c r="R310" s="30">
        <v>765444.36085599998</v>
      </c>
      <c r="S310" s="27" t="s">
        <v>2001</v>
      </c>
      <c r="T310" s="30">
        <v>858682.64119600004</v>
      </c>
      <c r="U310" s="27">
        <v>0.1218093503696745</v>
      </c>
      <c r="V310" s="30" t="s">
        <v>4748</v>
      </c>
      <c r="W310" s="32" t="s">
        <v>2001</v>
      </c>
      <c r="X310" s="30">
        <v>41508.966468999999</v>
      </c>
      <c r="Y310" s="32" t="s">
        <v>2001</v>
      </c>
      <c r="Z310" s="30">
        <v>49237.695100999998</v>
      </c>
      <c r="AA310" s="32">
        <v>0.18619419584373459</v>
      </c>
      <c r="AB310" s="30" t="s">
        <v>4748</v>
      </c>
      <c r="AC310" s="27" t="s">
        <v>2001</v>
      </c>
      <c r="AD310" s="30">
        <v>10684</v>
      </c>
      <c r="AE310" s="27" t="s">
        <v>2001</v>
      </c>
      <c r="AF310" s="30">
        <v>8206</v>
      </c>
      <c r="AG310" s="27">
        <v>-0.23193560464245602</v>
      </c>
      <c r="AH310" s="25" t="s">
        <v>4748</v>
      </c>
      <c r="AI310" s="25" t="s">
        <v>4748</v>
      </c>
      <c r="AJ310" s="25">
        <v>10.300421901554682</v>
      </c>
      <c r="AK310" s="25" t="s">
        <v>4748</v>
      </c>
      <c r="AL310" s="25" t="s">
        <v>4748</v>
      </c>
      <c r="AM310" s="25">
        <v>21.518180193555288</v>
      </c>
      <c r="AN310" s="49" t="s">
        <v>4748</v>
      </c>
      <c r="AO310" s="49">
        <v>21.366803620461738</v>
      </c>
      <c r="AP310" s="49">
        <v>20.943313906930495</v>
      </c>
      <c r="AQ310" s="49" t="s">
        <v>4748</v>
      </c>
      <c r="AR310" s="49">
        <v>11.375827094009022</v>
      </c>
      <c r="AS310" s="49">
        <v>38.130573595680737</v>
      </c>
      <c r="AT310" s="28" t="s">
        <v>4748</v>
      </c>
      <c r="AU310" s="28" t="s">
        <v>4748</v>
      </c>
      <c r="AV310" s="28">
        <v>700</v>
      </c>
    </row>
    <row r="311" spans="1:48" x14ac:dyDescent="0.25">
      <c r="A311" s="162">
        <v>308</v>
      </c>
      <c r="B311" s="3" t="s">
        <v>81</v>
      </c>
      <c r="C311" s="3" t="s">
        <v>1</v>
      </c>
      <c r="D311" s="28">
        <v>117800</v>
      </c>
      <c r="E311" s="25">
        <v>-1.0084029999999999</v>
      </c>
      <c r="F311" s="25">
        <v>38.425379999999997</v>
      </c>
      <c r="G311" s="25">
        <v>15.4902</v>
      </c>
      <c r="H311" s="28">
        <v>15401887163800</v>
      </c>
      <c r="I311" s="51">
        <v>130.74609999999998</v>
      </c>
      <c r="J311" s="51">
        <v>22.341329999999999</v>
      </c>
      <c r="K311" s="28">
        <v>37019</v>
      </c>
      <c r="L311" s="28">
        <v>4291700000</v>
      </c>
      <c r="M311" s="51">
        <v>28.053082819653028</v>
      </c>
      <c r="N311" s="51">
        <v>5.1185198812447075</v>
      </c>
      <c r="O311" s="51">
        <v>0.73673449999999996</v>
      </c>
      <c r="P311" s="30">
        <v>3607759.8231970002</v>
      </c>
      <c r="Q311" s="27">
        <v>-7.7893139411598478E-2</v>
      </c>
      <c r="R311" s="30">
        <v>3783044.7763999999</v>
      </c>
      <c r="S311" s="27">
        <v>4.8585538337657885E-2</v>
      </c>
      <c r="T311" s="30">
        <v>4062753.464495</v>
      </c>
      <c r="U311" s="27">
        <v>7.3937451081711736E-2</v>
      </c>
      <c r="V311" s="30">
        <v>588701.00322199997</v>
      </c>
      <c r="W311" s="32">
        <v>0.10393971722894402</v>
      </c>
      <c r="X311" s="30">
        <v>685645.23360100004</v>
      </c>
      <c r="Y311" s="32">
        <v>0.16467481768914571</v>
      </c>
      <c r="Z311" s="30">
        <v>642407.97714199999</v>
      </c>
      <c r="AA311" s="32">
        <v>-6.3060682609749258E-2</v>
      </c>
      <c r="AB311" s="30">
        <v>3832</v>
      </c>
      <c r="AC311" s="27">
        <v>-6.0630822029743459E-2</v>
      </c>
      <c r="AD311" s="30">
        <v>4488</v>
      </c>
      <c r="AE311" s="27">
        <v>0.17118997912317324</v>
      </c>
      <c r="AF311" s="30">
        <v>4367</v>
      </c>
      <c r="AG311" s="27">
        <v>-2.6960784313725492E-2</v>
      </c>
      <c r="AH311" s="25">
        <v>17.198601930532384</v>
      </c>
      <c r="AI311" s="25">
        <v>18.762849322774041</v>
      </c>
      <c r="AJ311" s="25">
        <v>15.994577741126085</v>
      </c>
      <c r="AK311" s="25">
        <v>20.948043122872878</v>
      </c>
      <c r="AL311" s="25">
        <v>21.951123122148385</v>
      </c>
      <c r="AM311" s="25">
        <v>20.454283123652399</v>
      </c>
      <c r="AN311" s="49">
        <v>39.161910936715117</v>
      </c>
      <c r="AO311" s="49">
        <v>45.280622890884793</v>
      </c>
      <c r="AP311" s="49">
        <v>43.889336717792716</v>
      </c>
      <c r="AQ311" s="49">
        <v>10.737241726366566</v>
      </c>
      <c r="AR311" s="49">
        <v>12.362099847240206</v>
      </c>
      <c r="AS311" s="49">
        <v>17.027325982279677</v>
      </c>
      <c r="AT311" s="28">
        <v>2333.3333333333335</v>
      </c>
      <c r="AU311" s="28">
        <v>2333.3333333333335</v>
      </c>
      <c r="AV311" s="28">
        <v>3000</v>
      </c>
    </row>
    <row r="312" spans="1:48" x14ac:dyDescent="0.25">
      <c r="A312" s="162">
        <v>309</v>
      </c>
      <c r="B312" s="3" t="s">
        <v>82</v>
      </c>
      <c r="C312" s="3" t="s">
        <v>1</v>
      </c>
      <c r="D312" s="28">
        <v>4640</v>
      </c>
      <c r="E312" s="25">
        <v>-5.6910569999999998</v>
      </c>
      <c r="F312" s="25">
        <v>-9.0196079999999998</v>
      </c>
      <c r="G312" s="25">
        <v>69.963369999999998</v>
      </c>
      <c r="H312" s="28">
        <v>145678275200</v>
      </c>
      <c r="I312" s="51">
        <v>31.396179999999998</v>
      </c>
      <c r="J312" s="51">
        <v>79.998040000000003</v>
      </c>
      <c r="K312" s="28">
        <v>46559.5</v>
      </c>
      <c r="L312" s="28">
        <v>228350000</v>
      </c>
      <c r="M312" s="51">
        <v>22.094496351432014</v>
      </c>
      <c r="N312" s="51">
        <v>0.41200359649694346</v>
      </c>
      <c r="O312" s="51">
        <v>0.6991773</v>
      </c>
      <c r="P312" s="30">
        <v>475724.70950400003</v>
      </c>
      <c r="Q312" s="27">
        <v>-1.9509941755377347E-2</v>
      </c>
      <c r="R312" s="30">
        <v>902374.34306099999</v>
      </c>
      <c r="S312" s="27">
        <v>0.89684144008797295</v>
      </c>
      <c r="T312" s="30">
        <v>897301.779859</v>
      </c>
      <c r="U312" s="27">
        <v>-5.621351317229426E-3</v>
      </c>
      <c r="V312" s="30">
        <v>5244.392578</v>
      </c>
      <c r="W312" s="32">
        <v>0.67672035548573151</v>
      </c>
      <c r="X312" s="30">
        <v>11294.747943</v>
      </c>
      <c r="Y312" s="32">
        <v>1.1536808648500076</v>
      </c>
      <c r="Z312" s="30">
        <v>3325.1490290000002</v>
      </c>
      <c r="AA312" s="32">
        <v>-0.70560219264912549</v>
      </c>
      <c r="AB312" s="30">
        <v>187.8504672897196</v>
      </c>
      <c r="AC312" s="27">
        <v>0.51002929907595185</v>
      </c>
      <c r="AD312" s="30">
        <v>373.16</v>
      </c>
      <c r="AE312" s="27">
        <v>0.98647363184079651</v>
      </c>
      <c r="AF312" s="30">
        <v>119.02</v>
      </c>
      <c r="AG312" s="27">
        <v>-0.68104834387394153</v>
      </c>
      <c r="AH312" s="25">
        <v>1.4938432655865399</v>
      </c>
      <c r="AI312" s="25">
        <v>2.3912457317323677</v>
      </c>
      <c r="AJ312" s="25">
        <v>0.58031895318277749</v>
      </c>
      <c r="AK312" s="25">
        <v>1.7059528274432558</v>
      </c>
      <c r="AL312" s="25">
        <v>3.3320642922543402</v>
      </c>
      <c r="AM312" s="25">
        <v>1.0510474081383689</v>
      </c>
      <c r="AN312" s="49">
        <v>4.6253098734227116</v>
      </c>
      <c r="AO312" s="49">
        <v>4.2407614479807005</v>
      </c>
      <c r="AP312" s="49">
        <v>6.289064511258136</v>
      </c>
      <c r="AQ312" s="49">
        <v>18.807459347933555</v>
      </c>
      <c r="AR312" s="49">
        <v>24.209384026878734</v>
      </c>
      <c r="AS312" s="49">
        <v>43.962986243722526</v>
      </c>
      <c r="AT312" s="28">
        <v>0</v>
      </c>
      <c r="AU312" s="28">
        <v>0</v>
      </c>
      <c r="AV312" s="28">
        <v>0</v>
      </c>
    </row>
    <row r="313" spans="1:48" x14ac:dyDescent="0.25">
      <c r="A313" s="162">
        <v>310</v>
      </c>
      <c r="B313" s="3" t="s">
        <v>4716</v>
      </c>
      <c r="C313" s="3" t="s">
        <v>2176</v>
      </c>
      <c r="D313" s="6">
        <v>11600</v>
      </c>
      <c r="E313" s="171">
        <v>1.754386</v>
      </c>
      <c r="F313" s="171">
        <v>5.4545450000000004</v>
      </c>
      <c r="G313" s="171">
        <v>5.4545450000000004</v>
      </c>
      <c r="H313" s="6">
        <v>72974440000</v>
      </c>
      <c r="I313" s="154">
        <v>6.2908999999999997</v>
      </c>
      <c r="J313" s="154">
        <v>100</v>
      </c>
      <c r="K313" s="6">
        <v>932.4</v>
      </c>
      <c r="L313" s="6">
        <v>10722500</v>
      </c>
      <c r="M313" s="154">
        <v>10.564663023679417</v>
      </c>
      <c r="N313" s="154">
        <v>1.0467200338625369</v>
      </c>
      <c r="O313" s="154" t="s">
        <v>4942</v>
      </c>
      <c r="P313" s="172" t="s">
        <v>4748</v>
      </c>
      <c r="Q313" s="168" t="s">
        <v>2001</v>
      </c>
      <c r="R313" s="172" t="s">
        <v>4748</v>
      </c>
      <c r="S313" s="168" t="s">
        <v>2001</v>
      </c>
      <c r="T313" s="172">
        <v>71056.985950999995</v>
      </c>
      <c r="U313" s="168" t="s">
        <v>4748</v>
      </c>
      <c r="V313" s="172" t="s">
        <v>4748</v>
      </c>
      <c r="W313" s="173" t="s">
        <v>2001</v>
      </c>
      <c r="X313" s="172" t="s">
        <v>4748</v>
      </c>
      <c r="Y313" s="173" t="s">
        <v>2001</v>
      </c>
      <c r="Z313" s="172">
        <v>7405.3440460000002</v>
      </c>
      <c r="AA313" s="173" t="s">
        <v>4748</v>
      </c>
      <c r="AB313" s="172" t="s">
        <v>4748</v>
      </c>
      <c r="AC313" s="168" t="s">
        <v>2001</v>
      </c>
      <c r="AD313" s="172" t="s">
        <v>4748</v>
      </c>
      <c r="AE313" s="168" t="s">
        <v>2001</v>
      </c>
      <c r="AF313" s="172">
        <v>1098</v>
      </c>
      <c r="AG313" s="168" t="s">
        <v>4748</v>
      </c>
      <c r="AH313" s="171" t="s">
        <v>4748</v>
      </c>
      <c r="AI313" s="171" t="s">
        <v>4748</v>
      </c>
      <c r="AJ313" s="171" t="s">
        <v>4748</v>
      </c>
      <c r="AK313" s="171" t="s">
        <v>4748</v>
      </c>
      <c r="AL313" s="171" t="s">
        <v>4748</v>
      </c>
      <c r="AM313" s="171" t="s">
        <v>4748</v>
      </c>
      <c r="AN313" s="170" t="s">
        <v>4748</v>
      </c>
      <c r="AO313" s="170" t="s">
        <v>4748</v>
      </c>
      <c r="AP313" s="170">
        <v>30.212057406718461</v>
      </c>
      <c r="AQ313" s="170" t="s">
        <v>4748</v>
      </c>
      <c r="AR313" s="170" t="s">
        <v>4748</v>
      </c>
      <c r="AS313" s="170">
        <v>0</v>
      </c>
      <c r="AT313" s="6" t="s">
        <v>4748</v>
      </c>
      <c r="AU313" s="6" t="s">
        <v>4748</v>
      </c>
      <c r="AV313" s="6" t="s">
        <v>4748</v>
      </c>
    </row>
    <row r="314" spans="1:48" x14ac:dyDescent="0.25">
      <c r="A314" s="162">
        <v>311</v>
      </c>
      <c r="B314" s="3" t="s">
        <v>377</v>
      </c>
      <c r="C314" s="3" t="s">
        <v>694</v>
      </c>
      <c r="D314" s="28">
        <v>10300</v>
      </c>
      <c r="E314" s="25">
        <v>1.9801979999999999</v>
      </c>
      <c r="F314" s="25">
        <v>-1.9047620000000001</v>
      </c>
      <c r="G314" s="25">
        <v>-28.965520000000001</v>
      </c>
      <c r="H314" s="28">
        <v>97769660000</v>
      </c>
      <c r="I314" s="51">
        <v>9.4922000000000004</v>
      </c>
      <c r="J314" s="51">
        <v>75.39819</v>
      </c>
      <c r="K314" s="28">
        <v>2060.5500000000002</v>
      </c>
      <c r="L314" s="28">
        <v>21084000</v>
      </c>
      <c r="M314" s="51">
        <v>5.9551944651465192</v>
      </c>
      <c r="N314" s="51">
        <v>0.61614796944346228</v>
      </c>
      <c r="O314" s="51">
        <v>0.18694440000000001</v>
      </c>
      <c r="P314" s="30">
        <v>369972.42039699998</v>
      </c>
      <c r="Q314" s="27">
        <v>0.48678710644240453</v>
      </c>
      <c r="R314" s="30">
        <v>258378.30108899999</v>
      </c>
      <c r="S314" s="27">
        <v>-0.30162821106571569</v>
      </c>
      <c r="T314" s="30">
        <v>266508.47703100002</v>
      </c>
      <c r="U314" s="27">
        <v>3.1466171531174911E-2</v>
      </c>
      <c r="V314" s="30">
        <v>15657.098623</v>
      </c>
      <c r="W314" s="32">
        <v>1.0741303991343543E-2</v>
      </c>
      <c r="X314" s="30">
        <v>13081.561917000001</v>
      </c>
      <c r="Y314" s="32">
        <v>-0.16449642223090943</v>
      </c>
      <c r="Z314" s="30">
        <v>12089.662462</v>
      </c>
      <c r="AA314" s="32">
        <v>-7.5824237296235136E-2</v>
      </c>
      <c r="AB314" s="30">
        <v>1591</v>
      </c>
      <c r="AC314" s="27">
        <v>-2.5122549019607865E-2</v>
      </c>
      <c r="AD314" s="30">
        <v>1378</v>
      </c>
      <c r="AE314" s="27">
        <v>-0.1338780641106222</v>
      </c>
      <c r="AF314" s="30">
        <v>1274</v>
      </c>
      <c r="AG314" s="27">
        <v>-7.5471698113207544E-2</v>
      </c>
      <c r="AH314" s="25">
        <v>7.5144477624020061</v>
      </c>
      <c r="AI314" s="25">
        <v>5.5580813260948503</v>
      </c>
      <c r="AJ314" s="25">
        <v>5.9126201187930496</v>
      </c>
      <c r="AK314" s="25">
        <v>11.856688215615241</v>
      </c>
      <c r="AL314" s="25">
        <v>9.1001380367081914</v>
      </c>
      <c r="AM314" s="25">
        <v>8.1244366272991329</v>
      </c>
      <c r="AN314" s="49">
        <v>8.9615589760508545</v>
      </c>
      <c r="AO314" s="49">
        <v>13.824104698597173</v>
      </c>
      <c r="AP314" s="49">
        <v>12.79047702937981</v>
      </c>
      <c r="AQ314" s="49">
        <v>18.743571354470866</v>
      </c>
      <c r="AR314" s="49">
        <v>33.704900860264956</v>
      </c>
      <c r="AS314" s="49">
        <v>22.336570526846341</v>
      </c>
      <c r="AT314" s="28">
        <v>1000</v>
      </c>
      <c r="AU314" s="28">
        <v>1000</v>
      </c>
      <c r="AV314" s="28">
        <v>1000</v>
      </c>
    </row>
    <row r="315" spans="1:48" x14ac:dyDescent="0.25">
      <c r="A315" s="162">
        <v>312</v>
      </c>
      <c r="B315" s="3" t="s">
        <v>378</v>
      </c>
      <c r="C315" s="3" t="s">
        <v>694</v>
      </c>
      <c r="D315" s="28">
        <v>33400</v>
      </c>
      <c r="E315" s="25">
        <v>2.3398340000000002</v>
      </c>
      <c r="F315" s="25">
        <v>-6.9873390000000004</v>
      </c>
      <c r="G315" s="25">
        <v>-15.73394</v>
      </c>
      <c r="H315" s="28">
        <v>692301339000</v>
      </c>
      <c r="I315" s="51">
        <v>20.727589999999999</v>
      </c>
      <c r="J315" s="51">
        <v>42.923009999999998</v>
      </c>
      <c r="K315" s="28">
        <v>20979.75</v>
      </c>
      <c r="L315" s="28">
        <v>691696000</v>
      </c>
      <c r="M315" s="51">
        <v>8.4932730265453742</v>
      </c>
      <c r="N315" s="51">
        <v>2.6110344525761726</v>
      </c>
      <c r="O315" s="51">
        <v>0.1894064</v>
      </c>
      <c r="P315" s="30">
        <v>940571.57746199996</v>
      </c>
      <c r="Q315" s="27">
        <v>0.14696343362374198</v>
      </c>
      <c r="R315" s="30">
        <v>1205440.5778359999</v>
      </c>
      <c r="S315" s="27">
        <v>0.28160429968414702</v>
      </c>
      <c r="T315" s="30">
        <v>1480314.693833</v>
      </c>
      <c r="U315" s="27">
        <v>0.22802792692647911</v>
      </c>
      <c r="V315" s="30">
        <v>36787.43131</v>
      </c>
      <c r="W315" s="32">
        <v>0.39888927004246244</v>
      </c>
      <c r="X315" s="30">
        <v>53798.059454000002</v>
      </c>
      <c r="Y315" s="32">
        <v>0.46240325943540306</v>
      </c>
      <c r="Z315" s="30">
        <v>72137.048414999997</v>
      </c>
      <c r="AA315" s="32">
        <v>0.34088569638242688</v>
      </c>
      <c r="AB315" s="30">
        <v>1823</v>
      </c>
      <c r="AC315" s="27">
        <v>0.39550905843327389</v>
      </c>
      <c r="AD315" s="30">
        <v>2655.3333333333335</v>
      </c>
      <c r="AE315" s="27">
        <v>0.4565734137867985</v>
      </c>
      <c r="AF315" s="30">
        <v>3832.9042666666664</v>
      </c>
      <c r="AG315" s="27">
        <v>0.44347386392166693</v>
      </c>
      <c r="AH315" s="25">
        <v>9.2233321152785557</v>
      </c>
      <c r="AI315" s="25">
        <v>11.319567536170025</v>
      </c>
      <c r="AJ315" s="25">
        <v>12.560038209469566</v>
      </c>
      <c r="AK315" s="25">
        <v>24.979395592534271</v>
      </c>
      <c r="AL315" s="25">
        <v>31.264393717805948</v>
      </c>
      <c r="AM315" s="25">
        <v>35.687109922327544</v>
      </c>
      <c r="AN315" s="49">
        <v>15.77243526838269</v>
      </c>
      <c r="AO315" s="49">
        <v>14.996080795995359</v>
      </c>
      <c r="AP315" s="49">
        <v>15.154800109030631</v>
      </c>
      <c r="AQ315" s="49">
        <v>91.723422919920594</v>
      </c>
      <c r="AR315" s="49">
        <v>83.419031524997663</v>
      </c>
      <c r="AS315" s="49">
        <v>89.563860725568119</v>
      </c>
      <c r="AT315" s="28">
        <v>1000</v>
      </c>
      <c r="AU315" s="28">
        <v>666.66666666666663</v>
      </c>
      <c r="AV315" s="28">
        <v>1333.3333333333333</v>
      </c>
    </row>
    <row r="316" spans="1:48" x14ac:dyDescent="0.25">
      <c r="A316" s="162">
        <v>313</v>
      </c>
      <c r="B316" s="3" t="s">
        <v>83</v>
      </c>
      <c r="C316" s="3" t="s">
        <v>1</v>
      </c>
      <c r="D316" s="28">
        <v>3180</v>
      </c>
      <c r="E316" s="25">
        <v>-10.16949</v>
      </c>
      <c r="F316" s="25">
        <v>-3.0487799999999998</v>
      </c>
      <c r="G316" s="25">
        <v>-39.428570000000001</v>
      </c>
      <c r="H316" s="28">
        <v>82948900800</v>
      </c>
      <c r="I316" s="51">
        <v>26.08456</v>
      </c>
      <c r="J316" s="51">
        <v>45.471020000000003</v>
      </c>
      <c r="K316" s="28">
        <v>45716.5</v>
      </c>
      <c r="L316" s="28">
        <v>149200000</v>
      </c>
      <c r="M316" s="51">
        <v>18.924962731064941</v>
      </c>
      <c r="N316" s="51">
        <v>0.30844555331069967</v>
      </c>
      <c r="O316" s="51">
        <v>0.52985740000000003</v>
      </c>
      <c r="P316" s="30">
        <v>3012560.3791040001</v>
      </c>
      <c r="Q316" s="27">
        <v>6.5096598604865719E-2</v>
      </c>
      <c r="R316" s="30">
        <v>1875550.9547880001</v>
      </c>
      <c r="S316" s="27">
        <v>-0.37742294966189882</v>
      </c>
      <c r="T316" s="30">
        <v>2311380.0425089998</v>
      </c>
      <c r="U316" s="27">
        <v>0.23237389877805958</v>
      </c>
      <c r="V316" s="30">
        <v>15560.026464</v>
      </c>
      <c r="W316" s="32">
        <v>1.3051351348804863</v>
      </c>
      <c r="X316" s="30">
        <v>11895.666482000001</v>
      </c>
      <c r="Y316" s="32">
        <v>-0.23549831296739365</v>
      </c>
      <c r="Z316" s="30">
        <v>11471.997932</v>
      </c>
      <c r="AA316" s="32">
        <v>-3.5615368894300871E-2</v>
      </c>
      <c r="AB316" s="30">
        <v>327.33147000000002</v>
      </c>
      <c r="AC316" s="27">
        <v>0.34846320276272946</v>
      </c>
      <c r="AD316" s="30">
        <v>331</v>
      </c>
      <c r="AE316" s="27">
        <v>1.1207385589903529E-2</v>
      </c>
      <c r="AF316" s="30">
        <v>394</v>
      </c>
      <c r="AG316" s="27">
        <v>0.19033232628398791</v>
      </c>
      <c r="AH316" s="25">
        <v>1.2544964596288259</v>
      </c>
      <c r="AI316" s="25">
        <v>0.95338895182320282</v>
      </c>
      <c r="AJ316" s="25">
        <v>0.78979252758902119</v>
      </c>
      <c r="AK316" s="25">
        <v>3.5326356203094038</v>
      </c>
      <c r="AL316" s="25">
        <v>3.102201967138742</v>
      </c>
      <c r="AM316" s="25">
        <v>3.6720265015181823</v>
      </c>
      <c r="AN316" s="49">
        <v>4.7686597003817504</v>
      </c>
      <c r="AO316" s="49">
        <v>6.6277551300679587</v>
      </c>
      <c r="AP316" s="49">
        <v>5.7704346714104071</v>
      </c>
      <c r="AQ316" s="49">
        <v>253.04641980256037</v>
      </c>
      <c r="AR316" s="49">
        <v>283.74423334786331</v>
      </c>
      <c r="AS316" s="49">
        <v>355.11746112386413</v>
      </c>
      <c r="AT316" s="28">
        <v>350</v>
      </c>
      <c r="AU316" s="28">
        <v>300</v>
      </c>
      <c r="AV316" s="28" t="s">
        <v>4748</v>
      </c>
    </row>
    <row r="317" spans="1:48" x14ac:dyDescent="0.25">
      <c r="A317" s="162">
        <v>314</v>
      </c>
      <c r="B317" s="3" t="s">
        <v>379</v>
      </c>
      <c r="C317" s="3" t="s">
        <v>694</v>
      </c>
      <c r="D317" s="28">
        <v>4900</v>
      </c>
      <c r="E317" s="25">
        <v>2.0833330000000001</v>
      </c>
      <c r="F317" s="25">
        <v>58.064520000000002</v>
      </c>
      <c r="G317" s="25">
        <v>25.641030000000001</v>
      </c>
      <c r="H317" s="28">
        <v>39200000000</v>
      </c>
      <c r="I317" s="51">
        <v>8</v>
      </c>
      <c r="J317" s="51">
        <v>13.546250000000001</v>
      </c>
      <c r="K317" s="28">
        <v>45</v>
      </c>
      <c r="L317" s="28">
        <v>204500</v>
      </c>
      <c r="M317" s="51">
        <v>5.6102773356103208</v>
      </c>
      <c r="N317" s="51">
        <v>0.39562941616514058</v>
      </c>
      <c r="O317" s="51" t="s">
        <v>4942</v>
      </c>
      <c r="P317" s="30">
        <v>156624.07591300001</v>
      </c>
      <c r="Q317" s="27">
        <v>-4.0920904561462135E-2</v>
      </c>
      <c r="R317" s="30">
        <v>206937.944418</v>
      </c>
      <c r="S317" s="27">
        <v>0.32123968305452499</v>
      </c>
      <c r="T317" s="30">
        <v>244721.89140399999</v>
      </c>
      <c r="U317" s="27">
        <v>0.18258588144511137</v>
      </c>
      <c r="V317" s="30">
        <v>2073.2130219999999</v>
      </c>
      <c r="W317" s="32">
        <v>5.8744616035815156E-3</v>
      </c>
      <c r="X317" s="30">
        <v>3124.9081259999998</v>
      </c>
      <c r="Y317" s="32">
        <v>0.50727787875142916</v>
      </c>
      <c r="Z317" s="30">
        <v>1714.635575</v>
      </c>
      <c r="AA317" s="32">
        <v>-0.45130048440982545</v>
      </c>
      <c r="AB317" s="30">
        <v>415</v>
      </c>
      <c r="AC317" s="27">
        <v>7.2815533980583602E-3</v>
      </c>
      <c r="AD317" s="30">
        <v>625</v>
      </c>
      <c r="AE317" s="27">
        <v>0.50602409638554224</v>
      </c>
      <c r="AF317" s="30">
        <v>217</v>
      </c>
      <c r="AG317" s="27">
        <v>-0.65280000000000005</v>
      </c>
      <c r="AH317" s="25">
        <v>1.4635466123761529</v>
      </c>
      <c r="AI317" s="25">
        <v>1.9807414844327804</v>
      </c>
      <c r="AJ317" s="25">
        <v>0.87551444503554776</v>
      </c>
      <c r="AK317" s="25">
        <v>3.5868912230108663</v>
      </c>
      <c r="AL317" s="25">
        <v>5.3508390099083778</v>
      </c>
      <c r="AM317" s="25">
        <v>2.2643789953566693</v>
      </c>
      <c r="AN317" s="49">
        <v>9.1704188945882503</v>
      </c>
      <c r="AO317" s="49">
        <v>9.7743920506637707</v>
      </c>
      <c r="AP317" s="49">
        <v>6.9132761952506954</v>
      </c>
      <c r="AQ317" s="49">
        <v>102.2449370120023</v>
      </c>
      <c r="AR317" s="49">
        <v>104.97872500900117</v>
      </c>
      <c r="AS317" s="49">
        <v>79.064097946631819</v>
      </c>
      <c r="AT317" s="28">
        <v>0</v>
      </c>
      <c r="AU317" s="28">
        <v>0</v>
      </c>
      <c r="AV317" s="28">
        <v>0</v>
      </c>
    </row>
    <row r="318" spans="1:48" x14ac:dyDescent="0.25">
      <c r="A318" s="162">
        <v>315</v>
      </c>
      <c r="B318" s="3" t="s">
        <v>84</v>
      </c>
      <c r="C318" s="3" t="s">
        <v>1</v>
      </c>
      <c r="D318" s="28">
        <v>15000</v>
      </c>
      <c r="E318" s="25">
        <v>-1.6393439999999999</v>
      </c>
      <c r="F318" s="25">
        <v>-1.453908</v>
      </c>
      <c r="G318" s="25">
        <v>-26.878799999999998</v>
      </c>
      <c r="H318" s="28">
        <v>4499226660000</v>
      </c>
      <c r="I318" s="51">
        <v>299.94839999999999</v>
      </c>
      <c r="J318" s="51">
        <v>77.686359999999993</v>
      </c>
      <c r="K318" s="28">
        <v>508572</v>
      </c>
      <c r="L318" s="28">
        <v>7657150000</v>
      </c>
      <c r="M318" s="51">
        <v>12.339345915720603</v>
      </c>
      <c r="N318" s="51">
        <v>1.2511364894784733</v>
      </c>
      <c r="O318" s="51">
        <v>1.1013040000000001</v>
      </c>
      <c r="P318" s="30">
        <v>655225.24675399996</v>
      </c>
      <c r="Q318" s="27">
        <v>-5.1814316895571921E-2</v>
      </c>
      <c r="R318" s="30">
        <v>1151928.5883239999</v>
      </c>
      <c r="S318" s="27">
        <v>0.75806502272413812</v>
      </c>
      <c r="T318" s="30">
        <v>1593710.5168590001</v>
      </c>
      <c r="U318" s="27">
        <v>0.38351503123797925</v>
      </c>
      <c r="V318" s="30">
        <v>10460.820959000001</v>
      </c>
      <c r="W318" s="32">
        <v>-0.78647629796641438</v>
      </c>
      <c r="X318" s="30">
        <v>58445.977758000001</v>
      </c>
      <c r="Y318" s="32">
        <v>4.5871310662014357</v>
      </c>
      <c r="Z318" s="30">
        <v>196234.89868300001</v>
      </c>
      <c r="AA318" s="32">
        <v>2.3575432597864214</v>
      </c>
      <c r="AB318" s="30">
        <v>38.434661076170507</v>
      </c>
      <c r="AC318" s="27">
        <v>-0.78</v>
      </c>
      <c r="AD318" s="30">
        <v>214.92609056603771</v>
      </c>
      <c r="AE318" s="27">
        <v>4.5919861018181818</v>
      </c>
      <c r="AF318" s="30">
        <v>751.88679245283015</v>
      </c>
      <c r="AG318" s="27">
        <v>2.498350481659215</v>
      </c>
      <c r="AH318" s="25">
        <v>0.20671812768695003</v>
      </c>
      <c r="AI318" s="25">
        <v>1.0660348690878076</v>
      </c>
      <c r="AJ318" s="25">
        <v>3.2817846623914333</v>
      </c>
      <c r="AK318" s="25">
        <v>0.35600831369297287</v>
      </c>
      <c r="AL318" s="25">
        <v>1.9970855237331762</v>
      </c>
      <c r="AM318" s="25">
        <v>6.8449708940322278</v>
      </c>
      <c r="AN318" s="49">
        <v>25.026130011068425</v>
      </c>
      <c r="AO318" s="49">
        <v>27.656754815029561</v>
      </c>
      <c r="AP318" s="49">
        <v>24.589700480132525</v>
      </c>
      <c r="AQ318" s="49">
        <v>52.313728514033052</v>
      </c>
      <c r="AR318" s="49">
        <v>62.092443609427491</v>
      </c>
      <c r="AS318" s="49">
        <v>60.877294095727564</v>
      </c>
      <c r="AT318" s="28">
        <v>0</v>
      </c>
      <c r="AU318" s="28">
        <v>424.52830188679241</v>
      </c>
      <c r="AV318" s="28">
        <v>0</v>
      </c>
    </row>
    <row r="319" spans="1:48" x14ac:dyDescent="0.25">
      <c r="A319" s="162">
        <v>316</v>
      </c>
      <c r="B319" s="3" t="s">
        <v>380</v>
      </c>
      <c r="C319" s="3" t="s">
        <v>694</v>
      </c>
      <c r="D319" s="28">
        <v>19600</v>
      </c>
      <c r="E319" s="25">
        <v>-43.188409999999998</v>
      </c>
      <c r="F319" s="25">
        <v>-31.468530000000001</v>
      </c>
      <c r="G319" s="25">
        <v>53.697839999999999</v>
      </c>
      <c r="H319" s="28">
        <v>115841135200</v>
      </c>
      <c r="I319" s="51">
        <v>5.9102600000000001</v>
      </c>
      <c r="J319" s="51">
        <v>4.3221100000000003</v>
      </c>
      <c r="K319" s="28">
        <v>4900</v>
      </c>
      <c r="L319" s="28">
        <v>101710000</v>
      </c>
      <c r="M319" s="51">
        <v>62.371362646718566</v>
      </c>
      <c r="N319" s="51">
        <v>1.257187519208397</v>
      </c>
      <c r="O319" s="51" t="s">
        <v>4942</v>
      </c>
      <c r="P319" s="30">
        <v>222739.073581</v>
      </c>
      <c r="Q319" s="27">
        <v>-0.17045742601802172</v>
      </c>
      <c r="R319" s="30">
        <v>233747.08434599999</v>
      </c>
      <c r="S319" s="27">
        <v>4.9421103302725422E-2</v>
      </c>
      <c r="T319" s="30">
        <v>186714.406135</v>
      </c>
      <c r="U319" s="27">
        <v>-0.20121182834255463</v>
      </c>
      <c r="V319" s="30">
        <v>2996.605059</v>
      </c>
      <c r="W319" s="32">
        <v>-6.4633399435416461E-3</v>
      </c>
      <c r="X319" s="30">
        <v>3359.698856</v>
      </c>
      <c r="Y319" s="32">
        <v>0.12116838550662012</v>
      </c>
      <c r="Z319" s="30">
        <v>2409.8373879999999</v>
      </c>
      <c r="AA319" s="32">
        <v>-0.28272220479036886</v>
      </c>
      <c r="AB319" s="30">
        <v>1003</v>
      </c>
      <c r="AC319" s="27">
        <v>-3.0917874396135248E-2</v>
      </c>
      <c r="AD319" s="30">
        <v>1109</v>
      </c>
      <c r="AE319" s="27">
        <v>0.10568295114656023</v>
      </c>
      <c r="AF319" s="30">
        <v>827</v>
      </c>
      <c r="AG319" s="27">
        <v>-0.25428313796212804</v>
      </c>
      <c r="AH319" s="25">
        <v>1.4042279003323253</v>
      </c>
      <c r="AI319" s="25">
        <v>1.4730109786271612</v>
      </c>
      <c r="AJ319" s="25">
        <v>1.0322119769115532</v>
      </c>
      <c r="AK319" s="25">
        <v>5.5290589623322992</v>
      </c>
      <c r="AL319" s="25">
        <v>6.1225257468676766</v>
      </c>
      <c r="AM319" s="25">
        <v>4.5918960202700383</v>
      </c>
      <c r="AN319" s="49">
        <v>7.3533973818220799</v>
      </c>
      <c r="AO319" s="49">
        <v>6.6129748036211193</v>
      </c>
      <c r="AP319" s="49">
        <v>8.0737404970778961</v>
      </c>
      <c r="AQ319" s="49">
        <v>67.391025881318825</v>
      </c>
      <c r="AR319" s="49">
        <v>80.365728203013518</v>
      </c>
      <c r="AS319" s="49">
        <v>174.29615633063474</v>
      </c>
      <c r="AT319" s="28">
        <v>1000</v>
      </c>
      <c r="AU319" s="28">
        <v>1000</v>
      </c>
      <c r="AV319" s="28">
        <v>0</v>
      </c>
    </row>
    <row r="320" spans="1:48" x14ac:dyDescent="0.25">
      <c r="A320" s="162">
        <v>317</v>
      </c>
      <c r="B320" s="3" t="s">
        <v>5002</v>
      </c>
      <c r="C320" s="3" t="s">
        <v>2176</v>
      </c>
      <c r="D320" s="28" t="s">
        <v>4942</v>
      </c>
      <c r="E320" s="25" t="s">
        <v>4942</v>
      </c>
      <c r="F320" s="25" t="s">
        <v>4942</v>
      </c>
      <c r="G320" s="25" t="s">
        <v>4942</v>
      </c>
      <c r="H320" s="28" t="s">
        <v>4942</v>
      </c>
      <c r="I320" s="51">
        <v>2.9929099999999997</v>
      </c>
      <c r="J320" s="51">
        <v>100</v>
      </c>
      <c r="K320" s="28" t="s">
        <v>4942</v>
      </c>
      <c r="L320" s="28" t="s">
        <v>4942</v>
      </c>
      <c r="M320" s="51" t="s">
        <v>4942</v>
      </c>
      <c r="N320" s="51" t="s">
        <v>4942</v>
      </c>
      <c r="O320" s="51" t="s">
        <v>4942</v>
      </c>
      <c r="P320" s="30" t="s">
        <v>2001</v>
      </c>
      <c r="Q320" s="27" t="s">
        <v>2001</v>
      </c>
      <c r="R320" s="30" t="s">
        <v>2001</v>
      </c>
      <c r="S320" s="27" t="s">
        <v>2001</v>
      </c>
      <c r="T320" s="30" t="s">
        <v>2001</v>
      </c>
      <c r="U320" s="27" t="s">
        <v>2001</v>
      </c>
      <c r="V320" s="30" t="s">
        <v>2001</v>
      </c>
      <c r="W320" s="32" t="s">
        <v>2001</v>
      </c>
      <c r="X320" s="30" t="s">
        <v>2001</v>
      </c>
      <c r="Y320" s="32" t="s">
        <v>2001</v>
      </c>
      <c r="Z320" s="30" t="s">
        <v>2001</v>
      </c>
      <c r="AA320" s="32" t="s">
        <v>2001</v>
      </c>
      <c r="AB320" s="30" t="s">
        <v>2001</v>
      </c>
      <c r="AC320" s="27" t="s">
        <v>2001</v>
      </c>
      <c r="AD320" s="30" t="s">
        <v>2001</v>
      </c>
      <c r="AE320" s="27" t="s">
        <v>2001</v>
      </c>
      <c r="AF320" s="30" t="s">
        <v>2001</v>
      </c>
      <c r="AG320" s="27" t="s">
        <v>2001</v>
      </c>
      <c r="AH320" s="25" t="s">
        <v>2001</v>
      </c>
      <c r="AI320" s="25" t="s">
        <v>2001</v>
      </c>
      <c r="AJ320" s="25" t="s">
        <v>2001</v>
      </c>
      <c r="AK320" s="25" t="s">
        <v>2001</v>
      </c>
      <c r="AL320" s="25" t="s">
        <v>2001</v>
      </c>
      <c r="AM320" s="25" t="s">
        <v>2001</v>
      </c>
      <c r="AN320" s="49" t="s">
        <v>2001</v>
      </c>
      <c r="AO320" s="49" t="s">
        <v>2001</v>
      </c>
      <c r="AP320" s="49" t="s">
        <v>2001</v>
      </c>
      <c r="AQ320" s="49" t="s">
        <v>2001</v>
      </c>
      <c r="AR320" s="49" t="s">
        <v>2001</v>
      </c>
      <c r="AS320" s="49" t="s">
        <v>2001</v>
      </c>
      <c r="AT320" s="28" t="s">
        <v>2001</v>
      </c>
      <c r="AU320" s="28" t="s">
        <v>2001</v>
      </c>
      <c r="AV320" s="28" t="s">
        <v>2001</v>
      </c>
    </row>
    <row r="321" spans="1:48" x14ac:dyDescent="0.25">
      <c r="A321" s="162">
        <v>318</v>
      </c>
      <c r="B321" s="3" t="s">
        <v>381</v>
      </c>
      <c r="C321" s="3" t="s">
        <v>694</v>
      </c>
      <c r="D321" s="28">
        <v>33800</v>
      </c>
      <c r="E321" s="25">
        <v>0</v>
      </c>
      <c r="F321" s="25">
        <v>-2.3121390000000002</v>
      </c>
      <c r="G321" s="25">
        <v>-14.43038</v>
      </c>
      <c r="H321" s="28">
        <v>3419794531399.9995</v>
      </c>
      <c r="I321" s="51">
        <v>101.17739999999999</v>
      </c>
      <c r="J321" s="51">
        <v>47.767429999999997</v>
      </c>
      <c r="K321" s="28">
        <v>260</v>
      </c>
      <c r="L321" s="28">
        <v>8822000</v>
      </c>
      <c r="M321" s="51">
        <v>188.43889260104834</v>
      </c>
      <c r="N321" s="51">
        <v>3.2293352981585031</v>
      </c>
      <c r="O321" s="51">
        <v>0.49904419999999999</v>
      </c>
      <c r="P321" s="30">
        <v>20595.601936999999</v>
      </c>
      <c r="Q321" s="27">
        <v>-8.1224130799106731E-2</v>
      </c>
      <c r="R321" s="30">
        <v>199350.89661500001</v>
      </c>
      <c r="S321" s="27">
        <v>8.6792945030106701</v>
      </c>
      <c r="T321" s="30">
        <v>233290.966243</v>
      </c>
      <c r="U321" s="27">
        <v>0.17025290683064931</v>
      </c>
      <c r="V321" s="30">
        <v>4236.2209940000002</v>
      </c>
      <c r="W321" s="32">
        <v>0.24852698418843699</v>
      </c>
      <c r="X321" s="30">
        <v>11581.328088</v>
      </c>
      <c r="Y321" s="32">
        <v>1.7338819444035831</v>
      </c>
      <c r="Z321" s="30">
        <v>14795.127375</v>
      </c>
      <c r="AA321" s="32">
        <v>0.27749833720106587</v>
      </c>
      <c r="AB321" s="30">
        <v>625.83875315315311</v>
      </c>
      <c r="AC321" s="27">
        <v>0.24814814814814823</v>
      </c>
      <c r="AD321" s="30">
        <v>429.79522799999995</v>
      </c>
      <c r="AE321" s="27">
        <v>-0.31324925816023741</v>
      </c>
      <c r="AF321" s="30">
        <v>281.801897</v>
      </c>
      <c r="AG321" s="27">
        <v>-0.34433451410958887</v>
      </c>
      <c r="AH321" s="25">
        <v>7.7822747391467244</v>
      </c>
      <c r="AI321" s="25">
        <v>7.6589481024149739</v>
      </c>
      <c r="AJ321" s="25">
        <v>1.141530517857243</v>
      </c>
      <c r="AK321" s="25">
        <v>9.0540926126234815</v>
      </c>
      <c r="AL321" s="25">
        <v>10.00912430277589</v>
      </c>
      <c r="AM321" s="25">
        <v>2.4205572572780252</v>
      </c>
      <c r="AN321" s="49">
        <v>49.292575691908993</v>
      </c>
      <c r="AO321" s="49">
        <v>9.66884008514144</v>
      </c>
      <c r="AP321" s="49">
        <v>7.5402655791982687</v>
      </c>
      <c r="AQ321" s="49">
        <v>7.8108987606422247</v>
      </c>
      <c r="AR321" s="49">
        <v>20.555223711266539</v>
      </c>
      <c r="AS321" s="49">
        <v>28.573074044852646</v>
      </c>
      <c r="AT321" s="28">
        <v>0</v>
      </c>
      <c r="AU321" s="28">
        <v>0</v>
      </c>
      <c r="AV321" s="28" t="s">
        <v>4748</v>
      </c>
    </row>
    <row r="322" spans="1:48" x14ac:dyDescent="0.25">
      <c r="A322" s="162">
        <v>319</v>
      </c>
      <c r="B322" s="3" t="s">
        <v>2567</v>
      </c>
      <c r="C322" s="3" t="s">
        <v>2176</v>
      </c>
      <c r="D322" s="28">
        <v>7300</v>
      </c>
      <c r="E322" s="25">
        <v>-6.4102560000000004</v>
      </c>
      <c r="F322" s="25">
        <v>-47.482010000000002</v>
      </c>
      <c r="G322" s="25">
        <v>-8.75</v>
      </c>
      <c r="H322" s="28">
        <v>67944129500.000008</v>
      </c>
      <c r="I322" s="51">
        <v>9.3074099999999991</v>
      </c>
      <c r="J322" s="51">
        <v>4.5252739999999996</v>
      </c>
      <c r="K322" s="28">
        <v>275</v>
      </c>
      <c r="L322" s="28">
        <v>2007500</v>
      </c>
      <c r="M322" s="51" t="s">
        <v>4942</v>
      </c>
      <c r="N322" s="51">
        <v>0.89151288532604411</v>
      </c>
      <c r="O322" s="51" t="s">
        <v>4942</v>
      </c>
      <c r="P322" s="30">
        <v>82834.084858000002</v>
      </c>
      <c r="Q322" s="27">
        <v>0.221645777036662</v>
      </c>
      <c r="R322" s="30">
        <v>78569.118782999998</v>
      </c>
      <c r="S322" s="27">
        <v>-5.1488056906903834E-2</v>
      </c>
      <c r="T322" s="30">
        <v>68261.852146999998</v>
      </c>
      <c r="U322" s="27">
        <v>-0.13118725010099239</v>
      </c>
      <c r="V322" s="30">
        <v>79.554053999999994</v>
      </c>
      <c r="W322" s="32">
        <v>-1.010450048822406</v>
      </c>
      <c r="X322" s="30">
        <v>-2837.184221</v>
      </c>
      <c r="Y322" s="32">
        <v>-36.663603277841759</v>
      </c>
      <c r="Z322" s="30">
        <v>-2937.0528749999999</v>
      </c>
      <c r="AA322" s="32">
        <v>3.5199918729563483E-2</v>
      </c>
      <c r="AB322" s="30">
        <v>9</v>
      </c>
      <c r="AC322" s="27">
        <v>-1.011002444987775</v>
      </c>
      <c r="AD322" s="30">
        <v>-305</v>
      </c>
      <c r="AE322" s="27">
        <v>-34.888888888888886</v>
      </c>
      <c r="AF322" s="30">
        <v>-316</v>
      </c>
      <c r="AG322" s="27">
        <v>3.6065573770491806E-2</v>
      </c>
      <c r="AH322" s="25">
        <v>4.0621480302665096E-2</v>
      </c>
      <c r="AI322" s="25">
        <v>-1.4786662354712443</v>
      </c>
      <c r="AJ322" s="25">
        <v>-1.6123287520161584</v>
      </c>
      <c r="AK322" s="25">
        <v>9.7080326782325255E-2</v>
      </c>
      <c r="AL322" s="25">
        <v>-3.5214859723083953</v>
      </c>
      <c r="AM322" s="25">
        <v>-3.7809302666429097</v>
      </c>
      <c r="AN322" s="49">
        <v>17.465452531769909</v>
      </c>
      <c r="AO322" s="49">
        <v>17.0570160217957</v>
      </c>
      <c r="AP322" s="49">
        <v>15.093855604462691</v>
      </c>
      <c r="AQ322" s="49">
        <v>129.06979632886762</v>
      </c>
      <c r="AR322" s="49">
        <v>127.23060177030676</v>
      </c>
      <c r="AS322" s="49">
        <v>123.71675538126226</v>
      </c>
      <c r="AT322" s="28">
        <v>0</v>
      </c>
      <c r="AU322" s="28">
        <v>0</v>
      </c>
      <c r="AV322" s="28">
        <v>0</v>
      </c>
    </row>
    <row r="323" spans="1:48" x14ac:dyDescent="0.25">
      <c r="A323" s="162">
        <v>320</v>
      </c>
      <c r="B323" s="3" t="s">
        <v>85</v>
      </c>
      <c r="C323" s="3" t="s">
        <v>1</v>
      </c>
      <c r="D323" s="28">
        <v>1370</v>
      </c>
      <c r="E323" s="25">
        <v>-20.348839999999999</v>
      </c>
      <c r="F323" s="25">
        <v>4.5801530000000001</v>
      </c>
      <c r="G323" s="25">
        <v>-52.05</v>
      </c>
      <c r="H323" s="28">
        <v>410054316400</v>
      </c>
      <c r="I323" s="51">
        <v>299.30969999999996</v>
      </c>
      <c r="J323" s="51">
        <v>80.839169999999996</v>
      </c>
      <c r="K323" s="28">
        <v>1797960</v>
      </c>
      <c r="L323" s="28">
        <v>2954750000</v>
      </c>
      <c r="M323" s="51" t="s">
        <v>4942</v>
      </c>
      <c r="N323" s="51">
        <v>0.13192643199827031</v>
      </c>
      <c r="O323" s="51">
        <v>0.80334309999999998</v>
      </c>
      <c r="P323" s="30">
        <v>1637715.0902750001</v>
      </c>
      <c r="Q323" s="27">
        <v>0.6282562184444509</v>
      </c>
      <c r="R323" s="30">
        <v>2477281.6310490002</v>
      </c>
      <c r="S323" s="27">
        <v>0.51264505392877746</v>
      </c>
      <c r="T323" s="30">
        <v>2897509.397628</v>
      </c>
      <c r="U323" s="27">
        <v>0.16963261718493233</v>
      </c>
      <c r="V323" s="30">
        <v>82680.971120999995</v>
      </c>
      <c r="W323" s="32">
        <v>0.56010751947705084</v>
      </c>
      <c r="X323" s="30">
        <v>52673.583536999999</v>
      </c>
      <c r="Y323" s="32">
        <v>-0.36292979118599722</v>
      </c>
      <c r="Z323" s="30">
        <v>57306.581896000003</v>
      </c>
      <c r="AA323" s="32">
        <v>8.7956771647131324E-2</v>
      </c>
      <c r="AB323" s="30">
        <v>497.14285714285711</v>
      </c>
      <c r="AC323" s="27">
        <v>-2.3897677549646557E-2</v>
      </c>
      <c r="AD323" s="30">
        <v>238</v>
      </c>
      <c r="AE323" s="27">
        <v>-0.52126436781609198</v>
      </c>
      <c r="AF323" s="30">
        <v>206</v>
      </c>
      <c r="AG323" s="27">
        <v>-0.13445378151260504</v>
      </c>
      <c r="AH323" s="25">
        <v>1.5132975049665705</v>
      </c>
      <c r="AI323" s="25">
        <v>0.7622112650907289</v>
      </c>
      <c r="AJ323" s="25">
        <v>0.74821856495412908</v>
      </c>
      <c r="AK323" s="25">
        <v>4.6472742025076936</v>
      </c>
      <c r="AL323" s="25">
        <v>2.2272840163342069</v>
      </c>
      <c r="AM323" s="25">
        <v>2.0475650823599896</v>
      </c>
      <c r="AN323" s="49">
        <v>9.5661526287635912</v>
      </c>
      <c r="AO323" s="49">
        <v>18.674529884480851</v>
      </c>
      <c r="AP323" s="49">
        <v>16.838300588270904</v>
      </c>
      <c r="AQ323" s="49">
        <v>149.94055599246283</v>
      </c>
      <c r="AR323" s="49">
        <v>134.26815916454638</v>
      </c>
      <c r="AS323" s="49">
        <v>117.11107653278023</v>
      </c>
      <c r="AT323" s="28">
        <v>0</v>
      </c>
      <c r="AU323" s="28">
        <v>0</v>
      </c>
      <c r="AV323" s="28">
        <v>0</v>
      </c>
    </row>
    <row r="324" spans="1:48" x14ac:dyDescent="0.25">
      <c r="A324" s="162">
        <v>321</v>
      </c>
      <c r="B324" s="3" t="s">
        <v>382</v>
      </c>
      <c r="C324" s="3" t="s">
        <v>694</v>
      </c>
      <c r="D324" s="28" t="s">
        <v>4942</v>
      </c>
      <c r="E324" s="25" t="s">
        <v>4942</v>
      </c>
      <c r="F324" s="25" t="s">
        <v>4942</v>
      </c>
      <c r="G324" s="25" t="s">
        <v>4942</v>
      </c>
      <c r="H324" s="28" t="s">
        <v>4942</v>
      </c>
      <c r="I324" s="51">
        <v>4.5</v>
      </c>
      <c r="J324" s="51">
        <v>84.885019999999997</v>
      </c>
      <c r="K324" s="28">
        <v>0</v>
      </c>
      <c r="L324" s="28" t="s">
        <v>4942</v>
      </c>
      <c r="M324" s="51" t="s">
        <v>4942</v>
      </c>
      <c r="N324" s="51" t="s">
        <v>4942</v>
      </c>
      <c r="O324" s="51" t="s">
        <v>4942</v>
      </c>
      <c r="P324" s="30">
        <v>121273.80318</v>
      </c>
      <c r="Q324" s="27">
        <v>1.2984531588706032</v>
      </c>
      <c r="R324" s="30">
        <v>55441.621027000001</v>
      </c>
      <c r="S324" s="27">
        <v>-0.54283926476098832</v>
      </c>
      <c r="T324" s="30">
        <v>50303.146629000003</v>
      </c>
      <c r="U324" s="27">
        <v>-9.2682614664126931E-2</v>
      </c>
      <c r="V324" s="30">
        <v>1135.6677070000001</v>
      </c>
      <c r="W324" s="32">
        <v>-1.0897606340931054</v>
      </c>
      <c r="X324" s="30">
        <v>-17567.347013999999</v>
      </c>
      <c r="Y324" s="32">
        <v>-16.468738703864545</v>
      </c>
      <c r="Z324" s="30">
        <v>-14423.530923</v>
      </c>
      <c r="AA324" s="32">
        <v>-0.17895793192304951</v>
      </c>
      <c r="AB324" s="30">
        <v>252</v>
      </c>
      <c r="AC324" s="27">
        <v>-1.0896159317211949</v>
      </c>
      <c r="AD324" s="30">
        <v>-3904</v>
      </c>
      <c r="AE324" s="27">
        <v>-16.492063492063494</v>
      </c>
      <c r="AF324" s="30">
        <v>-3205</v>
      </c>
      <c r="AG324" s="27">
        <v>-0.17904713114754098</v>
      </c>
      <c r="AH324" s="25">
        <v>0.4760836025353995</v>
      </c>
      <c r="AI324" s="25">
        <v>-9.4693878476283437</v>
      </c>
      <c r="AJ324" s="25">
        <v>-10.516809525703577</v>
      </c>
      <c r="AK324" s="25">
        <v>2.485756029242725</v>
      </c>
      <c r="AL324" s="25">
        <v>-46.897314968530459</v>
      </c>
      <c r="AM324" s="25">
        <v>-67.19953734632908</v>
      </c>
      <c r="AN324" s="49">
        <v>7.1677674147796244</v>
      </c>
      <c r="AO324" s="49">
        <v>5.2465077339341253</v>
      </c>
      <c r="AP324" s="49">
        <v>7.3072781909847562</v>
      </c>
      <c r="AQ324" s="49">
        <v>235.69273601104322</v>
      </c>
      <c r="AR324" s="49">
        <v>245.3397320524073</v>
      </c>
      <c r="AS324" s="49">
        <v>404.52581037057701</v>
      </c>
      <c r="AT324" s="28">
        <v>0</v>
      </c>
      <c r="AU324" s="28" t="s">
        <v>4748</v>
      </c>
      <c r="AV324" s="28">
        <v>0</v>
      </c>
    </row>
    <row r="325" spans="1:48" x14ac:dyDescent="0.25">
      <c r="A325" s="162">
        <v>322</v>
      </c>
      <c r="B325" s="3" t="s">
        <v>2570</v>
      </c>
      <c r="C325" s="3" t="s">
        <v>2176</v>
      </c>
      <c r="D325" s="28">
        <v>14100</v>
      </c>
      <c r="E325" s="25">
        <v>104.34780000000001</v>
      </c>
      <c r="F325" s="25">
        <v>104.34780000000001</v>
      </c>
      <c r="G325" s="25">
        <v>21.55172</v>
      </c>
      <c r="H325" s="28">
        <v>35250789600</v>
      </c>
      <c r="I325" s="51">
        <v>2.5000499999999999</v>
      </c>
      <c r="J325" s="51">
        <v>35.457160000000002</v>
      </c>
      <c r="K325" s="28">
        <v>205</v>
      </c>
      <c r="L325" s="28">
        <v>2756000</v>
      </c>
      <c r="M325" s="51">
        <v>3.4814814814814814</v>
      </c>
      <c r="N325" s="51">
        <v>0.63569490003961926</v>
      </c>
      <c r="O325" s="51" t="s">
        <v>4942</v>
      </c>
      <c r="P325" s="30">
        <v>1772419.673956</v>
      </c>
      <c r="Q325" s="27">
        <v>0.90872998925781778</v>
      </c>
      <c r="R325" s="30">
        <v>1241198.3692119999</v>
      </c>
      <c r="S325" s="27">
        <v>-0.29971530588933615</v>
      </c>
      <c r="T325" s="30">
        <v>1535503.0487550001</v>
      </c>
      <c r="U325" s="27">
        <v>0.23711333082869382</v>
      </c>
      <c r="V325" s="30">
        <v>8960.7102090000008</v>
      </c>
      <c r="W325" s="32">
        <v>0.14037891363531063</v>
      </c>
      <c r="X325" s="30">
        <v>9966.806971</v>
      </c>
      <c r="Y325" s="32">
        <v>0.112278685342317</v>
      </c>
      <c r="Z325" s="30">
        <v>10125.324618000001</v>
      </c>
      <c r="AA325" s="32">
        <v>1.5904556741314718E-2</v>
      </c>
      <c r="AB325" s="30">
        <v>2056</v>
      </c>
      <c r="AC325" s="27">
        <v>-0.34584661498160685</v>
      </c>
      <c r="AD325" s="30">
        <v>3987</v>
      </c>
      <c r="AE325" s="27">
        <v>0.93920233463035019</v>
      </c>
      <c r="AF325" s="30">
        <v>4050</v>
      </c>
      <c r="AG325" s="27">
        <v>1.580135440180587E-2</v>
      </c>
      <c r="AH325" s="25">
        <v>1.6852483047175608</v>
      </c>
      <c r="AI325" s="25">
        <v>1.5108237891662484</v>
      </c>
      <c r="AJ325" s="25">
        <v>1.3499679320112208</v>
      </c>
      <c r="AK325" s="25">
        <v>12.044622625213615</v>
      </c>
      <c r="AL325" s="25">
        <v>20.576817322165198</v>
      </c>
      <c r="AM325" s="25">
        <v>18.604326532475962</v>
      </c>
      <c r="AN325" s="49">
        <v>8.7534606729857138</v>
      </c>
      <c r="AO325" s="49">
        <v>16.062240197638221</v>
      </c>
      <c r="AP325" s="49">
        <v>14.619046621106168</v>
      </c>
      <c r="AQ325" s="49">
        <v>853.74891738573717</v>
      </c>
      <c r="AR325" s="49">
        <v>592.02365244846658</v>
      </c>
      <c r="AS325" s="49">
        <v>583.20904571296546</v>
      </c>
      <c r="AT325" s="28">
        <v>1400</v>
      </c>
      <c r="AU325" s="28">
        <v>1400</v>
      </c>
      <c r="AV325" s="28">
        <v>1400</v>
      </c>
    </row>
    <row r="326" spans="1:48" x14ac:dyDescent="0.25">
      <c r="A326" s="162">
        <v>323</v>
      </c>
      <c r="B326" s="3" t="s">
        <v>5005</v>
      </c>
      <c r="C326" s="3" t="s">
        <v>2176</v>
      </c>
      <c r="D326" s="28" t="s">
        <v>4942</v>
      </c>
      <c r="E326" s="25" t="s">
        <v>4942</v>
      </c>
      <c r="F326" s="25" t="s">
        <v>4942</v>
      </c>
      <c r="G326" s="25" t="s">
        <v>4942</v>
      </c>
      <c r="H326" s="28" t="s">
        <v>4942</v>
      </c>
      <c r="I326" s="51">
        <v>15.411099999999999</v>
      </c>
      <c r="J326" s="51">
        <v>100</v>
      </c>
      <c r="K326" s="28" t="s">
        <v>4942</v>
      </c>
      <c r="L326" s="28" t="s">
        <v>4942</v>
      </c>
      <c r="M326" s="51" t="s">
        <v>4942</v>
      </c>
      <c r="N326" s="51" t="s">
        <v>4942</v>
      </c>
      <c r="O326" s="51" t="s">
        <v>4942</v>
      </c>
      <c r="P326" s="30" t="s">
        <v>2001</v>
      </c>
      <c r="Q326" s="27" t="s">
        <v>2001</v>
      </c>
      <c r="R326" s="30" t="s">
        <v>2001</v>
      </c>
      <c r="S326" s="27" t="s">
        <v>2001</v>
      </c>
      <c r="T326" s="30" t="s">
        <v>2001</v>
      </c>
      <c r="U326" s="27" t="s">
        <v>2001</v>
      </c>
      <c r="V326" s="30" t="s">
        <v>2001</v>
      </c>
      <c r="W326" s="32" t="s">
        <v>2001</v>
      </c>
      <c r="X326" s="30" t="s">
        <v>2001</v>
      </c>
      <c r="Y326" s="32" t="s">
        <v>2001</v>
      </c>
      <c r="Z326" s="30" t="s">
        <v>2001</v>
      </c>
      <c r="AA326" s="32" t="s">
        <v>2001</v>
      </c>
      <c r="AB326" s="30" t="s">
        <v>2001</v>
      </c>
      <c r="AC326" s="27" t="s">
        <v>2001</v>
      </c>
      <c r="AD326" s="30" t="s">
        <v>2001</v>
      </c>
      <c r="AE326" s="27" t="s">
        <v>2001</v>
      </c>
      <c r="AF326" s="30" t="s">
        <v>2001</v>
      </c>
      <c r="AG326" s="27" t="s">
        <v>2001</v>
      </c>
      <c r="AH326" s="25" t="s">
        <v>2001</v>
      </c>
      <c r="AI326" s="25" t="s">
        <v>2001</v>
      </c>
      <c r="AJ326" s="25" t="s">
        <v>2001</v>
      </c>
      <c r="AK326" s="25" t="s">
        <v>2001</v>
      </c>
      <c r="AL326" s="25" t="s">
        <v>2001</v>
      </c>
      <c r="AM326" s="25" t="s">
        <v>2001</v>
      </c>
      <c r="AN326" s="49" t="s">
        <v>2001</v>
      </c>
      <c r="AO326" s="49" t="s">
        <v>2001</v>
      </c>
      <c r="AP326" s="49" t="s">
        <v>2001</v>
      </c>
      <c r="AQ326" s="49" t="s">
        <v>2001</v>
      </c>
      <c r="AR326" s="49" t="s">
        <v>2001</v>
      </c>
      <c r="AS326" s="49" t="s">
        <v>2001</v>
      </c>
      <c r="AT326" s="28" t="s">
        <v>2001</v>
      </c>
      <c r="AU326" s="28" t="s">
        <v>2001</v>
      </c>
      <c r="AV326" s="28" t="s">
        <v>2001</v>
      </c>
    </row>
    <row r="327" spans="1:48" x14ac:dyDescent="0.25">
      <c r="A327" s="162">
        <v>324</v>
      </c>
      <c r="B327" s="3" t="s">
        <v>86</v>
      </c>
      <c r="C327" s="3" t="s">
        <v>1</v>
      </c>
      <c r="D327" s="28">
        <v>70000</v>
      </c>
      <c r="E327" s="25">
        <v>-1.6853929999999999</v>
      </c>
      <c r="F327" s="25">
        <v>-6.6666670000000003</v>
      </c>
      <c r="G327" s="25">
        <v>-29.292929999999998</v>
      </c>
      <c r="H327" s="28">
        <v>2430922550000.0005</v>
      </c>
      <c r="I327" s="51">
        <v>34.727469999999997</v>
      </c>
      <c r="J327" s="51">
        <v>48.213619999999999</v>
      </c>
      <c r="K327" s="28">
        <v>11841</v>
      </c>
      <c r="L327" s="28">
        <v>842700000</v>
      </c>
      <c r="M327" s="51">
        <v>10.727193253900237</v>
      </c>
      <c r="N327" s="51">
        <v>2.0609260357480488</v>
      </c>
      <c r="O327" s="51">
        <v>0.62018220000000002</v>
      </c>
      <c r="P327" s="30">
        <v>1234030.8224520001</v>
      </c>
      <c r="Q327" s="27">
        <v>-0.16959530874221251</v>
      </c>
      <c r="R327" s="30">
        <v>1287207.1905660001</v>
      </c>
      <c r="S327" s="27">
        <v>4.3091604477381917E-2</v>
      </c>
      <c r="T327" s="30">
        <v>1339650.5883780001</v>
      </c>
      <c r="U327" s="27">
        <v>4.0742001906421944E-2</v>
      </c>
      <c r="V327" s="30">
        <v>141559.27940599999</v>
      </c>
      <c r="W327" s="32">
        <v>6.981067351600756E-2</v>
      </c>
      <c r="X327" s="30">
        <v>168466.412557</v>
      </c>
      <c r="Y327" s="32">
        <v>0.19007678807002715</v>
      </c>
      <c r="Z327" s="30">
        <v>207661.96275999999</v>
      </c>
      <c r="AA327" s="32">
        <v>0.23266091803158875</v>
      </c>
      <c r="AB327" s="30">
        <v>3364.6153846153843</v>
      </c>
      <c r="AC327" s="27">
        <v>5.6776999275187201E-2</v>
      </c>
      <c r="AD327" s="30">
        <v>4485</v>
      </c>
      <c r="AE327" s="27">
        <v>0.33299039780521267</v>
      </c>
      <c r="AF327" s="30">
        <v>5980</v>
      </c>
      <c r="AG327" s="27">
        <v>0.33333333333333331</v>
      </c>
      <c r="AH327" s="25">
        <v>14.745711912944573</v>
      </c>
      <c r="AI327" s="25">
        <v>16.261100876724043</v>
      </c>
      <c r="AJ327" s="25">
        <v>17.381442868833936</v>
      </c>
      <c r="AK327" s="25">
        <v>15.423602421830635</v>
      </c>
      <c r="AL327" s="25">
        <v>18.574412699961783</v>
      </c>
      <c r="AM327" s="25">
        <v>22.615717385668919</v>
      </c>
      <c r="AN327" s="49">
        <v>33.204863985391938</v>
      </c>
      <c r="AO327" s="49">
        <v>38.654338351560682</v>
      </c>
      <c r="AP327" s="49">
        <v>39.919559723292878</v>
      </c>
      <c r="AQ327" s="49">
        <v>0</v>
      </c>
      <c r="AR327" s="49">
        <v>0</v>
      </c>
      <c r="AS327" s="49">
        <v>0</v>
      </c>
      <c r="AT327" s="28">
        <v>1538.4615384615383</v>
      </c>
      <c r="AU327" s="28">
        <v>2000</v>
      </c>
      <c r="AV327" s="28">
        <v>2500</v>
      </c>
    </row>
    <row r="328" spans="1:48" x14ac:dyDescent="0.25">
      <c r="A328" s="162">
        <v>325</v>
      </c>
      <c r="B328" s="3" t="s">
        <v>3962</v>
      </c>
      <c r="C328" s="3" t="s">
        <v>2176</v>
      </c>
      <c r="D328" s="28">
        <v>21500</v>
      </c>
      <c r="E328" s="25">
        <v>0</v>
      </c>
      <c r="F328" s="25">
        <v>4.8780489999999999</v>
      </c>
      <c r="G328" s="25">
        <v>31.90184</v>
      </c>
      <c r="H328" s="28">
        <v>1046189999999.9999</v>
      </c>
      <c r="I328" s="51">
        <v>48.66</v>
      </c>
      <c r="J328" s="51">
        <v>99.650229999999993</v>
      </c>
      <c r="K328" s="28">
        <v>1580</v>
      </c>
      <c r="L328" s="28">
        <v>36582000</v>
      </c>
      <c r="M328" s="51">
        <v>11.280167890870933</v>
      </c>
      <c r="N328" s="51">
        <v>0.62170603582423778</v>
      </c>
      <c r="O328" s="51" t="s">
        <v>4942</v>
      </c>
      <c r="P328" s="30" t="s">
        <v>4748</v>
      </c>
      <c r="Q328" s="27" t="s">
        <v>2001</v>
      </c>
      <c r="R328" s="30">
        <v>1322776.0380599999</v>
      </c>
      <c r="S328" s="27" t="s">
        <v>2001</v>
      </c>
      <c r="T328" s="30">
        <v>1401499.158174</v>
      </c>
      <c r="U328" s="27">
        <v>5.9513566808676373E-2</v>
      </c>
      <c r="V328" s="30" t="s">
        <v>4748</v>
      </c>
      <c r="W328" s="32" t="s">
        <v>2001</v>
      </c>
      <c r="X328" s="30">
        <v>102588.567458</v>
      </c>
      <c r="Y328" s="32" t="s">
        <v>2001</v>
      </c>
      <c r="Z328" s="30">
        <v>108661.09077900001</v>
      </c>
      <c r="AA328" s="32">
        <v>5.9192982916796318E-2</v>
      </c>
      <c r="AB328" s="30" t="s">
        <v>4748</v>
      </c>
      <c r="AC328" s="27" t="s">
        <v>2001</v>
      </c>
      <c r="AD328" s="30">
        <v>1797</v>
      </c>
      <c r="AE328" s="27" t="s">
        <v>2001</v>
      </c>
      <c r="AF328" s="30">
        <v>1906</v>
      </c>
      <c r="AG328" s="27">
        <v>6.0656649972175847E-2</v>
      </c>
      <c r="AH328" s="25" t="s">
        <v>4748</v>
      </c>
      <c r="AI328" s="25" t="s">
        <v>4748</v>
      </c>
      <c r="AJ328" s="25">
        <v>5.1324583432173307</v>
      </c>
      <c r="AK328" s="25" t="s">
        <v>4748</v>
      </c>
      <c r="AL328" s="25" t="s">
        <v>4748</v>
      </c>
      <c r="AM328" s="25">
        <v>5.8791482064548308</v>
      </c>
      <c r="AN328" s="49" t="s">
        <v>4748</v>
      </c>
      <c r="AO328" s="49">
        <v>21.48098359452678</v>
      </c>
      <c r="AP328" s="49">
        <v>21.236387471811003</v>
      </c>
      <c r="AQ328" s="49" t="s">
        <v>4748</v>
      </c>
      <c r="AR328" s="49">
        <v>18.836457987850284</v>
      </c>
      <c r="AS328" s="49">
        <v>15.977360760105416</v>
      </c>
      <c r="AT328" s="28" t="s">
        <v>4748</v>
      </c>
      <c r="AU328" s="28" t="s">
        <v>4748</v>
      </c>
      <c r="AV328" s="28">
        <v>1500</v>
      </c>
    </row>
    <row r="329" spans="1:48" x14ac:dyDescent="0.25">
      <c r="A329" s="162">
        <v>326</v>
      </c>
      <c r="B329" s="3" t="s">
        <v>383</v>
      </c>
      <c r="C329" s="3" t="s">
        <v>694</v>
      </c>
      <c r="D329" s="28" t="s">
        <v>4942</v>
      </c>
      <c r="E329" s="25" t="s">
        <v>4942</v>
      </c>
      <c r="F329" s="25" t="s">
        <v>4942</v>
      </c>
      <c r="G329" s="25" t="s">
        <v>4942</v>
      </c>
      <c r="H329" s="28" t="s">
        <v>4942</v>
      </c>
      <c r="I329" s="51">
        <v>4.1103199999999998</v>
      </c>
      <c r="J329" s="51">
        <v>17.49586</v>
      </c>
      <c r="K329" s="28">
        <v>0</v>
      </c>
      <c r="L329" s="28" t="s">
        <v>4942</v>
      </c>
      <c r="M329" s="51" t="s">
        <v>4942</v>
      </c>
      <c r="N329" s="51" t="s">
        <v>4942</v>
      </c>
      <c r="O329" s="51" t="s">
        <v>4942</v>
      </c>
      <c r="P329" s="30">
        <v>173543.323985</v>
      </c>
      <c r="Q329" s="27">
        <v>0.1992260492653708</v>
      </c>
      <c r="R329" s="30">
        <v>196363.27523</v>
      </c>
      <c r="S329" s="27">
        <v>0.13149426161142563</v>
      </c>
      <c r="T329" s="30">
        <v>218401.33025599999</v>
      </c>
      <c r="U329" s="27">
        <v>0.11223104218539259</v>
      </c>
      <c r="V329" s="30">
        <v>7985.7607230000003</v>
      </c>
      <c r="W329" s="32">
        <v>0.51498487699288242</v>
      </c>
      <c r="X329" s="30">
        <v>9427.3414919999996</v>
      </c>
      <c r="Y329" s="32">
        <v>0.18051890345876065</v>
      </c>
      <c r="Z329" s="30">
        <v>10497.435873</v>
      </c>
      <c r="AA329" s="32">
        <v>0.11350966567913957</v>
      </c>
      <c r="AB329" s="30">
        <v>2626.1973912000003</v>
      </c>
      <c r="AC329" s="27">
        <v>0.5976126745027508</v>
      </c>
      <c r="AD329" s="30">
        <v>2862.4</v>
      </c>
      <c r="AE329" s="27">
        <v>8.9940919746352543E-2</v>
      </c>
      <c r="AF329" s="30">
        <v>3132</v>
      </c>
      <c r="AG329" s="27">
        <v>9.4186696478479562E-2</v>
      </c>
      <c r="AH329" s="25">
        <v>11.724009037529628</v>
      </c>
      <c r="AI329" s="25">
        <v>11.937265670323468</v>
      </c>
      <c r="AJ329" s="25">
        <v>12.570582234605546</v>
      </c>
      <c r="AK329" s="25">
        <v>25.84748811864943</v>
      </c>
      <c r="AL329" s="25">
        <v>26.099167635040089</v>
      </c>
      <c r="AM329" s="25">
        <v>26.395602939565499</v>
      </c>
      <c r="AN329" s="49">
        <v>10.098838638422535</v>
      </c>
      <c r="AO329" s="49">
        <v>10.461418994432004</v>
      </c>
      <c r="AP329" s="49">
        <v>9.6734480308503521</v>
      </c>
      <c r="AQ329" s="49">
        <v>17.720748473791513</v>
      </c>
      <c r="AR329" s="49">
        <v>26.062588779974039</v>
      </c>
      <c r="AS329" s="49">
        <v>18.169557464465495</v>
      </c>
      <c r="AT329" s="28">
        <v>1600</v>
      </c>
      <c r="AU329" s="28">
        <v>1600</v>
      </c>
      <c r="AV329" s="28">
        <v>2000</v>
      </c>
    </row>
    <row r="330" spans="1:48" x14ac:dyDescent="0.25">
      <c r="A330" s="162">
        <v>327</v>
      </c>
      <c r="B330" s="3" t="s">
        <v>2573</v>
      </c>
      <c r="C330" s="3" t="s">
        <v>2176</v>
      </c>
      <c r="D330" s="28">
        <v>35600</v>
      </c>
      <c r="E330" s="25">
        <v>7.8787880000000001</v>
      </c>
      <c r="F330" s="25">
        <v>26.690390000000001</v>
      </c>
      <c r="G330" s="25">
        <v>60.36036</v>
      </c>
      <c r="H330" s="28">
        <v>314490399999.99994</v>
      </c>
      <c r="I330" s="51">
        <v>8.8339999999999996</v>
      </c>
      <c r="J330" s="51">
        <v>87.606780000000001</v>
      </c>
      <c r="K330" s="28">
        <v>60</v>
      </c>
      <c r="L330" s="28">
        <v>1879000</v>
      </c>
      <c r="M330" s="51">
        <v>14.48921448921449</v>
      </c>
      <c r="N330" s="51">
        <v>2.5039948261372276</v>
      </c>
      <c r="O330" s="51" t="s">
        <v>4942</v>
      </c>
      <c r="P330" s="30">
        <v>206794.17418199999</v>
      </c>
      <c r="Q330" s="27" t="s">
        <v>2001</v>
      </c>
      <c r="R330" s="30">
        <v>218443.56269200001</v>
      </c>
      <c r="S330" s="27">
        <v>5.6333252888194796E-2</v>
      </c>
      <c r="T330" s="30">
        <v>237614.63775299999</v>
      </c>
      <c r="U330" s="27">
        <v>8.7762142425916762E-2</v>
      </c>
      <c r="V330" s="30">
        <v>3884.5761120000002</v>
      </c>
      <c r="W330" s="32" t="s">
        <v>2001</v>
      </c>
      <c r="X330" s="30">
        <v>5293.4765049999996</v>
      </c>
      <c r="Y330" s="32">
        <v>0.3626908966071507</v>
      </c>
      <c r="Z330" s="30">
        <v>7895.6994290000002</v>
      </c>
      <c r="AA330" s="32">
        <v>0.49159053063559421</v>
      </c>
      <c r="AB330" s="30">
        <v>385</v>
      </c>
      <c r="AC330" s="27" t="s">
        <v>2001</v>
      </c>
      <c r="AD330" s="30">
        <v>513</v>
      </c>
      <c r="AE330" s="27">
        <v>0.33246753246753258</v>
      </c>
      <c r="AF330" s="30">
        <v>772</v>
      </c>
      <c r="AG330" s="27">
        <v>0.50487329434697858</v>
      </c>
      <c r="AH330" s="25" t="s">
        <v>4748</v>
      </c>
      <c r="AI330" s="25">
        <v>3.0299780372969511</v>
      </c>
      <c r="AJ330" s="25">
        <v>4.3114099192242952</v>
      </c>
      <c r="AK330" s="25" t="s">
        <v>4748</v>
      </c>
      <c r="AL330" s="25">
        <v>4.2344162170332948</v>
      </c>
      <c r="AM330" s="25">
        <v>6.2719077022613368</v>
      </c>
      <c r="AN330" s="49">
        <v>9.846436807295877</v>
      </c>
      <c r="AO330" s="49">
        <v>10.007488779526586</v>
      </c>
      <c r="AP330" s="49">
        <v>12.675230960858485</v>
      </c>
      <c r="AQ330" s="49">
        <v>14.885767623959456</v>
      </c>
      <c r="AR330" s="49">
        <v>18.943474871567183</v>
      </c>
      <c r="AS330" s="49">
        <v>12.83421570276872</v>
      </c>
      <c r="AT330" s="28" t="s">
        <v>4748</v>
      </c>
      <c r="AU330" s="28">
        <v>480</v>
      </c>
      <c r="AV330" s="28">
        <v>700</v>
      </c>
    </row>
    <row r="331" spans="1:48" x14ac:dyDescent="0.25">
      <c r="A331" s="162">
        <v>328</v>
      </c>
      <c r="B331" s="3" t="s">
        <v>2576</v>
      </c>
      <c r="C331" s="3" t="s">
        <v>2176</v>
      </c>
      <c r="D331" s="28" t="s">
        <v>4942</v>
      </c>
      <c r="E331" s="25" t="s">
        <v>4942</v>
      </c>
      <c r="F331" s="25" t="s">
        <v>4942</v>
      </c>
      <c r="G331" s="25" t="s">
        <v>4942</v>
      </c>
      <c r="H331" s="28" t="s">
        <v>4942</v>
      </c>
      <c r="I331" s="51">
        <v>5.7736000000000001</v>
      </c>
      <c r="J331" s="51">
        <v>100</v>
      </c>
      <c r="K331" s="28">
        <v>0</v>
      </c>
      <c r="L331" s="28" t="s">
        <v>4942</v>
      </c>
      <c r="M331" s="51" t="s">
        <v>4942</v>
      </c>
      <c r="N331" s="51" t="s">
        <v>4942</v>
      </c>
      <c r="O331" s="51" t="s">
        <v>4942</v>
      </c>
      <c r="P331" s="30" t="s">
        <v>4748</v>
      </c>
      <c r="Q331" s="27" t="s">
        <v>2001</v>
      </c>
      <c r="R331" s="30" t="s">
        <v>4748</v>
      </c>
      <c r="S331" s="27" t="s">
        <v>2001</v>
      </c>
      <c r="T331" s="30">
        <v>212356.94651499999</v>
      </c>
      <c r="U331" s="27" t="s">
        <v>4748</v>
      </c>
      <c r="V331" s="30" t="s">
        <v>4748</v>
      </c>
      <c r="W331" s="32" t="s">
        <v>2001</v>
      </c>
      <c r="X331" s="30" t="s">
        <v>4748</v>
      </c>
      <c r="Y331" s="32" t="s">
        <v>2001</v>
      </c>
      <c r="Z331" s="30">
        <v>7359.6923049999996</v>
      </c>
      <c r="AA331" s="32" t="s">
        <v>4748</v>
      </c>
      <c r="AB331" s="30" t="s">
        <v>4748</v>
      </c>
      <c r="AC331" s="27" t="s">
        <v>2001</v>
      </c>
      <c r="AD331" s="30" t="s">
        <v>4748</v>
      </c>
      <c r="AE331" s="27" t="s">
        <v>2001</v>
      </c>
      <c r="AF331" s="30">
        <v>1275</v>
      </c>
      <c r="AG331" s="27" t="s">
        <v>4748</v>
      </c>
      <c r="AH331" s="25" t="s">
        <v>4748</v>
      </c>
      <c r="AI331" s="25" t="s">
        <v>4748</v>
      </c>
      <c r="AJ331" s="25" t="s">
        <v>4748</v>
      </c>
      <c r="AK331" s="25" t="s">
        <v>4748</v>
      </c>
      <c r="AL331" s="25" t="s">
        <v>4748</v>
      </c>
      <c r="AM331" s="25" t="s">
        <v>4748</v>
      </c>
      <c r="AN331" s="49" t="s">
        <v>4748</v>
      </c>
      <c r="AO331" s="49" t="s">
        <v>4748</v>
      </c>
      <c r="AP331" s="49">
        <v>8.7332179965631589</v>
      </c>
      <c r="AQ331" s="49" t="s">
        <v>4748</v>
      </c>
      <c r="AR331" s="49" t="s">
        <v>4748</v>
      </c>
      <c r="AS331" s="49">
        <v>0</v>
      </c>
      <c r="AT331" s="28" t="s">
        <v>4748</v>
      </c>
      <c r="AU331" s="28" t="s">
        <v>4748</v>
      </c>
      <c r="AV331" s="28">
        <v>804</v>
      </c>
    </row>
    <row r="332" spans="1:48" x14ac:dyDescent="0.25">
      <c r="A332" s="162">
        <v>329</v>
      </c>
      <c r="B332" s="3" t="s">
        <v>2579</v>
      </c>
      <c r="C332" s="3" t="s">
        <v>2176</v>
      </c>
      <c r="D332" s="6">
        <v>34900</v>
      </c>
      <c r="E332" s="171">
        <v>31.69811</v>
      </c>
      <c r="F332" s="171">
        <v>39.6</v>
      </c>
      <c r="G332" s="171">
        <v>129.6053</v>
      </c>
      <c r="H332" s="6">
        <v>14741760000000</v>
      </c>
      <c r="I332" s="154">
        <v>422.4</v>
      </c>
      <c r="J332" s="154">
        <v>99.999409999999997</v>
      </c>
      <c r="K332" s="6">
        <v>70</v>
      </c>
      <c r="L332" s="6">
        <v>1916500</v>
      </c>
      <c r="M332" s="154">
        <v>11.506758984503792</v>
      </c>
      <c r="N332" s="154">
        <v>2.5453575623607949</v>
      </c>
      <c r="O332" s="154" t="s">
        <v>4942</v>
      </c>
      <c r="P332" s="172" t="s">
        <v>4748</v>
      </c>
      <c r="Q332" s="168" t="s">
        <v>2001</v>
      </c>
      <c r="R332" s="172">
        <v>1391912.3985830001</v>
      </c>
      <c r="S332" s="168" t="s">
        <v>2001</v>
      </c>
      <c r="T332" s="172">
        <v>1663635.7656650001</v>
      </c>
      <c r="U332" s="168">
        <v>0.19521585364037339</v>
      </c>
      <c r="V332" s="172" t="s">
        <v>4748</v>
      </c>
      <c r="W332" s="173" t="s">
        <v>2001</v>
      </c>
      <c r="X332" s="172">
        <v>491793.62285699998</v>
      </c>
      <c r="Y332" s="173" t="s">
        <v>2001</v>
      </c>
      <c r="Z332" s="172">
        <v>652461.03262499999</v>
      </c>
      <c r="AA332" s="173">
        <v>0.32669681407137252</v>
      </c>
      <c r="AB332" s="172" t="s">
        <v>4748</v>
      </c>
      <c r="AC332" s="168" t="s">
        <v>2001</v>
      </c>
      <c r="AD332" s="172">
        <v>1164</v>
      </c>
      <c r="AE332" s="168" t="s">
        <v>2001</v>
      </c>
      <c r="AF332" s="172">
        <v>1545</v>
      </c>
      <c r="AG332" s="168">
        <v>0.32731958762886598</v>
      </c>
      <c r="AH332" s="171" t="s">
        <v>4748</v>
      </c>
      <c r="AI332" s="171" t="s">
        <v>4748</v>
      </c>
      <c r="AJ332" s="171">
        <v>8.3464153845310705</v>
      </c>
      <c r="AK332" s="171" t="s">
        <v>4748</v>
      </c>
      <c r="AL332" s="171" t="s">
        <v>4748</v>
      </c>
      <c r="AM332" s="171">
        <v>11.994547046609515</v>
      </c>
      <c r="AN332" s="170" t="s">
        <v>4748</v>
      </c>
      <c r="AO332" s="170">
        <v>49.062695572237047</v>
      </c>
      <c r="AP332" s="170">
        <v>52.381322042848979</v>
      </c>
      <c r="AQ332" s="170" t="s">
        <v>4748</v>
      </c>
      <c r="AR332" s="170">
        <v>43.856254302149601</v>
      </c>
      <c r="AS332" s="170">
        <v>31.742877475741118</v>
      </c>
      <c r="AT332" s="6" t="s">
        <v>4748</v>
      </c>
      <c r="AU332" s="6">
        <v>1000</v>
      </c>
      <c r="AV332" s="6">
        <v>1800</v>
      </c>
    </row>
    <row r="333" spans="1:48" x14ac:dyDescent="0.25">
      <c r="A333" s="162">
        <v>330</v>
      </c>
      <c r="B333" s="3" t="s">
        <v>2582</v>
      </c>
      <c r="C333" s="3" t="s">
        <v>2176</v>
      </c>
      <c r="D333" s="28">
        <v>14000</v>
      </c>
      <c r="E333" s="25">
        <v>7.6923079999999997</v>
      </c>
      <c r="F333" s="25">
        <v>16.66667</v>
      </c>
      <c r="G333" s="25">
        <v>12</v>
      </c>
      <c r="H333" s="28">
        <v>60339999999.999992</v>
      </c>
      <c r="I333" s="51">
        <v>4.3099999999999996</v>
      </c>
      <c r="J333" s="51">
        <v>32.236429999999999</v>
      </c>
      <c r="K333" s="28">
        <v>820</v>
      </c>
      <c r="L333" s="28">
        <v>11467500</v>
      </c>
      <c r="M333" s="51">
        <v>9.8023452444277037</v>
      </c>
      <c r="N333" s="51">
        <v>1.1975412857606687</v>
      </c>
      <c r="O333" s="51" t="s">
        <v>4942</v>
      </c>
      <c r="P333" s="30">
        <v>25191.073343</v>
      </c>
      <c r="Q333" s="27">
        <v>-0.3264518987256817</v>
      </c>
      <c r="R333" s="30">
        <v>33474.527862000003</v>
      </c>
      <c r="S333" s="27">
        <v>0.32882499313201263</v>
      </c>
      <c r="T333" s="30">
        <v>44122.930654999996</v>
      </c>
      <c r="U333" s="27">
        <v>0.31810464472862571</v>
      </c>
      <c r="V333" s="30">
        <v>4113.5419089999996</v>
      </c>
      <c r="W333" s="32">
        <v>-5.7249918221487954</v>
      </c>
      <c r="X333" s="30">
        <v>4863.0802409999997</v>
      </c>
      <c r="Y333" s="32">
        <v>0.18221239714614024</v>
      </c>
      <c r="Z333" s="30">
        <v>6188.1921389999998</v>
      </c>
      <c r="AA333" s="32">
        <v>0.27248407024588106</v>
      </c>
      <c r="AB333" s="30">
        <v>971.25249343978794</v>
      </c>
      <c r="AC333" s="27">
        <v>-0.30544060501273107</v>
      </c>
      <c r="AD333" s="30">
        <v>1148.443904</v>
      </c>
      <c r="AE333" s="27">
        <v>0.18243599039078995</v>
      </c>
      <c r="AF333" s="30">
        <v>1428.229638</v>
      </c>
      <c r="AG333" s="27">
        <v>0.24362159355412458</v>
      </c>
      <c r="AH333" s="25">
        <v>9.5862931720886841</v>
      </c>
      <c r="AI333" s="25">
        <v>10.872400438819259</v>
      </c>
      <c r="AJ333" s="25">
        <v>10.922459577484819</v>
      </c>
      <c r="AK333" s="25">
        <v>9.8144989877765347</v>
      </c>
      <c r="AL333" s="25">
        <v>10.562028266248559</v>
      </c>
      <c r="AM333" s="25">
        <v>12.069853093875063</v>
      </c>
      <c r="AN333" s="49">
        <v>41.517487494855885</v>
      </c>
      <c r="AO333" s="49">
        <v>36.434758722452997</v>
      </c>
      <c r="AP333" s="49">
        <v>40.001996571820861</v>
      </c>
      <c r="AQ333" s="49">
        <v>0</v>
      </c>
      <c r="AR333" s="49">
        <v>0</v>
      </c>
      <c r="AS333" s="49">
        <v>12.22129185974936</v>
      </c>
      <c r="AT333" s="28">
        <v>944.44399999999996</v>
      </c>
      <c r="AU333" s="28">
        <v>944.44399999999996</v>
      </c>
      <c r="AV333" s="28">
        <v>1163.5272</v>
      </c>
    </row>
    <row r="334" spans="1:48" x14ac:dyDescent="0.25">
      <c r="A334" s="162">
        <v>331</v>
      </c>
      <c r="B334" s="3" t="s">
        <v>384</v>
      </c>
      <c r="C334" s="3" t="s">
        <v>694</v>
      </c>
      <c r="D334" s="28">
        <v>12000</v>
      </c>
      <c r="E334" s="25">
        <v>14.28571</v>
      </c>
      <c r="F334" s="25">
        <v>20</v>
      </c>
      <c r="G334" s="25">
        <v>-33.333329999999997</v>
      </c>
      <c r="H334" s="28">
        <v>52531260000</v>
      </c>
      <c r="I334" s="51">
        <v>4.3776000000000002</v>
      </c>
      <c r="J334" s="51">
        <v>42.403260000000003</v>
      </c>
      <c r="K334" s="28">
        <v>16610</v>
      </c>
      <c r="L334" s="28">
        <v>193476500</v>
      </c>
      <c r="M334" s="51">
        <v>12.677816465355546</v>
      </c>
      <c r="N334" s="51">
        <v>0.65791085269897476</v>
      </c>
      <c r="O334" s="51" t="s">
        <v>4942</v>
      </c>
      <c r="P334" s="30">
        <v>183116.40157700001</v>
      </c>
      <c r="Q334" s="27">
        <v>-0.16663708028174118</v>
      </c>
      <c r="R334" s="30">
        <v>226093.30602300001</v>
      </c>
      <c r="S334" s="27">
        <v>0.23469718755874691</v>
      </c>
      <c r="T334" s="30">
        <v>171209.35294000001</v>
      </c>
      <c r="U334" s="27">
        <v>-0.24274912888140424</v>
      </c>
      <c r="V334" s="30">
        <v>14799.928453</v>
      </c>
      <c r="W334" s="32">
        <v>-0.26347628519227095</v>
      </c>
      <c r="X334" s="30">
        <v>14781.747289999999</v>
      </c>
      <c r="Y334" s="32">
        <v>-1.228462898164584E-3</v>
      </c>
      <c r="Z334" s="30">
        <v>10290.144684000001</v>
      </c>
      <c r="AA334" s="32">
        <v>-0.30386141217815388</v>
      </c>
      <c r="AB334" s="30">
        <v>3336</v>
      </c>
      <c r="AC334" s="27">
        <v>-0.38061641292239135</v>
      </c>
      <c r="AD334" s="30">
        <v>3168</v>
      </c>
      <c r="AE334" s="27">
        <v>-5.0359712230215847E-2</v>
      </c>
      <c r="AF334" s="30">
        <v>1669</v>
      </c>
      <c r="AG334" s="27">
        <v>-0.47316919191919193</v>
      </c>
      <c r="AH334" s="25">
        <v>10.470124728378574</v>
      </c>
      <c r="AI334" s="25">
        <v>10.918403227377681</v>
      </c>
      <c r="AJ334" s="25">
        <v>7.6563164468179208</v>
      </c>
      <c r="AK334" s="25">
        <v>18.385968358365677</v>
      </c>
      <c r="AL334" s="25">
        <v>18.37347091679505</v>
      </c>
      <c r="AM334" s="25">
        <v>9.3134295965844416</v>
      </c>
      <c r="AN334" s="49">
        <v>25.942873461296145</v>
      </c>
      <c r="AO334" s="49">
        <v>21.769828771044185</v>
      </c>
      <c r="AP334" s="49">
        <v>27.294863689121541</v>
      </c>
      <c r="AQ334" s="49">
        <v>45.22920465572642</v>
      </c>
      <c r="AR334" s="49">
        <v>28.823026900533797</v>
      </c>
      <c r="AS334" s="49">
        <v>44.146102841319227</v>
      </c>
      <c r="AT334" s="28">
        <v>3000</v>
      </c>
      <c r="AU334" s="28">
        <v>2000</v>
      </c>
      <c r="AV334" s="28">
        <v>1000</v>
      </c>
    </row>
    <row r="335" spans="1:48" x14ac:dyDescent="0.25">
      <c r="A335" s="162">
        <v>332</v>
      </c>
      <c r="B335" s="3" t="s">
        <v>2585</v>
      </c>
      <c r="C335" s="3" t="s">
        <v>2176</v>
      </c>
      <c r="D335" s="28" t="s">
        <v>4942</v>
      </c>
      <c r="E335" s="25" t="s">
        <v>4942</v>
      </c>
      <c r="F335" s="25" t="s">
        <v>4942</v>
      </c>
      <c r="G335" s="25" t="s">
        <v>4942</v>
      </c>
      <c r="H335" s="28" t="s">
        <v>4942</v>
      </c>
      <c r="I335" s="51">
        <v>57.964059999999996</v>
      </c>
      <c r="J335" s="51">
        <v>100</v>
      </c>
      <c r="K335" s="28" t="s">
        <v>4942</v>
      </c>
      <c r="L335" s="28" t="s">
        <v>4942</v>
      </c>
      <c r="M335" s="51" t="s">
        <v>4942</v>
      </c>
      <c r="N335" s="51" t="s">
        <v>4942</v>
      </c>
      <c r="O335" s="51" t="s">
        <v>4942</v>
      </c>
      <c r="P335" s="30" t="s">
        <v>4748</v>
      </c>
      <c r="Q335" s="27" t="s">
        <v>2001</v>
      </c>
      <c r="R335" s="30">
        <v>397722.52477299998</v>
      </c>
      <c r="S335" s="27" t="s">
        <v>2001</v>
      </c>
      <c r="T335" s="30">
        <v>450560.482296</v>
      </c>
      <c r="U335" s="27">
        <v>0.13285130771297721</v>
      </c>
      <c r="V335" s="30" t="s">
        <v>4748</v>
      </c>
      <c r="W335" s="32" t="s">
        <v>2001</v>
      </c>
      <c r="X335" s="30">
        <v>72757.826451000001</v>
      </c>
      <c r="Y335" s="32" t="s">
        <v>2001</v>
      </c>
      <c r="Z335" s="30">
        <v>107091.683298</v>
      </c>
      <c r="AA335" s="32">
        <v>0.47189228323254989</v>
      </c>
      <c r="AB335" s="30" t="s">
        <v>4748</v>
      </c>
      <c r="AC335" s="27" t="s">
        <v>2001</v>
      </c>
      <c r="AD335" s="30" t="s">
        <v>4748</v>
      </c>
      <c r="AE335" s="27" t="s">
        <v>2001</v>
      </c>
      <c r="AF335" s="30">
        <v>1848</v>
      </c>
      <c r="AG335" s="27" t="s">
        <v>4748</v>
      </c>
      <c r="AH335" s="25" t="s">
        <v>4748</v>
      </c>
      <c r="AI335" s="25" t="s">
        <v>4748</v>
      </c>
      <c r="AJ335" s="25">
        <v>10.170241250125706</v>
      </c>
      <c r="AK335" s="25" t="s">
        <v>4748</v>
      </c>
      <c r="AL335" s="25" t="s">
        <v>4748</v>
      </c>
      <c r="AM335" s="25">
        <v>16.513225932482463</v>
      </c>
      <c r="AN335" s="49" t="s">
        <v>4748</v>
      </c>
      <c r="AO335" s="49">
        <v>45.388822447265873</v>
      </c>
      <c r="AP335" s="49">
        <v>45.770972150752876</v>
      </c>
      <c r="AQ335" s="49" t="s">
        <v>4748</v>
      </c>
      <c r="AR335" s="49">
        <v>2.5186377611042237</v>
      </c>
      <c r="AS335" s="49">
        <v>3.4936132556559216</v>
      </c>
      <c r="AT335" s="28" t="s">
        <v>4748</v>
      </c>
      <c r="AU335" s="28" t="s">
        <v>4748</v>
      </c>
      <c r="AV335" s="28">
        <v>1680</v>
      </c>
    </row>
    <row r="336" spans="1:48" x14ac:dyDescent="0.25">
      <c r="A336" s="162">
        <v>333</v>
      </c>
      <c r="B336" s="3" t="s">
        <v>385</v>
      </c>
      <c r="C336" s="3" t="s">
        <v>694</v>
      </c>
      <c r="D336" s="28">
        <v>13600</v>
      </c>
      <c r="E336" s="25">
        <v>0</v>
      </c>
      <c r="F336" s="25">
        <v>-1.4492750000000001</v>
      </c>
      <c r="G336" s="25">
        <v>-2.2223449999999998</v>
      </c>
      <c r="H336" s="28">
        <v>1359996260000</v>
      </c>
      <c r="I336" s="51">
        <v>99.99973</v>
      </c>
      <c r="J336" s="51">
        <v>71.817580000000007</v>
      </c>
      <c r="K336" s="28">
        <v>22907.200000000001</v>
      </c>
      <c r="L336" s="28">
        <v>69407000</v>
      </c>
      <c r="M336" s="51">
        <v>75.12272632476575</v>
      </c>
      <c r="N336" s="51">
        <v>1.1888179643982846</v>
      </c>
      <c r="O336" s="51">
        <v>0.3061296</v>
      </c>
      <c r="P336" s="30">
        <v>903843.20163400006</v>
      </c>
      <c r="Q336" s="27">
        <v>0.5203345712220937</v>
      </c>
      <c r="R336" s="30">
        <v>1454703.0682059999</v>
      </c>
      <c r="S336" s="27">
        <v>0.60946397071542457</v>
      </c>
      <c r="T336" s="30">
        <v>1504760.3608329999</v>
      </c>
      <c r="U336" s="27">
        <v>3.4410659962883519E-2</v>
      </c>
      <c r="V336" s="30">
        <v>45058.404272</v>
      </c>
      <c r="W336" s="32">
        <v>0.96913703912447335</v>
      </c>
      <c r="X336" s="30">
        <v>86349.755611</v>
      </c>
      <c r="Y336" s="32">
        <v>0.91639621966504259</v>
      </c>
      <c r="Z336" s="30">
        <v>83349.319193999996</v>
      </c>
      <c r="AA336" s="32">
        <v>-3.4747480126252749E-2</v>
      </c>
      <c r="AB336" s="30">
        <v>1347.4015256278688</v>
      </c>
      <c r="AC336" s="27">
        <v>-0.18380634509886151</v>
      </c>
      <c r="AD336" s="30">
        <v>1708.9620992116388</v>
      </c>
      <c r="AE336" s="27">
        <v>0.26833914516705648</v>
      </c>
      <c r="AF336" s="30">
        <v>1395.3224353774244</v>
      </c>
      <c r="AG336" s="27">
        <v>-0.18352640118753918</v>
      </c>
      <c r="AH336" s="25">
        <v>7.9486236597441335</v>
      </c>
      <c r="AI336" s="25">
        <v>5.3379853040299299</v>
      </c>
      <c r="AJ336" s="25">
        <v>2.6164734119649324</v>
      </c>
      <c r="AK336" s="25">
        <v>26.243687157344624</v>
      </c>
      <c r="AL336" s="25">
        <v>26.049174098732674</v>
      </c>
      <c r="AM336" s="25">
        <v>14.949888035314322</v>
      </c>
      <c r="AN336" s="49">
        <v>18.083206118995033</v>
      </c>
      <c r="AO336" s="49">
        <v>22.912673467792523</v>
      </c>
      <c r="AP336" s="49">
        <v>19.244557491379744</v>
      </c>
      <c r="AQ336" s="49">
        <v>151.10158207518251</v>
      </c>
      <c r="AR336" s="49">
        <v>269.57924477973023</v>
      </c>
      <c r="AS336" s="49">
        <v>209.37250608336018</v>
      </c>
      <c r="AT336" s="28">
        <v>0</v>
      </c>
      <c r="AU336" s="28">
        <v>0</v>
      </c>
      <c r="AV336" s="28">
        <v>0</v>
      </c>
    </row>
    <row r="337" spans="1:48" x14ac:dyDescent="0.25">
      <c r="A337" s="162">
        <v>334</v>
      </c>
      <c r="B337" s="3" t="s">
        <v>2588</v>
      </c>
      <c r="C337" s="3" t="s">
        <v>2176</v>
      </c>
      <c r="D337" s="28">
        <v>7000</v>
      </c>
      <c r="E337" s="25">
        <v>0</v>
      </c>
      <c r="F337" s="25">
        <v>2.941176</v>
      </c>
      <c r="G337" s="25" t="s">
        <v>4942</v>
      </c>
      <c r="H337" s="28">
        <v>11042500000</v>
      </c>
      <c r="I337" s="51">
        <v>1.5774999999999999</v>
      </c>
      <c r="J337" s="51">
        <v>42.705550000000002</v>
      </c>
      <c r="K337" s="28">
        <v>20</v>
      </c>
      <c r="L337" s="28">
        <v>140000</v>
      </c>
      <c r="M337" s="51">
        <v>6.4220183486238529</v>
      </c>
      <c r="N337" s="51">
        <v>0.59562841187140059</v>
      </c>
      <c r="O337" s="51" t="s">
        <v>4942</v>
      </c>
      <c r="P337" s="30" t="s">
        <v>4748</v>
      </c>
      <c r="Q337" s="27" t="s">
        <v>2001</v>
      </c>
      <c r="R337" s="30">
        <v>114689.18183099999</v>
      </c>
      <c r="S337" s="27" t="s">
        <v>2001</v>
      </c>
      <c r="T337" s="30">
        <v>111993.193682</v>
      </c>
      <c r="U337" s="27">
        <v>-2.3506908898981115E-2</v>
      </c>
      <c r="V337" s="30" t="s">
        <v>4748</v>
      </c>
      <c r="W337" s="32" t="s">
        <v>2001</v>
      </c>
      <c r="X337" s="30">
        <v>1720.5130320000001</v>
      </c>
      <c r="Y337" s="32" t="s">
        <v>2001</v>
      </c>
      <c r="Z337" s="30">
        <v>1812.9279079999999</v>
      </c>
      <c r="AA337" s="32">
        <v>5.3713557689576294E-2</v>
      </c>
      <c r="AB337" s="30" t="s">
        <v>4748</v>
      </c>
      <c r="AC337" s="27" t="s">
        <v>2001</v>
      </c>
      <c r="AD337" s="30">
        <v>700</v>
      </c>
      <c r="AE337" s="27" t="s">
        <v>2001</v>
      </c>
      <c r="AF337" s="30">
        <v>877</v>
      </c>
      <c r="AG337" s="27">
        <v>0.25285714285714284</v>
      </c>
      <c r="AH337" s="25" t="s">
        <v>4748</v>
      </c>
      <c r="AI337" s="25" t="s">
        <v>4748</v>
      </c>
      <c r="AJ337" s="25">
        <v>2.6743447853890405</v>
      </c>
      <c r="AK337" s="25" t="s">
        <v>4748</v>
      </c>
      <c r="AL337" s="25" t="s">
        <v>4748</v>
      </c>
      <c r="AM337" s="25">
        <v>7.8454891429988445</v>
      </c>
      <c r="AN337" s="49" t="s">
        <v>4748</v>
      </c>
      <c r="AO337" s="49">
        <v>12.482809391818616</v>
      </c>
      <c r="AP337" s="49">
        <v>13.838615058167548</v>
      </c>
      <c r="AQ337" s="49" t="s">
        <v>4748</v>
      </c>
      <c r="AR337" s="49">
        <v>29.203496254467538</v>
      </c>
      <c r="AS337" s="49">
        <v>12.387401889575456</v>
      </c>
      <c r="AT337" s="28" t="s">
        <v>4748</v>
      </c>
      <c r="AU337" s="28">
        <v>700</v>
      </c>
      <c r="AV337" s="28">
        <v>730</v>
      </c>
    </row>
    <row r="338" spans="1:48" x14ac:dyDescent="0.25">
      <c r="A338" s="162">
        <v>335</v>
      </c>
      <c r="B338" s="3" t="s">
        <v>2591</v>
      </c>
      <c r="C338" s="3" t="s">
        <v>2176</v>
      </c>
      <c r="D338" s="6" t="s">
        <v>4942</v>
      </c>
      <c r="E338" s="171" t="s">
        <v>4942</v>
      </c>
      <c r="F338" s="171" t="s">
        <v>4942</v>
      </c>
      <c r="G338" s="171" t="s">
        <v>4942</v>
      </c>
      <c r="H338" s="6" t="s">
        <v>4942</v>
      </c>
      <c r="I338" s="154">
        <v>21.599999999999998</v>
      </c>
      <c r="J338" s="154">
        <v>2.8512870000000001</v>
      </c>
      <c r="K338" s="6" t="s">
        <v>4942</v>
      </c>
      <c r="L338" s="6" t="s">
        <v>4942</v>
      </c>
      <c r="M338" s="154" t="s">
        <v>4942</v>
      </c>
      <c r="N338" s="154" t="s">
        <v>4942</v>
      </c>
      <c r="O338" s="154" t="s">
        <v>4942</v>
      </c>
      <c r="P338" s="172">
        <v>913221.71852400003</v>
      </c>
      <c r="Q338" s="168">
        <v>-0.19960453921357135</v>
      </c>
      <c r="R338" s="172">
        <v>1156951.6368110001</v>
      </c>
      <c r="S338" s="168">
        <v>0.26689019034822126</v>
      </c>
      <c r="T338" s="172">
        <v>1356212.1136950001</v>
      </c>
      <c r="U338" s="168">
        <v>0.17222887331162595</v>
      </c>
      <c r="V338" s="172">
        <v>-34045.776378000002</v>
      </c>
      <c r="W338" s="173">
        <v>-56.950521182626673</v>
      </c>
      <c r="X338" s="172">
        <v>55057.778450999998</v>
      </c>
      <c r="Y338" s="173">
        <v>-2.6171691266402641</v>
      </c>
      <c r="Z338" s="172">
        <v>29158.920750000001</v>
      </c>
      <c r="AA338" s="173">
        <v>-0.47039416463287403</v>
      </c>
      <c r="AB338" s="172">
        <v>-1576.1933509999999</v>
      </c>
      <c r="AC338" s="168">
        <v>-57.292619678571427</v>
      </c>
      <c r="AD338" s="172">
        <v>2548.9712249999998</v>
      </c>
      <c r="AE338" s="168">
        <v>-2.6171691267336148</v>
      </c>
      <c r="AF338" s="172">
        <v>1350</v>
      </c>
      <c r="AG338" s="168">
        <v>-0.47037456258455795</v>
      </c>
      <c r="AH338" s="171">
        <v>-5.5741711462845709</v>
      </c>
      <c r="AI338" s="171">
        <v>9.0241911956675658</v>
      </c>
      <c r="AJ338" s="171">
        <v>4.5410132214197416</v>
      </c>
      <c r="AK338" s="171">
        <v>-18.645367391330144</v>
      </c>
      <c r="AL338" s="171">
        <v>28.512213119231799</v>
      </c>
      <c r="AM338" s="171">
        <v>12.396931764383675</v>
      </c>
      <c r="AN338" s="170">
        <v>1.0548654056946716</v>
      </c>
      <c r="AO338" s="170">
        <v>8.6785471212745708</v>
      </c>
      <c r="AP338" s="170">
        <v>8.3327027976550667</v>
      </c>
      <c r="AQ338" s="170">
        <v>130.47816957538308</v>
      </c>
      <c r="AR338" s="170">
        <v>96.629621045508813</v>
      </c>
      <c r="AS338" s="170">
        <v>87.003742227798455</v>
      </c>
      <c r="AT338" s="6">
        <v>0</v>
      </c>
      <c r="AU338" s="6">
        <v>0</v>
      </c>
      <c r="AV338" s="6">
        <v>1100</v>
      </c>
    </row>
    <row r="339" spans="1:48" x14ac:dyDescent="0.25">
      <c r="A339" s="162">
        <v>336</v>
      </c>
      <c r="B339" s="3" t="s">
        <v>2594</v>
      </c>
      <c r="C339" s="3" t="s">
        <v>2176</v>
      </c>
      <c r="D339" s="6">
        <v>15500</v>
      </c>
      <c r="E339" s="171">
        <v>-3.125</v>
      </c>
      <c r="F339" s="171">
        <v>24</v>
      </c>
      <c r="G339" s="171">
        <v>40.909089999999999</v>
      </c>
      <c r="H339" s="6">
        <v>1550000000000</v>
      </c>
      <c r="I339" s="154">
        <v>100</v>
      </c>
      <c r="J339" s="154">
        <v>6.0411669999999997</v>
      </c>
      <c r="K339" s="6">
        <v>4115</v>
      </c>
      <c r="L339" s="6">
        <v>62933500</v>
      </c>
      <c r="M339" s="154">
        <v>50.161812297734627</v>
      </c>
      <c r="N339" s="154">
        <v>1.2991882065306031</v>
      </c>
      <c r="O339" s="154" t="s">
        <v>4942</v>
      </c>
      <c r="P339" s="172">
        <v>830526.44116499997</v>
      </c>
      <c r="Q339" s="168" t="s">
        <v>2001</v>
      </c>
      <c r="R339" s="172">
        <v>895734.72761099995</v>
      </c>
      <c r="S339" s="168">
        <v>7.8514401485557439E-2</v>
      </c>
      <c r="T339" s="172">
        <v>954970.45039500005</v>
      </c>
      <c r="U339" s="168">
        <v>6.6130876651379553E-2</v>
      </c>
      <c r="V339" s="172">
        <v>120338.47214699999</v>
      </c>
      <c r="W339" s="173" t="s">
        <v>2001</v>
      </c>
      <c r="X339" s="172">
        <v>61317.865308</v>
      </c>
      <c r="Y339" s="173">
        <v>-0.49045501231645283</v>
      </c>
      <c r="Z339" s="172">
        <v>34580.767022</v>
      </c>
      <c r="AA339" s="173">
        <v>-0.43604091811904078</v>
      </c>
      <c r="AB339" s="172">
        <v>1118</v>
      </c>
      <c r="AC339" s="168" t="s">
        <v>2001</v>
      </c>
      <c r="AD339" s="172">
        <v>497</v>
      </c>
      <c r="AE339" s="168">
        <v>-0.55545617173524153</v>
      </c>
      <c r="AF339" s="172">
        <v>309</v>
      </c>
      <c r="AG339" s="168">
        <v>-0.3782696177062374</v>
      </c>
      <c r="AH339" s="171" t="s">
        <v>4748</v>
      </c>
      <c r="AI339" s="171">
        <v>1.8318668194704506</v>
      </c>
      <c r="AJ339" s="171">
        <v>0.97071298998516153</v>
      </c>
      <c r="AK339" s="171" t="s">
        <v>4748</v>
      </c>
      <c r="AL339" s="171">
        <v>4.0432942854603482</v>
      </c>
      <c r="AM339" s="171">
        <v>2.5538230729478562</v>
      </c>
      <c r="AN339" s="170">
        <v>35.361937491843541</v>
      </c>
      <c r="AO339" s="170">
        <v>35.871838308533398</v>
      </c>
      <c r="AP339" s="170">
        <v>37.807683524831546</v>
      </c>
      <c r="AQ339" s="170">
        <v>121.15962967777973</v>
      </c>
      <c r="AR339" s="170">
        <v>137.00362626520993</v>
      </c>
      <c r="AS339" s="170">
        <v>156.11445297675687</v>
      </c>
      <c r="AT339" s="6">
        <v>500</v>
      </c>
      <c r="AU339" s="6">
        <v>600</v>
      </c>
      <c r="AV339" s="6" t="s">
        <v>4748</v>
      </c>
    </row>
    <row r="340" spans="1:48" x14ac:dyDescent="0.25">
      <c r="A340" s="162">
        <v>337</v>
      </c>
      <c r="B340" s="3" t="s">
        <v>386</v>
      </c>
      <c r="C340" s="3" t="s">
        <v>694</v>
      </c>
      <c r="D340" s="28">
        <v>5400</v>
      </c>
      <c r="E340" s="25">
        <v>35</v>
      </c>
      <c r="F340" s="25">
        <v>54.285710000000002</v>
      </c>
      <c r="G340" s="25">
        <v>-11.47541</v>
      </c>
      <c r="H340" s="28">
        <v>145797391800</v>
      </c>
      <c r="I340" s="51">
        <v>26.99952</v>
      </c>
      <c r="J340" s="51">
        <v>29.122620000000001</v>
      </c>
      <c r="K340" s="28">
        <v>3120.1</v>
      </c>
      <c r="L340" s="28">
        <v>16640500</v>
      </c>
      <c r="M340" s="51" t="s">
        <v>4942</v>
      </c>
      <c r="N340" s="51">
        <v>0.52916108277266793</v>
      </c>
      <c r="O340" s="51">
        <v>0.82959550000000004</v>
      </c>
      <c r="P340" s="30">
        <v>1723773.858333</v>
      </c>
      <c r="Q340" s="27">
        <v>-7.8674475110018238E-2</v>
      </c>
      <c r="R340" s="30">
        <v>1985847.169948</v>
      </c>
      <c r="S340" s="27">
        <v>0.15203462469748885</v>
      </c>
      <c r="T340" s="30">
        <v>2365986.5360619999</v>
      </c>
      <c r="U340" s="27">
        <v>0.19142428071338136</v>
      </c>
      <c r="V340" s="30">
        <v>8268.8577979999991</v>
      </c>
      <c r="W340" s="32">
        <v>0.4888744951515902</v>
      </c>
      <c r="X340" s="30">
        <v>18328.574884000001</v>
      </c>
      <c r="Y340" s="32">
        <v>1.2165787986380852</v>
      </c>
      <c r="Z340" s="30">
        <v>70403.121855000005</v>
      </c>
      <c r="AA340" s="32">
        <v>2.8411672648078423</v>
      </c>
      <c r="AB340" s="30">
        <v>306</v>
      </c>
      <c r="AC340" s="27">
        <v>0.4854368932038835</v>
      </c>
      <c r="AD340" s="30">
        <v>679</v>
      </c>
      <c r="AE340" s="27">
        <v>1.2189542483660132</v>
      </c>
      <c r="AF340" s="30">
        <v>2608</v>
      </c>
      <c r="AG340" s="27">
        <v>2.8409425625920472</v>
      </c>
      <c r="AH340" s="25">
        <v>0.35981194652356308</v>
      </c>
      <c r="AI340" s="25">
        <v>0.76499916282249936</v>
      </c>
      <c r="AJ340" s="25">
        <v>3.1103245358608209</v>
      </c>
      <c r="AK340" s="25">
        <v>2.2983024232522387</v>
      </c>
      <c r="AL340" s="25">
        <v>5.199453879831097</v>
      </c>
      <c r="AM340" s="25">
        <v>19.094390926635736</v>
      </c>
      <c r="AN340" s="49">
        <v>5.4599659100305509</v>
      </c>
      <c r="AO340" s="49">
        <v>6.0172815683056218</v>
      </c>
      <c r="AP340" s="49">
        <v>7.8941838973383476</v>
      </c>
      <c r="AQ340" s="49">
        <v>400.76723615704839</v>
      </c>
      <c r="AR340" s="49">
        <v>357.5542202366625</v>
      </c>
      <c r="AS340" s="49">
        <v>267.87970124909606</v>
      </c>
      <c r="AT340" s="28">
        <v>1000</v>
      </c>
      <c r="AU340" s="28" t="s">
        <v>4748</v>
      </c>
      <c r="AV340" s="28" t="s">
        <v>4748</v>
      </c>
    </row>
    <row r="341" spans="1:48" x14ac:dyDescent="0.25">
      <c r="A341" s="162">
        <v>338</v>
      </c>
      <c r="B341" s="3" t="s">
        <v>2597</v>
      </c>
      <c r="C341" s="3" t="s">
        <v>2176</v>
      </c>
      <c r="D341" s="28">
        <v>8400</v>
      </c>
      <c r="E341" s="25">
        <v>0</v>
      </c>
      <c r="F341" s="25">
        <v>20</v>
      </c>
      <c r="G341" s="25">
        <v>-23.63636</v>
      </c>
      <c r="H341" s="28">
        <v>84000000000</v>
      </c>
      <c r="I341" s="51">
        <v>10</v>
      </c>
      <c r="J341" s="51">
        <v>99.893000000000001</v>
      </c>
      <c r="K341" s="28">
        <v>5</v>
      </c>
      <c r="L341" s="28">
        <v>42000</v>
      </c>
      <c r="M341" s="51">
        <v>17.142857142857142</v>
      </c>
      <c r="N341" s="51">
        <v>0.78427820821763528</v>
      </c>
      <c r="O341" s="51" t="s">
        <v>4942</v>
      </c>
      <c r="P341" s="30">
        <v>319596.53826399997</v>
      </c>
      <c r="Q341" s="27" t="s">
        <v>2001</v>
      </c>
      <c r="R341" s="30" t="s">
        <v>4748</v>
      </c>
      <c r="S341" s="27" t="s">
        <v>2001</v>
      </c>
      <c r="T341" s="30">
        <v>326706.35961099999</v>
      </c>
      <c r="U341" s="27" t="s">
        <v>4748</v>
      </c>
      <c r="V341" s="30">
        <v>4053.1577750000001</v>
      </c>
      <c r="W341" s="32" t="s">
        <v>2001</v>
      </c>
      <c r="X341" s="30" t="s">
        <v>4748</v>
      </c>
      <c r="Y341" s="32" t="s">
        <v>2001</v>
      </c>
      <c r="Z341" s="30">
        <v>6209.8345879999997</v>
      </c>
      <c r="AA341" s="32" t="s">
        <v>4748</v>
      </c>
      <c r="AB341" s="30">
        <v>365</v>
      </c>
      <c r="AC341" s="27" t="s">
        <v>2001</v>
      </c>
      <c r="AD341" s="30" t="s">
        <v>4748</v>
      </c>
      <c r="AE341" s="27" t="s">
        <v>2001</v>
      </c>
      <c r="AF341" s="30">
        <v>490</v>
      </c>
      <c r="AG341" s="27" t="s">
        <v>4748</v>
      </c>
      <c r="AH341" s="25" t="s">
        <v>4748</v>
      </c>
      <c r="AI341" s="25" t="s">
        <v>4748</v>
      </c>
      <c r="AJ341" s="25" t="s">
        <v>4748</v>
      </c>
      <c r="AK341" s="25" t="s">
        <v>4748</v>
      </c>
      <c r="AL341" s="25" t="s">
        <v>4748</v>
      </c>
      <c r="AM341" s="25" t="s">
        <v>4748</v>
      </c>
      <c r="AN341" s="49">
        <v>5.3978425457004375</v>
      </c>
      <c r="AO341" s="49" t="s">
        <v>4748</v>
      </c>
      <c r="AP341" s="49">
        <v>5.317436313050294</v>
      </c>
      <c r="AQ341" s="49">
        <v>0</v>
      </c>
      <c r="AR341" s="49" t="s">
        <v>4748</v>
      </c>
      <c r="AS341" s="49">
        <v>0</v>
      </c>
      <c r="AT341" s="28" t="s">
        <v>4748</v>
      </c>
      <c r="AU341" s="28" t="s">
        <v>4748</v>
      </c>
      <c r="AV341" s="28">
        <v>750</v>
      </c>
    </row>
    <row r="342" spans="1:48" x14ac:dyDescent="0.25">
      <c r="A342" s="162">
        <v>339</v>
      </c>
      <c r="B342" s="3" t="s">
        <v>2600</v>
      </c>
      <c r="C342" s="3" t="s">
        <v>2176</v>
      </c>
      <c r="D342" s="6">
        <v>12400</v>
      </c>
      <c r="E342" s="171">
        <v>-4.6153849999999998</v>
      </c>
      <c r="F342" s="171">
        <v>18.09524</v>
      </c>
      <c r="G342" s="171" t="s">
        <v>4942</v>
      </c>
      <c r="H342" s="6">
        <v>54194324000.000008</v>
      </c>
      <c r="I342" s="154">
        <v>4.3705099999999995</v>
      </c>
      <c r="J342" s="154">
        <v>40.707650000000001</v>
      </c>
      <c r="K342" s="6">
        <v>130.5</v>
      </c>
      <c r="L342" s="6">
        <v>1646500</v>
      </c>
      <c r="M342" s="154">
        <v>5.6646870717222475</v>
      </c>
      <c r="N342" s="154">
        <v>0.79605455667059566</v>
      </c>
      <c r="O342" s="154" t="s">
        <v>4942</v>
      </c>
      <c r="P342" s="172">
        <v>48929.162598000003</v>
      </c>
      <c r="Q342" s="168">
        <v>-4.3503232067872766E-2</v>
      </c>
      <c r="R342" s="172">
        <v>55498.184820000002</v>
      </c>
      <c r="S342" s="168">
        <v>0.13425576636107217</v>
      </c>
      <c r="T342" s="172">
        <v>61337.162620000003</v>
      </c>
      <c r="U342" s="168">
        <v>0.10521024820789807</v>
      </c>
      <c r="V342" s="172">
        <v>7835.8922709999997</v>
      </c>
      <c r="W342" s="173">
        <v>-0.16306735401906403</v>
      </c>
      <c r="X342" s="172">
        <v>8809.6524730000001</v>
      </c>
      <c r="Y342" s="173">
        <v>0.12426921763636378</v>
      </c>
      <c r="Z342" s="172">
        <v>9564.8859520000005</v>
      </c>
      <c r="AA342" s="173">
        <v>8.5727953663853954E-2</v>
      </c>
      <c r="AB342" s="172">
        <v>1613.611007</v>
      </c>
      <c r="AC342" s="168">
        <v>-0.16306735421493912</v>
      </c>
      <c r="AD342" s="172">
        <v>2016</v>
      </c>
      <c r="AE342" s="168">
        <v>0.24937174526846784</v>
      </c>
      <c r="AF342" s="172">
        <v>2189</v>
      </c>
      <c r="AG342" s="168">
        <v>8.5813492063492064E-2</v>
      </c>
      <c r="AH342" s="171">
        <v>11.242340100482449</v>
      </c>
      <c r="AI342" s="171">
        <v>12.143320471942745</v>
      </c>
      <c r="AJ342" s="171">
        <v>12.498091633311633</v>
      </c>
      <c r="AK342" s="171">
        <v>10.947636116559064</v>
      </c>
      <c r="AL342" s="171">
        <v>13.546295283103552</v>
      </c>
      <c r="AM342" s="171">
        <v>14.258679416576864</v>
      </c>
      <c r="AN342" s="170">
        <v>67.999922276127407</v>
      </c>
      <c r="AO342" s="170">
        <v>76.845963363167158</v>
      </c>
      <c r="AP342" s="170">
        <v>72.238616274943695</v>
      </c>
      <c r="AQ342" s="170">
        <v>5.2138388919296164</v>
      </c>
      <c r="AR342" s="170">
        <v>1.9874690337931618</v>
      </c>
      <c r="AS342" s="170">
        <v>6.6624287454346733</v>
      </c>
      <c r="AT342" s="6">
        <v>1200</v>
      </c>
      <c r="AU342" s="6">
        <v>1200</v>
      </c>
      <c r="AV342" s="6">
        <v>1400</v>
      </c>
    </row>
    <row r="343" spans="1:48" x14ac:dyDescent="0.25">
      <c r="A343" s="162">
        <v>340</v>
      </c>
      <c r="B343" s="3" t="s">
        <v>4818</v>
      </c>
      <c r="C343" s="3" t="s">
        <v>2176</v>
      </c>
      <c r="D343" s="6">
        <v>13000</v>
      </c>
      <c r="E343" s="171">
        <v>3.1746029999999998</v>
      </c>
      <c r="F343" s="171">
        <v>0</v>
      </c>
      <c r="G343" s="171" t="s">
        <v>4942</v>
      </c>
      <c r="H343" s="6">
        <v>272727000000</v>
      </c>
      <c r="I343" s="154">
        <v>20.978999999999999</v>
      </c>
      <c r="J343" s="154">
        <v>100</v>
      </c>
      <c r="K343" s="6">
        <v>390</v>
      </c>
      <c r="L343" s="6">
        <v>4832500</v>
      </c>
      <c r="M343" s="154">
        <v>9.9540581929555891</v>
      </c>
      <c r="N343" s="154">
        <v>1.2270520710004529</v>
      </c>
      <c r="O343" s="154" t="s">
        <v>4942</v>
      </c>
      <c r="P343" s="172" t="s">
        <v>2001</v>
      </c>
      <c r="Q343" s="168" t="s">
        <v>2001</v>
      </c>
      <c r="R343" s="172" t="s">
        <v>2001</v>
      </c>
      <c r="S343" s="168" t="s">
        <v>2001</v>
      </c>
      <c r="T343" s="172" t="s">
        <v>2001</v>
      </c>
      <c r="U343" s="168" t="s">
        <v>2001</v>
      </c>
      <c r="V343" s="172" t="s">
        <v>2001</v>
      </c>
      <c r="W343" s="173" t="s">
        <v>2001</v>
      </c>
      <c r="X343" s="172" t="s">
        <v>2001</v>
      </c>
      <c r="Y343" s="173" t="s">
        <v>2001</v>
      </c>
      <c r="Z343" s="172" t="s">
        <v>2001</v>
      </c>
      <c r="AA343" s="173" t="s">
        <v>2001</v>
      </c>
      <c r="AB343" s="172" t="s">
        <v>2001</v>
      </c>
      <c r="AC343" s="168" t="s">
        <v>2001</v>
      </c>
      <c r="AD343" s="172" t="s">
        <v>2001</v>
      </c>
      <c r="AE343" s="168" t="s">
        <v>2001</v>
      </c>
      <c r="AF343" s="172" t="s">
        <v>2001</v>
      </c>
      <c r="AG343" s="168" t="s">
        <v>2001</v>
      </c>
      <c r="AH343" s="171" t="s">
        <v>2001</v>
      </c>
      <c r="AI343" s="171" t="s">
        <v>2001</v>
      </c>
      <c r="AJ343" s="171" t="s">
        <v>2001</v>
      </c>
      <c r="AK343" s="171" t="s">
        <v>2001</v>
      </c>
      <c r="AL343" s="171" t="s">
        <v>2001</v>
      </c>
      <c r="AM343" s="171" t="s">
        <v>2001</v>
      </c>
      <c r="AN343" s="170" t="s">
        <v>2001</v>
      </c>
      <c r="AO343" s="170" t="s">
        <v>2001</v>
      </c>
      <c r="AP343" s="170" t="s">
        <v>2001</v>
      </c>
      <c r="AQ343" s="170" t="s">
        <v>2001</v>
      </c>
      <c r="AR343" s="170" t="s">
        <v>2001</v>
      </c>
      <c r="AS343" s="170" t="s">
        <v>2001</v>
      </c>
      <c r="AT343" s="6" t="s">
        <v>2001</v>
      </c>
      <c r="AU343" s="6" t="s">
        <v>2001</v>
      </c>
      <c r="AV343" s="6" t="s">
        <v>2001</v>
      </c>
    </row>
    <row r="344" spans="1:48" x14ac:dyDescent="0.25">
      <c r="A344" s="162">
        <v>341</v>
      </c>
      <c r="B344" s="3" t="s">
        <v>2603</v>
      </c>
      <c r="C344" s="3" t="s">
        <v>2176</v>
      </c>
      <c r="D344" s="6">
        <v>7400</v>
      </c>
      <c r="E344" s="171">
        <v>-14.94253</v>
      </c>
      <c r="F344" s="171">
        <v>-26</v>
      </c>
      <c r="G344" s="171">
        <v>-35.652169999999998</v>
      </c>
      <c r="H344" s="6">
        <v>148000000000</v>
      </c>
      <c r="I344" s="154">
        <v>20</v>
      </c>
      <c r="J344" s="154">
        <v>100</v>
      </c>
      <c r="K344" s="6">
        <v>170</v>
      </c>
      <c r="L344" s="6">
        <v>1258000</v>
      </c>
      <c r="M344" s="154">
        <v>8915.6626506024095</v>
      </c>
      <c r="N344" s="154">
        <v>0.73576424673600194</v>
      </c>
      <c r="O344" s="154" t="s">
        <v>4942</v>
      </c>
      <c r="P344" s="172" t="s">
        <v>4748</v>
      </c>
      <c r="Q344" s="168" t="s">
        <v>2001</v>
      </c>
      <c r="R344" s="172">
        <v>106392.36988100001</v>
      </c>
      <c r="S344" s="168" t="s">
        <v>2001</v>
      </c>
      <c r="T344" s="172">
        <v>150291.57913100001</v>
      </c>
      <c r="U344" s="168">
        <v>0.41261614248372619</v>
      </c>
      <c r="V344" s="172" t="s">
        <v>4748</v>
      </c>
      <c r="W344" s="173" t="s">
        <v>2001</v>
      </c>
      <c r="X344" s="172">
        <v>-7554.1848970000001</v>
      </c>
      <c r="Y344" s="173" t="s">
        <v>2001</v>
      </c>
      <c r="Z344" s="172">
        <v>14.471413</v>
      </c>
      <c r="AA344" s="173">
        <v>-1.0019156815986523</v>
      </c>
      <c r="AB344" s="172" t="s">
        <v>4748</v>
      </c>
      <c r="AC344" s="168" t="s">
        <v>2001</v>
      </c>
      <c r="AD344" s="172">
        <v>-1510.84</v>
      </c>
      <c r="AE344" s="168" t="s">
        <v>2001</v>
      </c>
      <c r="AF344" s="172">
        <v>0.83</v>
      </c>
      <c r="AG344" s="168">
        <v>-1.0005493632681157</v>
      </c>
      <c r="AH344" s="171" t="s">
        <v>4748</v>
      </c>
      <c r="AI344" s="171" t="s">
        <v>4748</v>
      </c>
      <c r="AJ344" s="171">
        <v>2.8289283234184605E-3</v>
      </c>
      <c r="AK344" s="171" t="s">
        <v>4748</v>
      </c>
      <c r="AL344" s="171" t="s">
        <v>4748</v>
      </c>
      <c r="AM344" s="171">
        <v>1.1467691648777756E-2</v>
      </c>
      <c r="AN344" s="170" t="s">
        <v>4748</v>
      </c>
      <c r="AO344" s="170">
        <v>6.3433838239985052</v>
      </c>
      <c r="AP344" s="170">
        <v>12.376390925260639</v>
      </c>
      <c r="AQ344" s="170" t="s">
        <v>4748</v>
      </c>
      <c r="AR344" s="170">
        <v>249.71616174604995</v>
      </c>
      <c r="AS344" s="170">
        <v>58.457600025247856</v>
      </c>
      <c r="AT344" s="6" t="s">
        <v>4748</v>
      </c>
      <c r="AU344" s="6" t="s">
        <v>4748</v>
      </c>
      <c r="AV344" s="6">
        <v>0</v>
      </c>
    </row>
    <row r="345" spans="1:48" x14ac:dyDescent="0.25">
      <c r="A345" s="162">
        <v>342</v>
      </c>
      <c r="B345" s="3" t="s">
        <v>387</v>
      </c>
      <c r="C345" s="3" t="s">
        <v>694</v>
      </c>
      <c r="D345" s="28">
        <v>71000</v>
      </c>
      <c r="E345" s="25">
        <v>-8.7403600000000008</v>
      </c>
      <c r="F345" s="25">
        <v>6.3999920000000001</v>
      </c>
      <c r="G345" s="25">
        <v>13.020440000000001</v>
      </c>
      <c r="H345" s="28">
        <v>520710000000</v>
      </c>
      <c r="I345" s="51">
        <v>6.8</v>
      </c>
      <c r="J345" s="51">
        <v>33.70928</v>
      </c>
      <c r="K345" s="28">
        <v>4270.6000000000004</v>
      </c>
      <c r="L345" s="28">
        <v>250678000</v>
      </c>
      <c r="M345" s="51">
        <v>6.7696060878753617</v>
      </c>
      <c r="N345" s="51">
        <v>2.0902756363717585</v>
      </c>
      <c r="O345" s="51">
        <v>0.34847879999999998</v>
      </c>
      <c r="P345" s="30">
        <v>212097.94654500001</v>
      </c>
      <c r="Q345" s="27">
        <v>0.15085546480606893</v>
      </c>
      <c r="R345" s="30">
        <v>236311.069789</v>
      </c>
      <c r="S345" s="27">
        <v>0.1141601021529115</v>
      </c>
      <c r="T345" s="30">
        <v>322482.34492399998</v>
      </c>
      <c r="U345" s="27">
        <v>0.36465187691774881</v>
      </c>
      <c r="V345" s="30">
        <v>16219.510362000001</v>
      </c>
      <c r="W345" s="32">
        <v>0.38749833102843101</v>
      </c>
      <c r="X345" s="30">
        <v>22516.959632999999</v>
      </c>
      <c r="Y345" s="32">
        <v>0.38826383352200455</v>
      </c>
      <c r="Z345" s="30">
        <v>38335.156918000001</v>
      </c>
      <c r="AA345" s="32">
        <v>0.70250147190464629</v>
      </c>
      <c r="AB345" s="30">
        <v>2625.3399319999999</v>
      </c>
      <c r="AC345" s="27">
        <v>0.33134764851997223</v>
      </c>
      <c r="AD345" s="30">
        <v>3244</v>
      </c>
      <c r="AE345" s="27">
        <v>0.2356495097869864</v>
      </c>
      <c r="AF345" s="30">
        <v>5243</v>
      </c>
      <c r="AG345" s="27">
        <v>0.61621454993834768</v>
      </c>
      <c r="AH345" s="25">
        <v>9.8468878644339348</v>
      </c>
      <c r="AI345" s="25">
        <v>12.100965828284462</v>
      </c>
      <c r="AJ345" s="25">
        <v>18.736187835515565</v>
      </c>
      <c r="AK345" s="25">
        <v>15.645662817456129</v>
      </c>
      <c r="AL345" s="25">
        <v>17.964864592010105</v>
      </c>
      <c r="AM345" s="25">
        <v>25.807688530735241</v>
      </c>
      <c r="AN345" s="49">
        <v>46.724671982608697</v>
      </c>
      <c r="AO345" s="49">
        <v>50.189129361522959</v>
      </c>
      <c r="AP345" s="49">
        <v>57.69644841792789</v>
      </c>
      <c r="AQ345" s="49">
        <v>39.767904351181627</v>
      </c>
      <c r="AR345" s="49">
        <v>20.984909880146898</v>
      </c>
      <c r="AS345" s="49">
        <v>9.9816711471251995</v>
      </c>
      <c r="AT345" s="28">
        <v>1416.752</v>
      </c>
      <c r="AU345" s="28">
        <v>2000</v>
      </c>
      <c r="AV345" s="28">
        <v>4000</v>
      </c>
    </row>
    <row r="346" spans="1:48" x14ac:dyDescent="0.25">
      <c r="A346" s="162">
        <v>343</v>
      </c>
      <c r="B346" s="3" t="s">
        <v>388</v>
      </c>
      <c r="C346" s="3" t="s">
        <v>694</v>
      </c>
      <c r="D346" s="6">
        <v>50800</v>
      </c>
      <c r="E346" s="171">
        <v>9.7192220000000002</v>
      </c>
      <c r="F346" s="171">
        <v>20.66508</v>
      </c>
      <c r="G346" s="171">
        <v>238.66669999999999</v>
      </c>
      <c r="H346" s="6">
        <v>113653824000.00002</v>
      </c>
      <c r="I346" s="154">
        <v>2.2372799999999997</v>
      </c>
      <c r="J346" s="154">
        <v>43.763370000000002</v>
      </c>
      <c r="K346" s="6">
        <v>5</v>
      </c>
      <c r="L346" s="6">
        <v>254000</v>
      </c>
      <c r="M346" s="154">
        <v>47.577372106671326</v>
      </c>
      <c r="N346" s="154">
        <v>2.8765982898928297</v>
      </c>
      <c r="O346" s="154" t="s">
        <v>4942</v>
      </c>
      <c r="P346" s="172">
        <v>81614.726548000006</v>
      </c>
      <c r="Q346" s="168">
        <v>5.3702731519363001E-2</v>
      </c>
      <c r="R346" s="172">
        <v>67426.424805000002</v>
      </c>
      <c r="S346" s="168">
        <v>-0.1738448726487547</v>
      </c>
      <c r="T346" s="172">
        <v>63832.944193000003</v>
      </c>
      <c r="U346" s="168">
        <v>-5.3294841338429162E-2</v>
      </c>
      <c r="V346" s="172">
        <v>1858.753954</v>
      </c>
      <c r="W346" s="173">
        <v>1.1828427983881098</v>
      </c>
      <c r="X346" s="172">
        <v>2905.5328930000001</v>
      </c>
      <c r="Y346" s="173">
        <v>0.56316164748290287</v>
      </c>
      <c r="Z346" s="172">
        <v>4029.306904</v>
      </c>
      <c r="AA346" s="173">
        <v>0.38677036274736126</v>
      </c>
      <c r="AB346" s="172">
        <v>697</v>
      </c>
      <c r="AC346" s="168">
        <v>0.82939632545931752</v>
      </c>
      <c r="AD346" s="172">
        <v>1104</v>
      </c>
      <c r="AE346" s="168">
        <v>0.5839311334289814</v>
      </c>
      <c r="AF346" s="172">
        <v>1801</v>
      </c>
      <c r="AG346" s="168">
        <v>0.6313405797101449</v>
      </c>
      <c r="AH346" s="171">
        <v>4.5807077000915086</v>
      </c>
      <c r="AI346" s="171">
        <v>6.8517658703954005</v>
      </c>
      <c r="AJ346" s="171">
        <v>9.1794316180070155</v>
      </c>
      <c r="AK346" s="171">
        <v>4.1303152355493316</v>
      </c>
      <c r="AL346" s="171">
        <v>6.4063261600551034</v>
      </c>
      <c r="AM346" s="171">
        <v>10.128053870671765</v>
      </c>
      <c r="AN346" s="170">
        <v>15.943967435027673</v>
      </c>
      <c r="AO346" s="170">
        <v>21.078702783224045</v>
      </c>
      <c r="AP346" s="170">
        <v>25.096880216840724</v>
      </c>
      <c r="AQ346" s="170">
        <v>0</v>
      </c>
      <c r="AR346" s="170">
        <v>0</v>
      </c>
      <c r="AS346" s="170">
        <v>0</v>
      </c>
      <c r="AT346" s="6">
        <v>600</v>
      </c>
      <c r="AU346" s="6">
        <v>1000</v>
      </c>
      <c r="AV346" s="6">
        <v>1500</v>
      </c>
    </row>
    <row r="347" spans="1:48" x14ac:dyDescent="0.25">
      <c r="A347" s="162">
        <v>344</v>
      </c>
      <c r="B347" s="3" t="s">
        <v>4778</v>
      </c>
      <c r="C347" s="3" t="s">
        <v>1</v>
      </c>
      <c r="D347" s="28">
        <v>60000</v>
      </c>
      <c r="E347" s="25">
        <v>-3.5369769999999998</v>
      </c>
      <c r="F347" s="25">
        <v>33.333329999999997</v>
      </c>
      <c r="G347" s="25">
        <v>18.577079999999999</v>
      </c>
      <c r="H347" s="28">
        <v>1799997720000</v>
      </c>
      <c r="I347" s="51">
        <v>29.999959999999998</v>
      </c>
      <c r="J347" s="51">
        <v>87.469700000000003</v>
      </c>
      <c r="K347" s="28">
        <v>61669</v>
      </c>
      <c r="L347" s="28">
        <v>3654450000</v>
      </c>
      <c r="M347" s="51">
        <v>13.380909901873327</v>
      </c>
      <c r="N347" s="51">
        <v>2.485997399855794</v>
      </c>
      <c r="O347" s="51">
        <v>0.88650519999999999</v>
      </c>
      <c r="P347" s="30">
        <v>1993931.255021</v>
      </c>
      <c r="Q347" s="27" t="s">
        <v>2001</v>
      </c>
      <c r="R347" s="30">
        <v>1805316.740123</v>
      </c>
      <c r="S347" s="27">
        <v>-9.4594291765597305E-2</v>
      </c>
      <c r="T347" s="30">
        <v>1410358.5116270001</v>
      </c>
      <c r="U347" s="27">
        <v>-0.21877503250154906</v>
      </c>
      <c r="V347" s="30">
        <v>139273.226307</v>
      </c>
      <c r="W347" s="32" t="s">
        <v>2001</v>
      </c>
      <c r="X347" s="30">
        <v>121593.063018</v>
      </c>
      <c r="Y347" s="32">
        <v>-0.12694588728796741</v>
      </c>
      <c r="Z347" s="30">
        <v>157646.79631599999</v>
      </c>
      <c r="AA347" s="32">
        <v>0.29651143250386569</v>
      </c>
      <c r="AB347" s="30">
        <v>4918.5713430830046</v>
      </c>
      <c r="AC347" s="27" t="s">
        <v>2001</v>
      </c>
      <c r="AD347" s="30">
        <v>4228.1970403162059</v>
      </c>
      <c r="AE347" s="27">
        <v>-0.14036073782637581</v>
      </c>
      <c r="AF347" s="30">
        <v>5277</v>
      </c>
      <c r="AG347" s="27">
        <v>0.24804968871681518</v>
      </c>
      <c r="AH347" s="25" t="s">
        <v>4748</v>
      </c>
      <c r="AI347" s="25">
        <v>5.4179622426332275</v>
      </c>
      <c r="AJ347" s="25">
        <v>4.9081625983531163</v>
      </c>
      <c r="AK347" s="25" t="s">
        <v>4748</v>
      </c>
      <c r="AL347" s="25">
        <v>28.515242655602059</v>
      </c>
      <c r="AM347" s="25">
        <v>27.035534643103539</v>
      </c>
      <c r="AN347" s="49">
        <v>14.872647333213941</v>
      </c>
      <c r="AO347" s="49">
        <v>12.531344261760202</v>
      </c>
      <c r="AP347" s="49">
        <v>21.886738933627804</v>
      </c>
      <c r="AQ347" s="49">
        <v>186.54043019725336</v>
      </c>
      <c r="AR347" s="49">
        <v>197.823207333536</v>
      </c>
      <c r="AS347" s="49">
        <v>237.38246796146831</v>
      </c>
      <c r="AT347" s="28" t="s">
        <v>4748</v>
      </c>
      <c r="AU347" s="28">
        <v>0</v>
      </c>
      <c r="AV347" s="28">
        <v>316.20553359683799</v>
      </c>
    </row>
    <row r="348" spans="1:48" x14ac:dyDescent="0.25">
      <c r="A348" s="162">
        <v>345</v>
      </c>
      <c r="B348" s="3" t="s">
        <v>2606</v>
      </c>
      <c r="C348" s="3" t="s">
        <v>2176</v>
      </c>
      <c r="D348" s="28">
        <v>23000</v>
      </c>
      <c r="E348" s="25">
        <v>0</v>
      </c>
      <c r="F348" s="25">
        <v>12.195119999999999</v>
      </c>
      <c r="G348" s="25">
        <v>-14.1791</v>
      </c>
      <c r="H348" s="28">
        <v>69000000000</v>
      </c>
      <c r="I348" s="51">
        <v>3</v>
      </c>
      <c r="J348" s="51">
        <v>100</v>
      </c>
      <c r="K348" s="28">
        <v>640</v>
      </c>
      <c r="L348" s="28">
        <v>13484500</v>
      </c>
      <c r="M348" s="51">
        <v>5.2475473420031937</v>
      </c>
      <c r="N348" s="51">
        <v>0.59046023840027251</v>
      </c>
      <c r="O348" s="51" t="s">
        <v>4942</v>
      </c>
      <c r="P348" s="30">
        <v>254068.84478399999</v>
      </c>
      <c r="Q348" s="27" t="s">
        <v>2001</v>
      </c>
      <c r="R348" s="30">
        <v>237153.50164500001</v>
      </c>
      <c r="S348" s="27">
        <v>-6.6577793721149803E-2</v>
      </c>
      <c r="T348" s="30">
        <v>232381.63653600001</v>
      </c>
      <c r="U348" s="27">
        <v>-2.0121419569604792E-2</v>
      </c>
      <c r="V348" s="30">
        <v>9386.8453040000004</v>
      </c>
      <c r="W348" s="32" t="s">
        <v>2001</v>
      </c>
      <c r="X348" s="30">
        <v>12928.218846</v>
      </c>
      <c r="Y348" s="32">
        <v>0.37726983105718381</v>
      </c>
      <c r="Z348" s="30">
        <v>13147.552197000001</v>
      </c>
      <c r="AA348" s="32">
        <v>1.6965473249848567E-2</v>
      </c>
      <c r="AB348" s="30">
        <v>3129</v>
      </c>
      <c r="AC348" s="27" t="s">
        <v>2001</v>
      </c>
      <c r="AD348" s="30">
        <v>4309</v>
      </c>
      <c r="AE348" s="27">
        <v>0.37711728986896764</v>
      </c>
      <c r="AF348" s="30">
        <v>4383</v>
      </c>
      <c r="AG348" s="27">
        <v>1.717335808772337E-2</v>
      </c>
      <c r="AH348" s="25" t="s">
        <v>4748</v>
      </c>
      <c r="AI348" s="25">
        <v>6.8586967741223015</v>
      </c>
      <c r="AJ348" s="25">
        <v>6.7441900934170063</v>
      </c>
      <c r="AK348" s="25" t="s">
        <v>4748</v>
      </c>
      <c r="AL348" s="25">
        <v>12.706408184520029</v>
      </c>
      <c r="AM348" s="25">
        <v>11.761686462681883</v>
      </c>
      <c r="AN348" s="49">
        <v>13.231725680329088</v>
      </c>
      <c r="AO348" s="49">
        <v>14.583957554113224</v>
      </c>
      <c r="AP348" s="49">
        <v>16.512325588625231</v>
      </c>
      <c r="AQ348" s="49">
        <v>4.4229191731182489</v>
      </c>
      <c r="AR348" s="49">
        <v>3.0291996322514509</v>
      </c>
      <c r="AS348" s="49">
        <v>2.3864934173263426</v>
      </c>
      <c r="AT348" s="28" t="s">
        <v>4748</v>
      </c>
      <c r="AU348" s="28">
        <v>1000</v>
      </c>
      <c r="AV348" s="28">
        <v>1000</v>
      </c>
    </row>
    <row r="349" spans="1:48" x14ac:dyDescent="0.25">
      <c r="A349" s="162">
        <v>346</v>
      </c>
      <c r="B349" s="3" t="s">
        <v>87</v>
      </c>
      <c r="C349" s="3" t="s">
        <v>1</v>
      </c>
      <c r="D349" s="28">
        <v>17700</v>
      </c>
      <c r="E349" s="25">
        <v>-4.8387099999999998</v>
      </c>
      <c r="F349" s="25">
        <v>-20.982140000000001</v>
      </c>
      <c r="G349" s="25">
        <v>-4.3243239999999998</v>
      </c>
      <c r="H349" s="28">
        <v>6926616402000</v>
      </c>
      <c r="I349" s="51">
        <v>391.33429999999998</v>
      </c>
      <c r="J349" s="51">
        <v>38.13203</v>
      </c>
      <c r="K349" s="28">
        <v>257247.5</v>
      </c>
      <c r="L349" s="28">
        <v>4669500000</v>
      </c>
      <c r="M349" s="51">
        <v>13.728094935947144</v>
      </c>
      <c r="N349" s="51">
        <v>0.87621496541289323</v>
      </c>
      <c r="O349" s="51">
        <v>0.81955180000000005</v>
      </c>
      <c r="P349" s="30">
        <v>9764946.8444730006</v>
      </c>
      <c r="Q349" s="27">
        <v>2.2630682775199862E-2</v>
      </c>
      <c r="R349" s="30">
        <v>7924787.1237249998</v>
      </c>
      <c r="S349" s="27">
        <v>-0.18844544164513688</v>
      </c>
      <c r="T349" s="30">
        <v>7995829.0939189997</v>
      </c>
      <c r="U349" s="27">
        <v>8.9645272592012489E-3</v>
      </c>
      <c r="V349" s="30">
        <v>1488213.481717</v>
      </c>
      <c r="W349" s="32">
        <v>0.35751735732379042</v>
      </c>
      <c r="X349" s="30">
        <v>1140934.9814190001</v>
      </c>
      <c r="Y349" s="32">
        <v>-0.23335261006863983</v>
      </c>
      <c r="Z349" s="30">
        <v>694455.79386199999</v>
      </c>
      <c r="AA349" s="32">
        <v>-0.39132745934541019</v>
      </c>
      <c r="AB349" s="30">
        <v>3295</v>
      </c>
      <c r="AC349" s="27">
        <v>0.14211438474870008</v>
      </c>
      <c r="AD349" s="30">
        <v>2452</v>
      </c>
      <c r="AE349" s="27">
        <v>-0.25584218512898327</v>
      </c>
      <c r="AF349" s="30">
        <v>1532</v>
      </c>
      <c r="AG349" s="27">
        <v>-0.37520391517128876</v>
      </c>
      <c r="AH349" s="25">
        <v>14.153114791626392</v>
      </c>
      <c r="AI349" s="25">
        <v>11.137696254840479</v>
      </c>
      <c r="AJ349" s="25">
        <v>7.0031271590843254</v>
      </c>
      <c r="AK349" s="25">
        <v>14.606032029849697</v>
      </c>
      <c r="AL349" s="25">
        <v>11.642001119050523</v>
      </c>
      <c r="AM349" s="25">
        <v>7.528776349734609</v>
      </c>
      <c r="AN349" s="49">
        <v>32.284075856995997</v>
      </c>
      <c r="AO349" s="49">
        <v>30.232247960824065</v>
      </c>
      <c r="AP349" s="49">
        <v>26.406223885872727</v>
      </c>
      <c r="AQ349" s="49">
        <v>2.7174280485710716</v>
      </c>
      <c r="AR349" s="49">
        <v>0</v>
      </c>
      <c r="AS349" s="49">
        <v>7.82500905276535</v>
      </c>
      <c r="AT349" s="28">
        <v>4000</v>
      </c>
      <c r="AU349" s="28">
        <v>3000</v>
      </c>
      <c r="AV349" s="28">
        <v>2000</v>
      </c>
    </row>
    <row r="350" spans="1:48" x14ac:dyDescent="0.25">
      <c r="A350" s="162">
        <v>347</v>
      </c>
      <c r="B350" s="3" t="s">
        <v>2609</v>
      </c>
      <c r="C350" s="3" t="s">
        <v>2176</v>
      </c>
      <c r="D350" s="6">
        <v>15000</v>
      </c>
      <c r="E350" s="171">
        <v>8.6956520000000008</v>
      </c>
      <c r="F350" s="171">
        <v>36.363639999999997</v>
      </c>
      <c r="G350" s="171">
        <v>17.555129999999998</v>
      </c>
      <c r="H350" s="6">
        <v>29781705000</v>
      </c>
      <c r="I350" s="154">
        <v>1.9854399999999999</v>
      </c>
      <c r="J350" s="154">
        <v>37.305399999999999</v>
      </c>
      <c r="K350" s="6">
        <v>55</v>
      </c>
      <c r="L350" s="6">
        <v>865000</v>
      </c>
      <c r="M350" s="154">
        <v>7.9024076426574004</v>
      </c>
      <c r="N350" s="154">
        <v>1.092538248334999</v>
      </c>
      <c r="O350" s="154" t="s">
        <v>4942</v>
      </c>
      <c r="P350" s="172">
        <v>169150.10688899999</v>
      </c>
      <c r="Q350" s="168">
        <v>-0.32269561458676677</v>
      </c>
      <c r="R350" s="172">
        <v>146034.970156</v>
      </c>
      <c r="S350" s="168">
        <v>-0.13665457952189564</v>
      </c>
      <c r="T350" s="172">
        <v>161946.371491</v>
      </c>
      <c r="U350" s="168">
        <v>0.10895610358260663</v>
      </c>
      <c r="V350" s="172">
        <v>3478.4858370000002</v>
      </c>
      <c r="W350" s="173">
        <v>1.9621855528135113E-2</v>
      </c>
      <c r="X350" s="172">
        <v>3516.4865410000002</v>
      </c>
      <c r="Y350" s="173">
        <v>1.0924495823956937E-2</v>
      </c>
      <c r="Z350" s="172">
        <v>4282.9499409999999</v>
      </c>
      <c r="AA350" s="173">
        <v>0.2179628419058407</v>
      </c>
      <c r="AB350" s="172">
        <v>1752</v>
      </c>
      <c r="AC350" s="168">
        <v>1.9790454016298087E-2</v>
      </c>
      <c r="AD350" s="172">
        <v>1771</v>
      </c>
      <c r="AE350" s="168">
        <v>1.084474885844755E-2</v>
      </c>
      <c r="AF350" s="172">
        <v>2157</v>
      </c>
      <c r="AG350" s="168">
        <v>0.21795595708639187</v>
      </c>
      <c r="AH350" s="171">
        <v>3.9539132477644521</v>
      </c>
      <c r="AI350" s="171">
        <v>4.8808077528165894</v>
      </c>
      <c r="AJ350" s="171">
        <v>6.215053503315521</v>
      </c>
      <c r="AK350" s="171">
        <v>11.973587246374196</v>
      </c>
      <c r="AL350" s="171">
        <v>11.817226997143093</v>
      </c>
      <c r="AM350" s="171">
        <v>14.047758147649228</v>
      </c>
      <c r="AN350" s="170">
        <v>11.606514568083137</v>
      </c>
      <c r="AO350" s="170">
        <v>13.250968481952297</v>
      </c>
      <c r="AP350" s="170">
        <v>11.846937287549064</v>
      </c>
      <c r="AQ350" s="170">
        <v>7.5049099081552164</v>
      </c>
      <c r="AR350" s="170">
        <v>15.410794333211106</v>
      </c>
      <c r="AS350" s="170">
        <v>16.704125565127541</v>
      </c>
      <c r="AT350" s="6">
        <v>1300</v>
      </c>
      <c r="AU350" s="6">
        <v>1400</v>
      </c>
      <c r="AV350" s="6">
        <v>1500</v>
      </c>
    </row>
    <row r="351" spans="1:48" x14ac:dyDescent="0.25">
      <c r="A351" s="162">
        <v>348</v>
      </c>
      <c r="B351" s="3" t="s">
        <v>88</v>
      </c>
      <c r="C351" s="3" t="s">
        <v>1</v>
      </c>
      <c r="D351" s="28">
        <v>36950</v>
      </c>
      <c r="E351" s="25">
        <v>-5.7397960000000001</v>
      </c>
      <c r="F351" s="25">
        <v>2.9247909999999999</v>
      </c>
      <c r="G351" s="25">
        <v>-5.2564099999999998</v>
      </c>
      <c r="H351" s="28">
        <v>1482610990499.9998</v>
      </c>
      <c r="I351" s="51">
        <v>40.124789999999997</v>
      </c>
      <c r="J351" s="51">
        <v>32.669609999999999</v>
      </c>
      <c r="K351" s="28">
        <v>58930.5</v>
      </c>
      <c r="L351" s="28">
        <v>2238650000</v>
      </c>
      <c r="M351" s="51">
        <v>7.8593386840525037</v>
      </c>
      <c r="N351" s="51">
        <v>0.76314121978832195</v>
      </c>
      <c r="O351" s="51">
        <v>0.63159120000000002</v>
      </c>
      <c r="P351" s="30">
        <v>855265.62338</v>
      </c>
      <c r="Q351" s="27">
        <v>-8.8865834028023505E-2</v>
      </c>
      <c r="R351" s="30">
        <v>853208.95055900002</v>
      </c>
      <c r="S351" s="27">
        <v>-2.4047182124216082E-3</v>
      </c>
      <c r="T351" s="30">
        <v>1069906.7894880001</v>
      </c>
      <c r="U351" s="27">
        <v>0.25397980036077372</v>
      </c>
      <c r="V351" s="30">
        <v>150096.239026</v>
      </c>
      <c r="W351" s="32">
        <v>-0.29715044700082349</v>
      </c>
      <c r="X351" s="30">
        <v>153450.18181400001</v>
      </c>
      <c r="Y351" s="32">
        <v>2.2345281998831679E-2</v>
      </c>
      <c r="Z351" s="30">
        <v>213144.183051</v>
      </c>
      <c r="AA351" s="32">
        <v>0.38901225486559715</v>
      </c>
      <c r="AB351" s="30">
        <v>3741</v>
      </c>
      <c r="AC351" s="27">
        <v>-0.26933593749999996</v>
      </c>
      <c r="AD351" s="30">
        <v>3824</v>
      </c>
      <c r="AE351" s="27">
        <v>2.2186581128040617E-2</v>
      </c>
      <c r="AF351" s="30">
        <v>5312</v>
      </c>
      <c r="AG351" s="27">
        <v>0.38912133891213391</v>
      </c>
      <c r="AH351" s="25">
        <v>4.4735660599898859</v>
      </c>
      <c r="AI351" s="25">
        <v>4.4828973962529011</v>
      </c>
      <c r="AJ351" s="25">
        <v>6.1509555790321553</v>
      </c>
      <c r="AK351" s="25">
        <v>6.8614807702120721</v>
      </c>
      <c r="AL351" s="25">
        <v>7.1212849835109653</v>
      </c>
      <c r="AM351" s="25">
        <v>10.134091769398047</v>
      </c>
      <c r="AN351" s="49">
        <v>24.397850531552134</v>
      </c>
      <c r="AO351" s="49">
        <v>25.23002520355233</v>
      </c>
      <c r="AP351" s="49">
        <v>29.761194441749204</v>
      </c>
      <c r="AQ351" s="49">
        <v>11.688686587810162</v>
      </c>
      <c r="AR351" s="49">
        <v>10.245325034562976</v>
      </c>
      <c r="AS351" s="49">
        <v>8.5808295439446383</v>
      </c>
      <c r="AT351" s="28">
        <v>3500</v>
      </c>
      <c r="AU351" s="28">
        <v>5000</v>
      </c>
      <c r="AV351" s="28">
        <v>3000</v>
      </c>
    </row>
    <row r="352" spans="1:48" x14ac:dyDescent="0.25">
      <c r="A352" s="162">
        <v>349</v>
      </c>
      <c r="B352" s="3" t="s">
        <v>389</v>
      </c>
      <c r="C352" s="3" t="s">
        <v>694</v>
      </c>
      <c r="D352" s="6">
        <v>600</v>
      </c>
      <c r="E352" s="171">
        <v>-14.28571</v>
      </c>
      <c r="F352" s="171">
        <v>0</v>
      </c>
      <c r="G352" s="171">
        <v>-62.5</v>
      </c>
      <c r="H352" s="6">
        <v>18651154200</v>
      </c>
      <c r="I352" s="154">
        <v>31.085259999999998</v>
      </c>
      <c r="J352" s="154">
        <v>85.955520000000007</v>
      </c>
      <c r="K352" s="6">
        <v>576206.4</v>
      </c>
      <c r="L352" s="6">
        <v>411443500</v>
      </c>
      <c r="M352" s="154" t="s">
        <v>4942</v>
      </c>
      <c r="N352" s="154">
        <v>5.7298266945993798E-2</v>
      </c>
      <c r="O352" s="154">
        <v>1.0166949999999999</v>
      </c>
      <c r="P352" s="172">
        <v>1012311.988109</v>
      </c>
      <c r="Q352" s="168">
        <v>8.2683788829951199E-2</v>
      </c>
      <c r="R352" s="172">
        <v>1104274.6417700001</v>
      </c>
      <c r="S352" s="168">
        <v>9.0844181182509143E-2</v>
      </c>
      <c r="T352" s="172">
        <v>1073426.141172</v>
      </c>
      <c r="U352" s="168">
        <v>-2.7935532911046689E-2</v>
      </c>
      <c r="V352" s="172">
        <v>18233.316674999998</v>
      </c>
      <c r="W352" s="173">
        <v>2.4237968720950605</v>
      </c>
      <c r="X352" s="172">
        <v>14508.134034000001</v>
      </c>
      <c r="Y352" s="173">
        <v>-0.2043063644096994</v>
      </c>
      <c r="Z352" s="172">
        <v>5014.6402859999998</v>
      </c>
      <c r="AA352" s="173">
        <v>-0.65435663371677399</v>
      </c>
      <c r="AB352" s="172">
        <v>1052.6081290308209</v>
      </c>
      <c r="AC352" s="168" t="s">
        <v>2001</v>
      </c>
      <c r="AD352" s="172">
        <v>566.33406470588238</v>
      </c>
      <c r="AE352" s="168">
        <v>-0.46197065262328041</v>
      </c>
      <c r="AF352" s="172">
        <v>161.76470588235293</v>
      </c>
      <c r="AG352" s="168">
        <v>-0.7143652201702485</v>
      </c>
      <c r="AH352" s="171">
        <v>8.7872723894528875</v>
      </c>
      <c r="AI352" s="171">
        <v>3.6353264992953229</v>
      </c>
      <c r="AJ352" s="171">
        <v>0.85050918186186475</v>
      </c>
      <c r="AK352" s="171">
        <v>10.367893826084682</v>
      </c>
      <c r="AL352" s="171">
        <v>5.6648682216017745</v>
      </c>
      <c r="AM352" s="171">
        <v>1.5207780973927876</v>
      </c>
      <c r="AN352" s="170">
        <v>2.6549512683540555</v>
      </c>
      <c r="AO352" s="170">
        <v>3.119507162618973</v>
      </c>
      <c r="AP352" s="170">
        <v>2.6060559970578878</v>
      </c>
      <c r="AQ352" s="170">
        <v>10.314632839850786</v>
      </c>
      <c r="AR352" s="170">
        <v>67.850272129136911</v>
      </c>
      <c r="AS352" s="170">
        <v>73.055738657324696</v>
      </c>
      <c r="AT352" s="6">
        <v>0</v>
      </c>
      <c r="AU352" s="6">
        <v>392.15686274509801</v>
      </c>
      <c r="AV352" s="6">
        <v>0</v>
      </c>
    </row>
    <row r="353" spans="1:48" x14ac:dyDescent="0.25">
      <c r="A353" s="162">
        <v>350</v>
      </c>
      <c r="B353" s="3" t="s">
        <v>89</v>
      </c>
      <c r="C353" s="3" t="s">
        <v>1</v>
      </c>
      <c r="D353" s="28">
        <v>19600</v>
      </c>
      <c r="E353" s="25">
        <v>-24.031009999999998</v>
      </c>
      <c r="F353" s="25">
        <v>-28.727270000000001</v>
      </c>
      <c r="G353" s="25">
        <v>-42.352939999999997</v>
      </c>
      <c r="H353" s="28">
        <v>540138093600</v>
      </c>
      <c r="I353" s="51">
        <v>27.558069999999997</v>
      </c>
      <c r="J353" s="51">
        <v>61.234679999999997</v>
      </c>
      <c r="K353" s="28">
        <v>74626.5</v>
      </c>
      <c r="L353" s="28">
        <v>1715250000</v>
      </c>
      <c r="M353" s="51">
        <v>8.7314217563375145</v>
      </c>
      <c r="N353" s="51">
        <v>0.54581667102018983</v>
      </c>
      <c r="O353" s="51">
        <v>0.59393750000000001</v>
      </c>
      <c r="P353" s="30">
        <v>1082831.7946840001</v>
      </c>
      <c r="Q353" s="27">
        <v>-0.11469691174050134</v>
      </c>
      <c r="R353" s="30">
        <v>1035067.111919</v>
      </c>
      <c r="S353" s="27">
        <v>-4.4110897924768744E-2</v>
      </c>
      <c r="T353" s="30">
        <v>1056462.9706389999</v>
      </c>
      <c r="U353" s="27">
        <v>2.0670986908599847E-2</v>
      </c>
      <c r="V353" s="30">
        <v>206777.60781099999</v>
      </c>
      <c r="W353" s="32">
        <v>-0.12602415416796386</v>
      </c>
      <c r="X353" s="30">
        <v>203246.50064300001</v>
      </c>
      <c r="Y353" s="32">
        <v>-1.7076835375847366E-2</v>
      </c>
      <c r="Z353" s="30">
        <v>109274.82632399999</v>
      </c>
      <c r="AA353" s="32">
        <v>-0.46235322144148555</v>
      </c>
      <c r="AB353" s="30">
        <v>5830.9090909090901</v>
      </c>
      <c r="AC353" s="27">
        <v>-0.21337813523468196</v>
      </c>
      <c r="AD353" s="30">
        <v>5731</v>
      </c>
      <c r="AE353" s="27">
        <v>-1.7134393514187551E-2</v>
      </c>
      <c r="AF353" s="30">
        <v>3143</v>
      </c>
      <c r="AG353" s="27">
        <v>-0.451579131041703</v>
      </c>
      <c r="AH353" s="25">
        <v>12.245465345024559</v>
      </c>
      <c r="AI353" s="25">
        <v>13.097706259512401</v>
      </c>
      <c r="AJ353" s="25">
        <v>6.8280899576039662</v>
      </c>
      <c r="AK353" s="25">
        <v>18.041085417203682</v>
      </c>
      <c r="AL353" s="25">
        <v>16.375580706361561</v>
      </c>
      <c r="AM353" s="25">
        <v>8.6142956487715736</v>
      </c>
      <c r="AN353" s="49">
        <v>33.116101675482</v>
      </c>
      <c r="AO353" s="49">
        <v>26.613394072707909</v>
      </c>
      <c r="AP353" s="49">
        <v>23.873383241671874</v>
      </c>
      <c r="AQ353" s="49">
        <v>2.4807020296094166E-2</v>
      </c>
      <c r="AR353" s="49">
        <v>4.1891722396836801</v>
      </c>
      <c r="AS353" s="49">
        <v>11.745413571102583</v>
      </c>
      <c r="AT353" s="28">
        <v>2272.7272727272725</v>
      </c>
      <c r="AU353" s="28">
        <v>3000</v>
      </c>
      <c r="AV353" s="28">
        <v>500</v>
      </c>
    </row>
    <row r="354" spans="1:48" x14ac:dyDescent="0.25">
      <c r="A354" s="162">
        <v>351</v>
      </c>
      <c r="B354" s="3" t="s">
        <v>90</v>
      </c>
      <c r="C354" s="3" t="s">
        <v>1</v>
      </c>
      <c r="D354" s="28">
        <v>20900</v>
      </c>
      <c r="E354" s="25">
        <v>-2.5641029999999998</v>
      </c>
      <c r="F354" s="25">
        <v>-3.4642029999999999</v>
      </c>
      <c r="G354" s="25">
        <v>-11.44068</v>
      </c>
      <c r="H354" s="28">
        <v>2482765444499.9995</v>
      </c>
      <c r="I354" s="51">
        <v>118.79259999999999</v>
      </c>
      <c r="J354" s="51">
        <v>48.804769999999998</v>
      </c>
      <c r="K354" s="28">
        <v>328463</v>
      </c>
      <c r="L354" s="28">
        <v>7004550000</v>
      </c>
      <c r="M354" s="51">
        <v>18.109679757356702</v>
      </c>
      <c r="N354" s="51">
        <v>1.6100617515743565</v>
      </c>
      <c r="O354" s="51">
        <v>0.89388809999999996</v>
      </c>
      <c r="P354" s="30">
        <v>3317698.996754</v>
      </c>
      <c r="Q354" s="27">
        <v>2.0400878725115312E-2</v>
      </c>
      <c r="R354" s="30">
        <v>3390273.4823980001</v>
      </c>
      <c r="S354" s="27">
        <v>2.1874945772659471E-2</v>
      </c>
      <c r="T354" s="30">
        <v>3669170.7465240001</v>
      </c>
      <c r="U354" s="27">
        <v>8.2263942886616648E-2</v>
      </c>
      <c r="V354" s="30">
        <v>415032.093543</v>
      </c>
      <c r="W354" s="32">
        <v>0.17664416116943737</v>
      </c>
      <c r="X354" s="30">
        <v>419511.943302</v>
      </c>
      <c r="Y354" s="32">
        <v>1.0793983956173037E-2</v>
      </c>
      <c r="Z354" s="30">
        <v>166031.71613799999</v>
      </c>
      <c r="AA354" s="32">
        <v>-0.60422648558904934</v>
      </c>
      <c r="AB354" s="30">
        <v>3623.3325753846152</v>
      </c>
      <c r="AC354" s="27">
        <v>0.22029335440414521</v>
      </c>
      <c r="AD354" s="30">
        <v>3531</v>
      </c>
      <c r="AE354" s="27">
        <v>-2.5482776825920816E-2</v>
      </c>
      <c r="AF354" s="30">
        <v>1398</v>
      </c>
      <c r="AG354" s="27">
        <v>-0.60407816482582832</v>
      </c>
      <c r="AH354" s="25">
        <v>13.216962603872643</v>
      </c>
      <c r="AI354" s="25">
        <v>14.063868490927007</v>
      </c>
      <c r="AJ354" s="25">
        <v>5.9115188733597126</v>
      </c>
      <c r="AK354" s="25">
        <v>25.869022612778675</v>
      </c>
      <c r="AL354" s="25">
        <v>25.585073989154733</v>
      </c>
      <c r="AM354" s="25">
        <v>10.598205926367516</v>
      </c>
      <c r="AN354" s="49">
        <v>24.093427292200786</v>
      </c>
      <c r="AO354" s="49">
        <v>21.700656751667658</v>
      </c>
      <c r="AP354" s="49">
        <v>12.468957972708704</v>
      </c>
      <c r="AQ354" s="49">
        <v>62.076567942697615</v>
      </c>
      <c r="AR354" s="49">
        <v>56.340281924849535</v>
      </c>
      <c r="AS354" s="49">
        <v>61.176828728559627</v>
      </c>
      <c r="AT354" s="28">
        <v>2307.6923076923076</v>
      </c>
      <c r="AU354" s="28">
        <v>2800</v>
      </c>
      <c r="AV354" s="28">
        <v>1300</v>
      </c>
    </row>
    <row r="355" spans="1:48" x14ac:dyDescent="0.25">
      <c r="A355" s="162">
        <v>352</v>
      </c>
      <c r="B355" s="3" t="s">
        <v>91</v>
      </c>
      <c r="C355" s="3" t="s">
        <v>1</v>
      </c>
      <c r="D355" s="6">
        <v>8090</v>
      </c>
      <c r="E355" s="171">
        <v>-13.936170000000001</v>
      </c>
      <c r="F355" s="171">
        <v>-10.11111</v>
      </c>
      <c r="G355" s="171">
        <v>-48.085560000000001</v>
      </c>
      <c r="H355" s="6">
        <v>493408557970</v>
      </c>
      <c r="I355" s="154">
        <v>60.989929999999994</v>
      </c>
      <c r="J355" s="154">
        <v>98.915679999999995</v>
      </c>
      <c r="K355" s="6">
        <v>250716.5</v>
      </c>
      <c r="L355" s="6">
        <v>2189550000</v>
      </c>
      <c r="M355" s="154">
        <v>9.018727063362423</v>
      </c>
      <c r="N355" s="154">
        <v>0.63768534956059109</v>
      </c>
      <c r="O355" s="154">
        <v>0.78712199999999999</v>
      </c>
      <c r="P355" s="172">
        <v>185007.29813499999</v>
      </c>
      <c r="Q355" s="168">
        <v>-7.1381366325773632E-2</v>
      </c>
      <c r="R355" s="172">
        <v>106388.12302100001</v>
      </c>
      <c r="S355" s="168">
        <v>-0.42495175004734953</v>
      </c>
      <c r="T355" s="172">
        <v>129634.04734400001</v>
      </c>
      <c r="U355" s="168">
        <v>0.2185011227090779</v>
      </c>
      <c r="V355" s="172">
        <v>14338.087675999999</v>
      </c>
      <c r="W355" s="173">
        <v>0.27463577600543476</v>
      </c>
      <c r="X355" s="172">
        <v>69498.728791999994</v>
      </c>
      <c r="Y355" s="173">
        <v>3.8471407319074622</v>
      </c>
      <c r="Z355" s="172">
        <v>68562.639295000001</v>
      </c>
      <c r="AA355" s="173">
        <v>-1.3469159987106799E-2</v>
      </c>
      <c r="AB355" s="172">
        <v>649.16666666666674</v>
      </c>
      <c r="AC355" s="168">
        <v>0.25442834138486337</v>
      </c>
      <c r="AD355" s="172">
        <v>1295</v>
      </c>
      <c r="AE355" s="168">
        <v>0.99486521181001253</v>
      </c>
      <c r="AF355" s="172">
        <v>1125</v>
      </c>
      <c r="AG355" s="168">
        <v>-0.13127413127413126</v>
      </c>
      <c r="AH355" s="171">
        <v>4.5719456155484597</v>
      </c>
      <c r="AI355" s="171">
        <v>11.980771155461035</v>
      </c>
      <c r="AJ355" s="171">
        <v>7.1573100587289842</v>
      </c>
      <c r="AK355" s="171">
        <v>6.7859436174074474</v>
      </c>
      <c r="AL355" s="171">
        <v>15.111793921309967</v>
      </c>
      <c r="AM355" s="171">
        <v>10.123216947026219</v>
      </c>
      <c r="AN355" s="170">
        <v>19.894239735960451</v>
      </c>
      <c r="AO355" s="170">
        <v>15.900470812574552</v>
      </c>
      <c r="AP355" s="170">
        <v>51.228289503123122</v>
      </c>
      <c r="AQ355" s="170">
        <v>19.680508108362318</v>
      </c>
      <c r="AR355" s="170">
        <v>27.82669941827292</v>
      </c>
      <c r="AS355" s="170">
        <v>21.120634023667666</v>
      </c>
      <c r="AT355" s="6">
        <v>1250</v>
      </c>
      <c r="AU355" s="6">
        <v>0</v>
      </c>
      <c r="AV355" s="6">
        <v>0</v>
      </c>
    </row>
    <row r="356" spans="1:48" x14ac:dyDescent="0.25">
      <c r="A356" s="162">
        <v>353</v>
      </c>
      <c r="B356" s="3" t="s">
        <v>2612</v>
      </c>
      <c r="C356" s="3" t="s">
        <v>2176</v>
      </c>
      <c r="D356" s="28">
        <v>6600</v>
      </c>
      <c r="E356" s="25">
        <v>3.125</v>
      </c>
      <c r="F356" s="25">
        <v>0</v>
      </c>
      <c r="G356" s="25">
        <v>-21.428570000000001</v>
      </c>
      <c r="H356" s="28">
        <v>483120000000</v>
      </c>
      <c r="I356" s="51">
        <v>73.2</v>
      </c>
      <c r="J356" s="51">
        <v>30.94041</v>
      </c>
      <c r="K356" s="28">
        <v>45100.2</v>
      </c>
      <c r="L356" s="28">
        <v>307412500</v>
      </c>
      <c r="M356" s="51">
        <v>3.3434650455927053</v>
      </c>
      <c r="N356" s="51">
        <v>0.54657134295484389</v>
      </c>
      <c r="O356" s="51">
        <v>0.668215</v>
      </c>
      <c r="P356" s="30" t="s">
        <v>4748</v>
      </c>
      <c r="Q356" s="27" t="s">
        <v>2001</v>
      </c>
      <c r="R356" s="30">
        <v>400741.57276900002</v>
      </c>
      <c r="S356" s="27" t="s">
        <v>2001</v>
      </c>
      <c r="T356" s="30">
        <v>582302.07729499997</v>
      </c>
      <c r="U356" s="27">
        <v>0.45306131647753228</v>
      </c>
      <c r="V356" s="30" t="s">
        <v>4748</v>
      </c>
      <c r="W356" s="32" t="s">
        <v>2001</v>
      </c>
      <c r="X356" s="30">
        <v>21639.891662999999</v>
      </c>
      <c r="Y356" s="32" t="s">
        <v>2001</v>
      </c>
      <c r="Z356" s="30">
        <v>144509.94093000001</v>
      </c>
      <c r="AA356" s="32">
        <v>5.6779419777356779</v>
      </c>
      <c r="AB356" s="30" t="s">
        <v>4748</v>
      </c>
      <c r="AC356" s="27" t="s">
        <v>2001</v>
      </c>
      <c r="AD356" s="30">
        <v>296</v>
      </c>
      <c r="AE356" s="27" t="s">
        <v>2001</v>
      </c>
      <c r="AF356" s="30">
        <v>1974</v>
      </c>
      <c r="AG356" s="27">
        <v>5.6689189189189193</v>
      </c>
      <c r="AH356" s="25" t="s">
        <v>4748</v>
      </c>
      <c r="AI356" s="25" t="s">
        <v>4748</v>
      </c>
      <c r="AJ356" s="25">
        <v>9.9485971657321493</v>
      </c>
      <c r="AK356" s="25" t="s">
        <v>4748</v>
      </c>
      <c r="AL356" s="25" t="s">
        <v>4748</v>
      </c>
      <c r="AM356" s="25">
        <v>17.767937005242509</v>
      </c>
      <c r="AN356" s="49" t="s">
        <v>4748</v>
      </c>
      <c r="AO356" s="49">
        <v>33.508143890627451</v>
      </c>
      <c r="AP356" s="49">
        <v>44.476068977819494</v>
      </c>
      <c r="AQ356" s="49" t="s">
        <v>4748</v>
      </c>
      <c r="AR356" s="49">
        <v>84.15941413692849</v>
      </c>
      <c r="AS356" s="49">
        <v>62.694588924002737</v>
      </c>
      <c r="AT356" s="28" t="s">
        <v>4748</v>
      </c>
      <c r="AU356" s="28" t="s">
        <v>4748</v>
      </c>
      <c r="AV356" s="28">
        <v>1000</v>
      </c>
    </row>
    <row r="357" spans="1:48" x14ac:dyDescent="0.25">
      <c r="A357" s="162">
        <v>354</v>
      </c>
      <c r="B357" s="3" t="s">
        <v>92</v>
      </c>
      <c r="C357" s="3" t="s">
        <v>1</v>
      </c>
      <c r="D357" s="28">
        <v>53000</v>
      </c>
      <c r="E357" s="25">
        <v>4.3307089999999997</v>
      </c>
      <c r="F357" s="25">
        <v>5.7884229999999999</v>
      </c>
      <c r="G357" s="25">
        <v>-2.752294</v>
      </c>
      <c r="H357" s="28">
        <v>503500000000</v>
      </c>
      <c r="I357" s="51">
        <v>9.5</v>
      </c>
      <c r="J357" s="51">
        <v>67.12379</v>
      </c>
      <c r="K357" s="28">
        <v>600.5</v>
      </c>
      <c r="L357" s="28">
        <v>31400000</v>
      </c>
      <c r="M357" s="51">
        <v>10.228744808354495</v>
      </c>
      <c r="N357" s="51">
        <v>3.9810546421005215</v>
      </c>
      <c r="O357" s="51">
        <v>0.60844830000000005</v>
      </c>
      <c r="P357" s="30">
        <v>63245.953659999999</v>
      </c>
      <c r="Q357" s="27">
        <v>-8.0024388335159236E-3</v>
      </c>
      <c r="R357" s="30">
        <v>63973.017608000002</v>
      </c>
      <c r="S357" s="27">
        <v>1.1495817612436898E-2</v>
      </c>
      <c r="T357" s="30">
        <v>100518.57780299999</v>
      </c>
      <c r="U357" s="27">
        <v>0.57126522339364949</v>
      </c>
      <c r="V357" s="30">
        <v>34659.980904999997</v>
      </c>
      <c r="W357" s="32">
        <v>1.8505104879871004E-2</v>
      </c>
      <c r="X357" s="30">
        <v>34344.187899999997</v>
      </c>
      <c r="Y357" s="32">
        <v>-9.1111707725852753E-3</v>
      </c>
      <c r="Z357" s="30">
        <v>63806.462872999997</v>
      </c>
      <c r="AA357" s="32">
        <v>0.85785330137330174</v>
      </c>
      <c r="AB357" s="30">
        <v>3429</v>
      </c>
      <c r="AC357" s="27">
        <v>-4.2713567839195998E-2</v>
      </c>
      <c r="AD357" s="30">
        <v>3402</v>
      </c>
      <c r="AE357" s="27">
        <v>-7.8740157480314821E-3</v>
      </c>
      <c r="AF357" s="30">
        <v>6266</v>
      </c>
      <c r="AG357" s="27">
        <v>0.84185773074661963</v>
      </c>
      <c r="AH357" s="25">
        <v>25.52082211287393</v>
      </c>
      <c r="AI357" s="25">
        <v>25.4971689188765</v>
      </c>
      <c r="AJ357" s="25">
        <v>44.174421704117378</v>
      </c>
      <c r="AK357" s="25">
        <v>29.843460294551488</v>
      </c>
      <c r="AL357" s="25">
        <v>27.098501138505952</v>
      </c>
      <c r="AM357" s="25">
        <v>44.004823843593577</v>
      </c>
      <c r="AN357" s="49">
        <v>61.083603785444126</v>
      </c>
      <c r="AO357" s="49">
        <v>60.552351723292496</v>
      </c>
      <c r="AP357" s="49">
        <v>70.756685468024301</v>
      </c>
      <c r="AQ357" s="49">
        <v>0</v>
      </c>
      <c r="AR357" s="49">
        <v>0</v>
      </c>
      <c r="AS357" s="49">
        <v>0</v>
      </c>
      <c r="AT357" s="28">
        <v>3429</v>
      </c>
      <c r="AU357" s="28">
        <v>3389</v>
      </c>
      <c r="AV357" s="28">
        <v>6266</v>
      </c>
    </row>
    <row r="358" spans="1:48" x14ac:dyDescent="0.25">
      <c r="A358" s="162">
        <v>355</v>
      </c>
      <c r="B358" s="3" t="s">
        <v>2054</v>
      </c>
      <c r="C358" s="3" t="s">
        <v>694</v>
      </c>
      <c r="D358" s="28">
        <v>3800</v>
      </c>
      <c r="E358" s="25">
        <v>0</v>
      </c>
      <c r="F358" s="25">
        <v>-7.3170729999999997</v>
      </c>
      <c r="G358" s="25">
        <v>-82.727270000000004</v>
      </c>
      <c r="H358" s="28">
        <v>40544973999.999992</v>
      </c>
      <c r="I358" s="51">
        <v>10.669729999999999</v>
      </c>
      <c r="J358" s="51">
        <v>88.003450000000001</v>
      </c>
      <c r="K358" s="28">
        <v>94156.5</v>
      </c>
      <c r="L358" s="28">
        <v>359289000</v>
      </c>
      <c r="M358" s="51">
        <v>7.0110701107011071</v>
      </c>
      <c r="N358" s="51">
        <v>0.3507255036332701</v>
      </c>
      <c r="O358" s="51" t="s">
        <v>4942</v>
      </c>
      <c r="P358" s="30" t="s">
        <v>4748</v>
      </c>
      <c r="Q358" s="27" t="s">
        <v>2001</v>
      </c>
      <c r="R358" s="30">
        <v>34744.396882000001</v>
      </c>
      <c r="S358" s="27" t="s">
        <v>2001</v>
      </c>
      <c r="T358" s="30">
        <v>59220.800558000003</v>
      </c>
      <c r="U358" s="27">
        <v>0.70447052971238855</v>
      </c>
      <c r="V358" s="30" t="s">
        <v>4748</v>
      </c>
      <c r="W358" s="32" t="s">
        <v>2001</v>
      </c>
      <c r="X358" s="30">
        <v>6540.5465080000004</v>
      </c>
      <c r="Y358" s="32" t="s">
        <v>2001</v>
      </c>
      <c r="Z358" s="30">
        <v>10141.774992000001</v>
      </c>
      <c r="AA358" s="32">
        <v>0.55060054684959359</v>
      </c>
      <c r="AB358" s="30" t="s">
        <v>4748</v>
      </c>
      <c r="AC358" s="27" t="s">
        <v>2001</v>
      </c>
      <c r="AD358" s="30">
        <v>1072</v>
      </c>
      <c r="AE358" s="27" t="s">
        <v>2001</v>
      </c>
      <c r="AF358" s="30">
        <v>946</v>
      </c>
      <c r="AG358" s="27">
        <v>-0.11753731343283583</v>
      </c>
      <c r="AH358" s="25" t="s">
        <v>4748</v>
      </c>
      <c r="AI358" s="25" t="s">
        <v>4748</v>
      </c>
      <c r="AJ358" s="25">
        <v>7.6864591287939907</v>
      </c>
      <c r="AK358" s="25" t="s">
        <v>4748</v>
      </c>
      <c r="AL358" s="25" t="s">
        <v>4748</v>
      </c>
      <c r="AM358" s="25">
        <v>8.7243176381154139</v>
      </c>
      <c r="AN358" s="49" t="s">
        <v>4748</v>
      </c>
      <c r="AO358" s="49">
        <v>34.685240929432695</v>
      </c>
      <c r="AP358" s="49">
        <v>28.684973296439519</v>
      </c>
      <c r="AQ358" s="49" t="s">
        <v>4748</v>
      </c>
      <c r="AR358" s="49">
        <v>0</v>
      </c>
      <c r="AS358" s="49">
        <v>0</v>
      </c>
      <c r="AT358" s="28" t="s">
        <v>4748</v>
      </c>
      <c r="AU358" s="28" t="s">
        <v>4748</v>
      </c>
      <c r="AV358" s="28">
        <v>700</v>
      </c>
    </row>
    <row r="359" spans="1:48" x14ac:dyDescent="0.25">
      <c r="A359" s="162">
        <v>356</v>
      </c>
      <c r="B359" s="3" t="s">
        <v>4178</v>
      </c>
      <c r="C359" s="3" t="s">
        <v>2176</v>
      </c>
      <c r="D359" s="28">
        <v>12300</v>
      </c>
      <c r="E359" s="25">
        <v>-22.64151</v>
      </c>
      <c r="F359" s="25">
        <v>-11.51079</v>
      </c>
      <c r="G359" s="25">
        <v>-85.681020000000004</v>
      </c>
      <c r="H359" s="28">
        <v>73800000000</v>
      </c>
      <c r="I359" s="51">
        <v>6</v>
      </c>
      <c r="J359" s="51">
        <v>97.277500000000003</v>
      </c>
      <c r="K359" s="28">
        <v>2515</v>
      </c>
      <c r="L359" s="28">
        <v>36910500</v>
      </c>
      <c r="M359" s="51">
        <v>3.0154449620004904</v>
      </c>
      <c r="N359" s="51">
        <v>0.86520002861085665</v>
      </c>
      <c r="O359" s="51" t="s">
        <v>4942</v>
      </c>
      <c r="P359" s="30" t="s">
        <v>4748</v>
      </c>
      <c r="Q359" s="27" t="s">
        <v>2001</v>
      </c>
      <c r="R359" s="30">
        <v>5819.5104240000001</v>
      </c>
      <c r="S359" s="27" t="s">
        <v>2001</v>
      </c>
      <c r="T359" s="30">
        <v>12348.257539</v>
      </c>
      <c r="U359" s="27">
        <v>1.1218722262400402</v>
      </c>
      <c r="V359" s="30" t="s">
        <v>4748</v>
      </c>
      <c r="W359" s="32" t="s">
        <v>2001</v>
      </c>
      <c r="X359" s="30">
        <v>-3057.4125370000002</v>
      </c>
      <c r="Y359" s="32" t="s">
        <v>2001</v>
      </c>
      <c r="Z359" s="30">
        <v>10557.424784000001</v>
      </c>
      <c r="AA359" s="32">
        <v>-4.4530586423117029</v>
      </c>
      <c r="AB359" s="30" t="s">
        <v>4748</v>
      </c>
      <c r="AC359" s="27" t="s">
        <v>2001</v>
      </c>
      <c r="AD359" s="30">
        <v>-510</v>
      </c>
      <c r="AE359" s="27" t="s">
        <v>2001</v>
      </c>
      <c r="AF359" s="30">
        <v>1760</v>
      </c>
      <c r="AG359" s="27">
        <v>-4.4509803921568629</v>
      </c>
      <c r="AH359" s="25" t="s">
        <v>4748</v>
      </c>
      <c r="AI359" s="25" t="s">
        <v>4748</v>
      </c>
      <c r="AJ359" s="25">
        <v>18.4806833297202</v>
      </c>
      <c r="AK359" s="25" t="s">
        <v>4748</v>
      </c>
      <c r="AL359" s="25" t="s">
        <v>4748</v>
      </c>
      <c r="AM359" s="25">
        <v>19.006216825008853</v>
      </c>
      <c r="AN359" s="49" t="s">
        <v>4748</v>
      </c>
      <c r="AO359" s="49" t="s">
        <v>4748</v>
      </c>
      <c r="AP359" s="49" t="s">
        <v>4748</v>
      </c>
      <c r="AQ359" s="49" t="s">
        <v>4748</v>
      </c>
      <c r="AR359" s="49">
        <v>0</v>
      </c>
      <c r="AS359" s="49">
        <v>0</v>
      </c>
      <c r="AT359" s="28" t="s">
        <v>4748</v>
      </c>
      <c r="AU359" s="28" t="s">
        <v>4748</v>
      </c>
      <c r="AV359" s="28" t="s">
        <v>4748</v>
      </c>
    </row>
    <row r="360" spans="1:48" x14ac:dyDescent="0.25">
      <c r="A360" s="162">
        <v>357</v>
      </c>
      <c r="B360" s="3" t="s">
        <v>2615</v>
      </c>
      <c r="C360" s="3" t="s">
        <v>2176</v>
      </c>
      <c r="D360" s="28" t="s">
        <v>4942</v>
      </c>
      <c r="E360" s="25" t="s">
        <v>4942</v>
      </c>
      <c r="F360" s="25" t="s">
        <v>4942</v>
      </c>
      <c r="G360" s="25" t="s">
        <v>4942</v>
      </c>
      <c r="H360" s="28" t="s">
        <v>4942</v>
      </c>
      <c r="I360" s="51">
        <v>30</v>
      </c>
      <c r="J360" s="51">
        <v>100</v>
      </c>
      <c r="K360" s="28">
        <v>0</v>
      </c>
      <c r="L360" s="28" t="s">
        <v>4942</v>
      </c>
      <c r="M360" s="51" t="s">
        <v>4942</v>
      </c>
      <c r="N360" s="51" t="s">
        <v>4942</v>
      </c>
      <c r="O360" s="51" t="s">
        <v>4942</v>
      </c>
      <c r="P360" s="30" t="s">
        <v>4748</v>
      </c>
      <c r="Q360" s="27" t="s">
        <v>2001</v>
      </c>
      <c r="R360" s="30">
        <v>116010.888188</v>
      </c>
      <c r="S360" s="27" t="s">
        <v>2001</v>
      </c>
      <c r="T360" s="30">
        <v>94941.890295000005</v>
      </c>
      <c r="U360" s="27">
        <v>-0.18161224538559598</v>
      </c>
      <c r="V360" s="30" t="s">
        <v>4748</v>
      </c>
      <c r="W360" s="32" t="s">
        <v>2001</v>
      </c>
      <c r="X360" s="30">
        <v>-20003.257375000001</v>
      </c>
      <c r="Y360" s="32" t="s">
        <v>2001</v>
      </c>
      <c r="Z360" s="30">
        <v>-16269.127543000001</v>
      </c>
      <c r="AA360" s="32">
        <v>-0.18667608789890902</v>
      </c>
      <c r="AB360" s="30" t="s">
        <v>4748</v>
      </c>
      <c r="AC360" s="27" t="s">
        <v>2001</v>
      </c>
      <c r="AD360" s="30">
        <v>-2500</v>
      </c>
      <c r="AE360" s="27" t="s">
        <v>2001</v>
      </c>
      <c r="AF360" s="30">
        <v>-2034</v>
      </c>
      <c r="AG360" s="27">
        <v>-0.18640000000000001</v>
      </c>
      <c r="AH360" s="25" t="s">
        <v>4748</v>
      </c>
      <c r="AI360" s="25" t="s">
        <v>4748</v>
      </c>
      <c r="AJ360" s="25">
        <v>-8.119219354851035</v>
      </c>
      <c r="AK360" s="25" t="s">
        <v>4748</v>
      </c>
      <c r="AL360" s="25" t="s">
        <v>4748</v>
      </c>
      <c r="AM360" s="25" t="s">
        <v>4748</v>
      </c>
      <c r="AN360" s="49" t="s">
        <v>4748</v>
      </c>
      <c r="AO360" s="49">
        <v>10.45365100416018</v>
      </c>
      <c r="AP360" s="49">
        <v>11.191230095573058</v>
      </c>
      <c r="AQ360" s="49" t="s">
        <v>4748</v>
      </c>
      <c r="AR360" s="49" t="s">
        <v>4748</v>
      </c>
      <c r="AS360" s="49" t="s">
        <v>4748</v>
      </c>
      <c r="AT360" s="28" t="s">
        <v>4748</v>
      </c>
      <c r="AU360" s="28" t="s">
        <v>4748</v>
      </c>
      <c r="AV360" s="28">
        <v>0</v>
      </c>
    </row>
    <row r="361" spans="1:48" x14ac:dyDescent="0.25">
      <c r="A361" s="162">
        <v>358</v>
      </c>
      <c r="B361" s="3" t="s">
        <v>93</v>
      </c>
      <c r="C361" s="3" t="s">
        <v>1</v>
      </c>
      <c r="D361" s="28">
        <v>59300</v>
      </c>
      <c r="E361" s="25">
        <v>-0.3361345</v>
      </c>
      <c r="F361" s="25">
        <v>-1.983471</v>
      </c>
      <c r="G361" s="25">
        <v>2.9513889999999998</v>
      </c>
      <c r="H361" s="28">
        <v>716522433700</v>
      </c>
      <c r="I361" s="51">
        <v>12.08301</v>
      </c>
      <c r="J361" s="51">
        <v>64.532769999999999</v>
      </c>
      <c r="K361" s="28">
        <v>2195</v>
      </c>
      <c r="L361" s="28">
        <v>129150000</v>
      </c>
      <c r="M361" s="51">
        <v>7.5187016609610753</v>
      </c>
      <c r="N361" s="51">
        <v>4.1532903498638323</v>
      </c>
      <c r="O361" s="51">
        <v>0.47056920000000002</v>
      </c>
      <c r="P361" s="30">
        <v>171777.34955099999</v>
      </c>
      <c r="Q361" s="27">
        <v>4.5788884404319496E-2</v>
      </c>
      <c r="R361" s="30">
        <v>182991.54445300001</v>
      </c>
      <c r="S361" s="27">
        <v>6.5283315473851689E-2</v>
      </c>
      <c r="T361" s="30">
        <v>196234.746774</v>
      </c>
      <c r="U361" s="27">
        <v>7.2370569692641759E-2</v>
      </c>
      <c r="V361" s="30">
        <v>70492.071402999994</v>
      </c>
      <c r="W361" s="32">
        <v>3.2424433893294857E-2</v>
      </c>
      <c r="X361" s="30">
        <v>76392.53052</v>
      </c>
      <c r="Y361" s="32">
        <v>8.3703869095679506E-2</v>
      </c>
      <c r="Z361" s="30">
        <v>89046.573178000006</v>
      </c>
      <c r="AA361" s="32">
        <v>0.16564502539534418</v>
      </c>
      <c r="AB361" s="30">
        <v>4958.7412587412591</v>
      </c>
      <c r="AC361" s="27">
        <v>-0.12240099009900995</v>
      </c>
      <c r="AD361" s="30">
        <v>5373.9636330000003</v>
      </c>
      <c r="AE361" s="27">
        <v>8.3735438610915258E-2</v>
      </c>
      <c r="AF361" s="30">
        <v>6264</v>
      </c>
      <c r="AG361" s="27">
        <v>0.16562009492110005</v>
      </c>
      <c r="AH361" s="25">
        <v>37.637677427294101</v>
      </c>
      <c r="AI361" s="25">
        <v>36.418067403546459</v>
      </c>
      <c r="AJ361" s="25">
        <v>38.307128128123416</v>
      </c>
      <c r="AK361" s="25">
        <v>33.755191941466585</v>
      </c>
      <c r="AL361" s="25">
        <v>32.165486997285718</v>
      </c>
      <c r="AM361" s="25">
        <v>33.863790135169388</v>
      </c>
      <c r="AN361" s="49">
        <v>63.987849451808074</v>
      </c>
      <c r="AO361" s="49">
        <v>63.507641920497917</v>
      </c>
      <c r="AP361" s="49">
        <v>65.296120371367891</v>
      </c>
      <c r="AQ361" s="49">
        <v>0</v>
      </c>
      <c r="AR361" s="49">
        <v>0</v>
      </c>
      <c r="AS361" s="49">
        <v>0</v>
      </c>
      <c r="AT361" s="28">
        <v>3286.7132867132868</v>
      </c>
      <c r="AU361" s="28">
        <v>5000</v>
      </c>
      <c r="AV361" s="28">
        <v>5600</v>
      </c>
    </row>
    <row r="362" spans="1:48" x14ac:dyDescent="0.25">
      <c r="A362" s="162">
        <v>359</v>
      </c>
      <c r="B362" s="3" t="s">
        <v>5008</v>
      </c>
      <c r="C362" s="3" t="s">
        <v>2176</v>
      </c>
      <c r="D362" s="28">
        <v>11700</v>
      </c>
      <c r="E362" s="25">
        <v>1.7391300000000001</v>
      </c>
      <c r="F362" s="25">
        <v>1.7391300000000001</v>
      </c>
      <c r="G362" s="25" t="s">
        <v>4942</v>
      </c>
      <c r="H362" s="28">
        <v>1388602800000</v>
      </c>
      <c r="I362" s="51">
        <v>118.684</v>
      </c>
      <c r="J362" s="51">
        <v>65.042109999999994</v>
      </c>
      <c r="K362" s="28">
        <v>1265.05</v>
      </c>
      <c r="L362" s="28">
        <v>14665000</v>
      </c>
      <c r="M362" s="51">
        <v>21.467889908256879</v>
      </c>
      <c r="N362" s="51">
        <v>1.0475756569774075</v>
      </c>
      <c r="O362" s="51" t="s">
        <v>4942</v>
      </c>
      <c r="P362" s="30" t="s">
        <v>2001</v>
      </c>
      <c r="Q362" s="27" t="s">
        <v>2001</v>
      </c>
      <c r="R362" s="30" t="s">
        <v>2001</v>
      </c>
      <c r="S362" s="27" t="s">
        <v>2001</v>
      </c>
      <c r="T362" s="30" t="s">
        <v>2001</v>
      </c>
      <c r="U362" s="27" t="s">
        <v>2001</v>
      </c>
      <c r="V362" s="30" t="s">
        <v>2001</v>
      </c>
      <c r="W362" s="32" t="s">
        <v>2001</v>
      </c>
      <c r="X362" s="30" t="s">
        <v>2001</v>
      </c>
      <c r="Y362" s="32" t="s">
        <v>2001</v>
      </c>
      <c r="Z362" s="30" t="s">
        <v>2001</v>
      </c>
      <c r="AA362" s="32" t="s">
        <v>2001</v>
      </c>
      <c r="AB362" s="30" t="s">
        <v>2001</v>
      </c>
      <c r="AC362" s="27" t="s">
        <v>2001</v>
      </c>
      <c r="AD362" s="30" t="s">
        <v>2001</v>
      </c>
      <c r="AE362" s="27" t="s">
        <v>2001</v>
      </c>
      <c r="AF362" s="30" t="s">
        <v>2001</v>
      </c>
      <c r="AG362" s="27" t="s">
        <v>2001</v>
      </c>
      <c r="AH362" s="25" t="s">
        <v>2001</v>
      </c>
      <c r="AI362" s="25" t="s">
        <v>2001</v>
      </c>
      <c r="AJ362" s="25" t="s">
        <v>2001</v>
      </c>
      <c r="AK362" s="25" t="s">
        <v>2001</v>
      </c>
      <c r="AL362" s="25" t="s">
        <v>2001</v>
      </c>
      <c r="AM362" s="25" t="s">
        <v>2001</v>
      </c>
      <c r="AN362" s="49" t="s">
        <v>2001</v>
      </c>
      <c r="AO362" s="49" t="s">
        <v>2001</v>
      </c>
      <c r="AP362" s="49" t="s">
        <v>2001</v>
      </c>
      <c r="AQ362" s="49" t="s">
        <v>2001</v>
      </c>
      <c r="AR362" s="49" t="s">
        <v>2001</v>
      </c>
      <c r="AS362" s="49" t="s">
        <v>2001</v>
      </c>
      <c r="AT362" s="28" t="s">
        <v>2001</v>
      </c>
      <c r="AU362" s="28" t="s">
        <v>2001</v>
      </c>
      <c r="AV362" s="28" t="s">
        <v>2001</v>
      </c>
    </row>
    <row r="363" spans="1:48" x14ac:dyDescent="0.25">
      <c r="A363" s="162">
        <v>360</v>
      </c>
      <c r="B363" s="3" t="s">
        <v>2618</v>
      </c>
      <c r="C363" s="3" t="s">
        <v>2176</v>
      </c>
      <c r="D363" s="28">
        <v>7000</v>
      </c>
      <c r="E363" s="25">
        <v>-7.8947370000000001</v>
      </c>
      <c r="F363" s="25">
        <v>0</v>
      </c>
      <c r="G363" s="25">
        <v>-30</v>
      </c>
      <c r="H363" s="28">
        <v>14315000000</v>
      </c>
      <c r="I363" s="51">
        <v>2.0449999999999999</v>
      </c>
      <c r="J363" s="51">
        <v>100</v>
      </c>
      <c r="K363" s="28">
        <v>90</v>
      </c>
      <c r="L363" s="28">
        <v>630000</v>
      </c>
      <c r="M363" s="51">
        <v>5.9625212947189095</v>
      </c>
      <c r="N363" s="51">
        <v>0.62070533692826146</v>
      </c>
      <c r="O363" s="51" t="s">
        <v>4942</v>
      </c>
      <c r="P363" s="30" t="s">
        <v>4748</v>
      </c>
      <c r="Q363" s="27" t="s">
        <v>2001</v>
      </c>
      <c r="R363" s="30" t="s">
        <v>4748</v>
      </c>
      <c r="S363" s="27" t="s">
        <v>2001</v>
      </c>
      <c r="T363" s="30">
        <v>122613.469591</v>
      </c>
      <c r="U363" s="27" t="s">
        <v>4748</v>
      </c>
      <c r="V363" s="30" t="s">
        <v>4748</v>
      </c>
      <c r="W363" s="32" t="s">
        <v>2001</v>
      </c>
      <c r="X363" s="30" t="s">
        <v>4748</v>
      </c>
      <c r="Y363" s="32" t="s">
        <v>2001</v>
      </c>
      <c r="Z363" s="30">
        <v>2400.135957</v>
      </c>
      <c r="AA363" s="32" t="s">
        <v>4748</v>
      </c>
      <c r="AB363" s="30" t="s">
        <v>4748</v>
      </c>
      <c r="AC363" s="27" t="s">
        <v>2001</v>
      </c>
      <c r="AD363" s="30" t="s">
        <v>4748</v>
      </c>
      <c r="AE363" s="27" t="s">
        <v>2001</v>
      </c>
      <c r="AF363" s="30">
        <v>1174</v>
      </c>
      <c r="AG363" s="27" t="s">
        <v>4748</v>
      </c>
      <c r="AH363" s="25" t="s">
        <v>4748</v>
      </c>
      <c r="AI363" s="25" t="s">
        <v>4748</v>
      </c>
      <c r="AJ363" s="25">
        <v>3.2425654757978024</v>
      </c>
      <c r="AK363" s="25" t="s">
        <v>4748</v>
      </c>
      <c r="AL363" s="25" t="s">
        <v>4748</v>
      </c>
      <c r="AM363" s="25">
        <v>10.518793202632013</v>
      </c>
      <c r="AN363" s="49" t="s">
        <v>4748</v>
      </c>
      <c r="AO363" s="49" t="s">
        <v>4748</v>
      </c>
      <c r="AP363" s="49">
        <v>19.550280745631497</v>
      </c>
      <c r="AQ363" s="49" t="s">
        <v>4748</v>
      </c>
      <c r="AR363" s="49">
        <v>0</v>
      </c>
      <c r="AS363" s="49">
        <v>0</v>
      </c>
      <c r="AT363" s="28" t="s">
        <v>4748</v>
      </c>
      <c r="AU363" s="28" t="s">
        <v>4748</v>
      </c>
      <c r="AV363" s="28">
        <v>750</v>
      </c>
    </row>
    <row r="364" spans="1:48" x14ac:dyDescent="0.25">
      <c r="A364" s="162">
        <v>361</v>
      </c>
      <c r="B364" s="3" t="s">
        <v>390</v>
      </c>
      <c r="C364" s="3" t="s">
        <v>694</v>
      </c>
      <c r="D364" s="28">
        <v>1500</v>
      </c>
      <c r="E364" s="25">
        <v>-11.764709999999999</v>
      </c>
      <c r="F364" s="25">
        <v>-16.66667</v>
      </c>
      <c r="G364" s="25">
        <v>-66.666669999999996</v>
      </c>
      <c r="H364" s="28">
        <v>48328500000</v>
      </c>
      <c r="I364" s="51">
        <v>32.219000000000001</v>
      </c>
      <c r="J364" s="51">
        <v>95.429000000000002</v>
      </c>
      <c r="K364" s="28">
        <v>229720</v>
      </c>
      <c r="L364" s="28">
        <v>366100000</v>
      </c>
      <c r="M364" s="51" t="s">
        <v>4942</v>
      </c>
      <c r="N364" s="51">
        <v>0.1684820453803752</v>
      </c>
      <c r="O364" s="51">
        <v>0.12719050000000001</v>
      </c>
      <c r="P364" s="30">
        <v>35716.219535999997</v>
      </c>
      <c r="Q364" s="27">
        <v>5.5473307414448891E-2</v>
      </c>
      <c r="R364" s="30">
        <v>42377.304824999999</v>
      </c>
      <c r="S364" s="27">
        <v>0.18650028965932397</v>
      </c>
      <c r="T364" s="30">
        <v>63497.429497999998</v>
      </c>
      <c r="U364" s="27">
        <v>0.49838291416164876</v>
      </c>
      <c r="V364" s="30">
        <v>934.62450699999999</v>
      </c>
      <c r="W364" s="32">
        <v>5.6269674525730107</v>
      </c>
      <c r="X364" s="30">
        <v>707.85651499999994</v>
      </c>
      <c r="Y364" s="32">
        <v>-0.24263005121478165</v>
      </c>
      <c r="Z364" s="30">
        <v>-11649.325919000001</v>
      </c>
      <c r="AA364" s="32">
        <v>-17.457185421257304</v>
      </c>
      <c r="AB364" s="30">
        <v>100.85164414878</v>
      </c>
      <c r="AC364" s="27">
        <v>0.27321786012758897</v>
      </c>
      <c r="AD364" s="30">
        <v>43.1</v>
      </c>
      <c r="AE364" s="27">
        <v>-0.57263958992659236</v>
      </c>
      <c r="AF364" s="30">
        <v>-367</v>
      </c>
      <c r="AG364" s="27">
        <v>-9.5150812064965198</v>
      </c>
      <c r="AH364" s="25">
        <v>0.9906626043938912</v>
      </c>
      <c r="AI364" s="25">
        <v>0.3501106336270185</v>
      </c>
      <c r="AJ364" s="25">
        <v>-4.0227819449731816</v>
      </c>
      <c r="AK364" s="25">
        <v>1.0584249889913533</v>
      </c>
      <c r="AL364" s="25">
        <v>0.42530845463444583</v>
      </c>
      <c r="AM364" s="25">
        <v>-4.8585416042570655</v>
      </c>
      <c r="AN364" s="49">
        <v>8.6161928249381745</v>
      </c>
      <c r="AO364" s="49">
        <v>20.42772066734425</v>
      </c>
      <c r="AP364" s="49">
        <v>6.1118819544061065</v>
      </c>
      <c r="AQ364" s="49">
        <v>0</v>
      </c>
      <c r="AR364" s="49">
        <v>1.4839472311809094</v>
      </c>
      <c r="AS364" s="49">
        <v>6.7348739262116499</v>
      </c>
      <c r="AT364" s="28">
        <v>0</v>
      </c>
      <c r="AU364" s="28">
        <v>0</v>
      </c>
      <c r="AV364" s="28" t="s">
        <v>4748</v>
      </c>
    </row>
    <row r="365" spans="1:48" x14ac:dyDescent="0.25">
      <c r="A365" s="162">
        <v>362</v>
      </c>
      <c r="B365" s="3" t="s">
        <v>2621</v>
      </c>
      <c r="C365" s="3" t="s">
        <v>2176</v>
      </c>
      <c r="D365" s="28">
        <v>7000</v>
      </c>
      <c r="E365" s="25">
        <v>0</v>
      </c>
      <c r="F365" s="25">
        <v>-7.8947370000000001</v>
      </c>
      <c r="G365" s="25">
        <v>27.272729999999999</v>
      </c>
      <c r="H365" s="28">
        <v>8607053000</v>
      </c>
      <c r="I365" s="51">
        <v>1.2295700000000001</v>
      </c>
      <c r="J365" s="51">
        <v>17.771609999999999</v>
      </c>
      <c r="K365" s="28">
        <v>25</v>
      </c>
      <c r="L365" s="28">
        <v>175000</v>
      </c>
      <c r="M365" s="51">
        <v>5.7142857142857144</v>
      </c>
      <c r="N365" s="51">
        <v>0.61400317245146308</v>
      </c>
      <c r="O365" s="51" t="s">
        <v>4942</v>
      </c>
      <c r="P365" s="30">
        <v>114671.95741</v>
      </c>
      <c r="Q365" s="27" t="s">
        <v>2001</v>
      </c>
      <c r="R365" s="30" t="s">
        <v>4748</v>
      </c>
      <c r="S365" s="27" t="s">
        <v>2001</v>
      </c>
      <c r="T365" s="30">
        <v>123731.767481</v>
      </c>
      <c r="U365" s="27" t="s">
        <v>4748</v>
      </c>
      <c r="V365" s="30">
        <v>1392.8180219999999</v>
      </c>
      <c r="W365" s="32" t="s">
        <v>2001</v>
      </c>
      <c r="X365" s="30" t="s">
        <v>4748</v>
      </c>
      <c r="Y365" s="32" t="s">
        <v>2001</v>
      </c>
      <c r="Z365" s="30">
        <v>1506.1582000000001</v>
      </c>
      <c r="AA365" s="32" t="s">
        <v>4748</v>
      </c>
      <c r="AB365" s="30" t="s">
        <v>4748</v>
      </c>
      <c r="AC365" s="27" t="s">
        <v>2001</v>
      </c>
      <c r="AD365" s="30" t="s">
        <v>4748</v>
      </c>
      <c r="AE365" s="27" t="s">
        <v>2001</v>
      </c>
      <c r="AF365" s="30">
        <v>1225</v>
      </c>
      <c r="AG365" s="27" t="s">
        <v>4748</v>
      </c>
      <c r="AH365" s="25" t="s">
        <v>4748</v>
      </c>
      <c r="AI365" s="25" t="s">
        <v>4748</v>
      </c>
      <c r="AJ365" s="25" t="s">
        <v>4748</v>
      </c>
      <c r="AK365" s="25" t="s">
        <v>4748</v>
      </c>
      <c r="AL365" s="25" t="s">
        <v>4748</v>
      </c>
      <c r="AM365" s="25" t="s">
        <v>4748</v>
      </c>
      <c r="AN365" s="49">
        <v>6.4480364040207743</v>
      </c>
      <c r="AO365" s="49" t="s">
        <v>4748</v>
      </c>
      <c r="AP365" s="49">
        <v>7.0058026555961828</v>
      </c>
      <c r="AQ365" s="49">
        <v>169.37277694235181</v>
      </c>
      <c r="AR365" s="49" t="s">
        <v>4748</v>
      </c>
      <c r="AS365" s="49">
        <v>101.73204101358995</v>
      </c>
      <c r="AT365" s="28" t="s">
        <v>4748</v>
      </c>
      <c r="AU365" s="28" t="s">
        <v>4748</v>
      </c>
      <c r="AV365" s="28">
        <v>750</v>
      </c>
    </row>
    <row r="366" spans="1:48" x14ac:dyDescent="0.25">
      <c r="A366" s="162">
        <v>363</v>
      </c>
      <c r="B366" s="3" t="s">
        <v>2624</v>
      </c>
      <c r="C366" s="3" t="s">
        <v>2176</v>
      </c>
      <c r="D366" s="28" t="s">
        <v>4942</v>
      </c>
      <c r="E366" s="25" t="s">
        <v>4942</v>
      </c>
      <c r="F366" s="25" t="s">
        <v>4942</v>
      </c>
      <c r="G366" s="25" t="s">
        <v>4942</v>
      </c>
      <c r="H366" s="28" t="s">
        <v>4942</v>
      </c>
      <c r="I366" s="51">
        <v>1.1599999999999999</v>
      </c>
      <c r="J366" s="51">
        <v>83.379310000000004</v>
      </c>
      <c r="K366" s="28">
        <v>0</v>
      </c>
      <c r="L366" s="28" t="s">
        <v>4942</v>
      </c>
      <c r="M366" s="51" t="s">
        <v>4942</v>
      </c>
      <c r="N366" s="51" t="s">
        <v>4942</v>
      </c>
      <c r="O366" s="51" t="s">
        <v>4942</v>
      </c>
      <c r="P366" s="30" t="s">
        <v>4748</v>
      </c>
      <c r="Q366" s="27" t="s">
        <v>2001</v>
      </c>
      <c r="R366" s="30">
        <v>104270.959456</v>
      </c>
      <c r="S366" s="27" t="s">
        <v>2001</v>
      </c>
      <c r="T366" s="30">
        <v>104360.785013</v>
      </c>
      <c r="U366" s="27">
        <v>8.6146284131880576E-4</v>
      </c>
      <c r="V366" s="30" t="s">
        <v>4748</v>
      </c>
      <c r="W366" s="32" t="s">
        <v>2001</v>
      </c>
      <c r="X366" s="30">
        <v>1073.5310890000001</v>
      </c>
      <c r="Y366" s="32" t="s">
        <v>2001</v>
      </c>
      <c r="Z366" s="30">
        <v>947.39595399999996</v>
      </c>
      <c r="AA366" s="32">
        <v>-0.11749555862187061</v>
      </c>
      <c r="AB366" s="30" t="s">
        <v>4748</v>
      </c>
      <c r="AC366" s="27" t="s">
        <v>2001</v>
      </c>
      <c r="AD366" s="30">
        <v>712</v>
      </c>
      <c r="AE366" s="27" t="s">
        <v>2001</v>
      </c>
      <c r="AF366" s="30">
        <v>598</v>
      </c>
      <c r="AG366" s="27">
        <v>-0.1601123595505618</v>
      </c>
      <c r="AH366" s="25" t="s">
        <v>4748</v>
      </c>
      <c r="AI366" s="25">
        <v>2.4963043607730677</v>
      </c>
      <c r="AJ366" s="25">
        <v>1.8954032393818816</v>
      </c>
      <c r="AK366" s="25" t="s">
        <v>4748</v>
      </c>
      <c r="AL366" s="25">
        <v>6.4624990670449103</v>
      </c>
      <c r="AM366" s="25">
        <v>5.4016407900440866</v>
      </c>
      <c r="AN366" s="49" t="s">
        <v>4748</v>
      </c>
      <c r="AO366" s="49">
        <v>13.209146187833841</v>
      </c>
      <c r="AP366" s="49">
        <v>12.130356649217477</v>
      </c>
      <c r="AQ366" s="49">
        <v>37.700197791078921</v>
      </c>
      <c r="AR366" s="49">
        <v>98.292170165165132</v>
      </c>
      <c r="AS366" s="49">
        <v>131.41389640356277</v>
      </c>
      <c r="AT366" s="28" t="s">
        <v>4748</v>
      </c>
      <c r="AU366" s="28">
        <v>650</v>
      </c>
      <c r="AV366" s="28">
        <v>750</v>
      </c>
    </row>
    <row r="367" spans="1:48" x14ac:dyDescent="0.25">
      <c r="A367" s="162">
        <v>364</v>
      </c>
      <c r="B367" s="3" t="s">
        <v>94</v>
      </c>
      <c r="C367" s="3" t="s">
        <v>1</v>
      </c>
      <c r="D367" s="6">
        <v>5840</v>
      </c>
      <c r="E367" s="171">
        <v>-2.6666669999999999</v>
      </c>
      <c r="F367" s="171">
        <v>-16.452069999999999</v>
      </c>
      <c r="G367" s="171">
        <v>-16.571429999999999</v>
      </c>
      <c r="H367" s="6">
        <v>100448000000</v>
      </c>
      <c r="I367" s="154">
        <v>17.2</v>
      </c>
      <c r="J367" s="154">
        <v>73.969939999999994</v>
      </c>
      <c r="K367" s="6">
        <v>7964</v>
      </c>
      <c r="L367" s="6">
        <v>46150000</v>
      </c>
      <c r="M367" s="154">
        <v>34.25755846099279</v>
      </c>
      <c r="N367" s="154">
        <v>0.55264589675742981</v>
      </c>
      <c r="O367" s="154">
        <v>0.48241000000000001</v>
      </c>
      <c r="P367" s="172">
        <v>35893.326536</v>
      </c>
      <c r="Q367" s="168">
        <v>0.27910448870088556</v>
      </c>
      <c r="R367" s="172">
        <v>23133.652700999999</v>
      </c>
      <c r="S367" s="168">
        <v>-0.3554887514313394</v>
      </c>
      <c r="T367" s="172">
        <v>17702.755220999999</v>
      </c>
      <c r="U367" s="168">
        <v>-0.23476177974113177</v>
      </c>
      <c r="V367" s="172">
        <v>76.197166999999993</v>
      </c>
      <c r="W367" s="173">
        <v>-0.87385540632687597</v>
      </c>
      <c r="X367" s="172">
        <v>196.40538599999999</v>
      </c>
      <c r="Y367" s="173">
        <v>1.5775943349704855</v>
      </c>
      <c r="Z367" s="172">
        <v>3746.4061729999999</v>
      </c>
      <c r="AA367" s="173">
        <v>18.074864744289652</v>
      </c>
      <c r="AB367" s="172">
        <v>8</v>
      </c>
      <c r="AC367" s="168">
        <v>-0.8666666666666667</v>
      </c>
      <c r="AD367" s="172">
        <v>18</v>
      </c>
      <c r="AE367" s="168">
        <v>1.25</v>
      </c>
      <c r="AF367" s="172">
        <v>250</v>
      </c>
      <c r="AG367" s="168">
        <v>12.888888888888889</v>
      </c>
      <c r="AH367" s="171">
        <v>3.317124073533595E-2</v>
      </c>
      <c r="AI367" s="171">
        <v>7.5313385349818587E-2</v>
      </c>
      <c r="AJ367" s="171">
        <v>1.2341065587751254</v>
      </c>
      <c r="AK367" s="171">
        <v>7.4953533752221635E-2</v>
      </c>
      <c r="AL367" s="171">
        <v>0.15489932632498588</v>
      </c>
      <c r="AM367" s="171">
        <v>2.4364189328456884</v>
      </c>
      <c r="AN367" s="170">
        <v>17.485197923088379</v>
      </c>
      <c r="AO367" s="170">
        <v>21.663282663456627</v>
      </c>
      <c r="AP367" s="170">
        <v>32.404418659051849</v>
      </c>
      <c r="AQ367" s="170">
        <v>45.961454302072916</v>
      </c>
      <c r="AR367" s="170">
        <v>65.761841136800896</v>
      </c>
      <c r="AS367" s="170">
        <v>82.74293263363478</v>
      </c>
      <c r="AT367" s="6">
        <v>0</v>
      </c>
      <c r="AU367" s="6">
        <v>0</v>
      </c>
      <c r="AV367" s="6">
        <v>0</v>
      </c>
    </row>
    <row r="368" spans="1:48" x14ac:dyDescent="0.25">
      <c r="A368" s="162">
        <v>365</v>
      </c>
      <c r="B368" s="3" t="s">
        <v>2627</v>
      </c>
      <c r="C368" s="3" t="s">
        <v>2176</v>
      </c>
      <c r="D368" s="28">
        <v>13500</v>
      </c>
      <c r="E368" s="25">
        <v>-15.094340000000001</v>
      </c>
      <c r="F368" s="25">
        <v>-32.160800000000002</v>
      </c>
      <c r="G368" s="25">
        <v>-7.5342469999999997</v>
      </c>
      <c r="H368" s="28">
        <v>135000000000</v>
      </c>
      <c r="I368" s="51">
        <v>10</v>
      </c>
      <c r="J368" s="51">
        <v>68.596180000000004</v>
      </c>
      <c r="K368" s="28">
        <v>60</v>
      </c>
      <c r="L368" s="28">
        <v>877000</v>
      </c>
      <c r="M368" s="51">
        <v>8.6984536082474229</v>
      </c>
      <c r="N368" s="51">
        <v>1.7376087646638132</v>
      </c>
      <c r="O368" s="51" t="s">
        <v>4942</v>
      </c>
      <c r="P368" s="30">
        <v>188489.237348</v>
      </c>
      <c r="Q368" s="27">
        <v>0.1062593580813751</v>
      </c>
      <c r="R368" s="30">
        <v>228860.519076</v>
      </c>
      <c r="S368" s="27">
        <v>0.21418348493534478</v>
      </c>
      <c r="T368" s="30">
        <v>280252.81657700002</v>
      </c>
      <c r="U368" s="27">
        <v>0.22455728803067893</v>
      </c>
      <c r="V368" s="30">
        <v>6001.170889</v>
      </c>
      <c r="W368" s="32">
        <v>30.35167313932374</v>
      </c>
      <c r="X368" s="30">
        <v>13150.391228</v>
      </c>
      <c r="Y368" s="32">
        <v>1.1913042423278344</v>
      </c>
      <c r="Z368" s="30">
        <v>22354.121002</v>
      </c>
      <c r="AA368" s="32">
        <v>0.69988258253513302</v>
      </c>
      <c r="AB368" s="30">
        <v>1500</v>
      </c>
      <c r="AC368" s="27">
        <v>30.25</v>
      </c>
      <c r="AD368" s="30">
        <v>3288</v>
      </c>
      <c r="AE368" s="27">
        <v>1.1920000000000002</v>
      </c>
      <c r="AF368" s="30">
        <v>3781</v>
      </c>
      <c r="AG368" s="27">
        <v>0.14993917274939172</v>
      </c>
      <c r="AH368" s="25">
        <v>2.5901873388239687</v>
      </c>
      <c r="AI368" s="25">
        <v>5.6627951442333888</v>
      </c>
      <c r="AJ368" s="25">
        <v>9.0944584548591667</v>
      </c>
      <c r="AK368" s="25" t="s">
        <v>4748</v>
      </c>
      <c r="AL368" s="25" t="s">
        <v>4748</v>
      </c>
      <c r="AM368" s="25" t="s">
        <v>4748</v>
      </c>
      <c r="AN368" s="49">
        <v>17.507687822553631</v>
      </c>
      <c r="AO368" s="49">
        <v>19.453265928412712</v>
      </c>
      <c r="AP368" s="49">
        <v>24.249600456496335</v>
      </c>
      <c r="AQ368" s="49" t="s">
        <v>4748</v>
      </c>
      <c r="AR368" s="49" t="s">
        <v>4748</v>
      </c>
      <c r="AS368" s="49">
        <v>208.25008469127658</v>
      </c>
      <c r="AT368" s="28">
        <v>0</v>
      </c>
      <c r="AU368" s="28">
        <v>0</v>
      </c>
      <c r="AV368" s="28">
        <v>0</v>
      </c>
    </row>
    <row r="369" spans="1:48" x14ac:dyDescent="0.25">
      <c r="A369" s="162">
        <v>366</v>
      </c>
      <c r="B369" s="3" t="s">
        <v>4030</v>
      </c>
      <c r="C369" s="3" t="s">
        <v>694</v>
      </c>
      <c r="D369" s="28">
        <v>10500</v>
      </c>
      <c r="E369" s="25">
        <v>2.941176</v>
      </c>
      <c r="F369" s="25">
        <v>-13.934430000000001</v>
      </c>
      <c r="G369" s="25">
        <v>-7.6000030000000001</v>
      </c>
      <c r="H369" s="28">
        <v>231000000000</v>
      </c>
      <c r="I369" s="51">
        <v>22</v>
      </c>
      <c r="J369" s="51">
        <v>76.640230000000003</v>
      </c>
      <c r="K369" s="28">
        <v>49321.1</v>
      </c>
      <c r="L369" s="28">
        <v>499475000</v>
      </c>
      <c r="M369" s="51">
        <v>2.2754744261160704</v>
      </c>
      <c r="N369" s="51">
        <v>0.82746136073950982</v>
      </c>
      <c r="O369" s="51" t="s">
        <v>4942</v>
      </c>
      <c r="P369" s="30" t="s">
        <v>4748</v>
      </c>
      <c r="Q369" s="27" t="s">
        <v>2001</v>
      </c>
      <c r="R369" s="30">
        <v>279959.60531999997</v>
      </c>
      <c r="S369" s="27" t="s">
        <v>2001</v>
      </c>
      <c r="T369" s="30">
        <v>365018.84031100001</v>
      </c>
      <c r="U369" s="27">
        <v>0.30382681420691199</v>
      </c>
      <c r="V369" s="30" t="s">
        <v>4748</v>
      </c>
      <c r="W369" s="32" t="s">
        <v>2001</v>
      </c>
      <c r="X369" s="30">
        <v>13095.039957999999</v>
      </c>
      <c r="Y369" s="32" t="s">
        <v>2001</v>
      </c>
      <c r="Z369" s="30">
        <v>19847.269177999999</v>
      </c>
      <c r="AA369" s="32">
        <v>0.51563257856841738</v>
      </c>
      <c r="AB369" s="30" t="s">
        <v>4748</v>
      </c>
      <c r="AC369" s="27" t="s">
        <v>2001</v>
      </c>
      <c r="AD369" s="30">
        <v>705.45454545454538</v>
      </c>
      <c r="AE369" s="27" t="s">
        <v>2001</v>
      </c>
      <c r="AF369" s="30">
        <v>901.81818181818176</v>
      </c>
      <c r="AG369" s="27">
        <v>0.27835051546391759</v>
      </c>
      <c r="AH369" s="25" t="s">
        <v>4748</v>
      </c>
      <c r="AI369" s="25" t="s">
        <v>4748</v>
      </c>
      <c r="AJ369" s="25">
        <v>4.1113508940164598</v>
      </c>
      <c r="AK369" s="25" t="s">
        <v>4748</v>
      </c>
      <c r="AL369" s="25" t="s">
        <v>4748</v>
      </c>
      <c r="AM369" s="25">
        <v>8.7972168004959528</v>
      </c>
      <c r="AN369" s="49" t="s">
        <v>4748</v>
      </c>
      <c r="AO369" s="49">
        <v>9.117215783978871</v>
      </c>
      <c r="AP369" s="49">
        <v>8.8204849901907245</v>
      </c>
      <c r="AQ369" s="49" t="s">
        <v>4748</v>
      </c>
      <c r="AR369" s="49">
        <v>30.757500653035635</v>
      </c>
      <c r="AS369" s="49">
        <v>3.9091370649204342</v>
      </c>
      <c r="AT369" s="28" t="s">
        <v>4748</v>
      </c>
      <c r="AU369" s="28" t="s">
        <v>4748</v>
      </c>
      <c r="AV369" s="28" t="s">
        <v>4748</v>
      </c>
    </row>
    <row r="370" spans="1:48" x14ac:dyDescent="0.25">
      <c r="A370" s="162">
        <v>367</v>
      </c>
      <c r="B370" s="3" t="s">
        <v>2630</v>
      </c>
      <c r="C370" s="3" t="s">
        <v>2176</v>
      </c>
      <c r="D370" s="28">
        <v>14100</v>
      </c>
      <c r="E370" s="25">
        <v>0</v>
      </c>
      <c r="F370" s="25">
        <v>-25.789470000000001</v>
      </c>
      <c r="G370" s="25">
        <v>-27.692309999999999</v>
      </c>
      <c r="H370" s="28">
        <v>76115325000</v>
      </c>
      <c r="I370" s="51">
        <v>5.39825</v>
      </c>
      <c r="J370" s="51">
        <v>37.289879999999997</v>
      </c>
      <c r="K370" s="28">
        <v>0</v>
      </c>
      <c r="L370" s="28" t="s">
        <v>4942</v>
      </c>
      <c r="M370" s="51">
        <v>6.0127931769722816</v>
      </c>
      <c r="N370" s="51">
        <v>0.6972237986219515</v>
      </c>
      <c r="O370" s="51" t="s">
        <v>4942</v>
      </c>
      <c r="P370" s="30">
        <v>303767.44676199998</v>
      </c>
      <c r="Q370" s="27" t="s">
        <v>2001</v>
      </c>
      <c r="R370" s="30">
        <v>328650.74810099998</v>
      </c>
      <c r="S370" s="27">
        <v>8.1915628564689147E-2</v>
      </c>
      <c r="T370" s="30">
        <v>303398.78524100001</v>
      </c>
      <c r="U370" s="27">
        <v>-7.6835251420877979E-2</v>
      </c>
      <c r="V370" s="30">
        <v>5712.6110669999998</v>
      </c>
      <c r="W370" s="32" t="s">
        <v>2001</v>
      </c>
      <c r="X370" s="30">
        <v>8647.4488789999996</v>
      </c>
      <c r="Y370" s="32">
        <v>0.51374717753036903</v>
      </c>
      <c r="Z370" s="30">
        <v>10602.319705</v>
      </c>
      <c r="AA370" s="32">
        <v>0.22606329951800347</v>
      </c>
      <c r="AB370" s="30">
        <v>2193</v>
      </c>
      <c r="AC370" s="27" t="s">
        <v>2001</v>
      </c>
      <c r="AD370" s="30">
        <v>2287</v>
      </c>
      <c r="AE370" s="27">
        <v>4.2863657090743246E-2</v>
      </c>
      <c r="AF370" s="30">
        <v>2345</v>
      </c>
      <c r="AG370" s="27">
        <v>2.5360734586794928E-2</v>
      </c>
      <c r="AH370" s="25" t="s">
        <v>4748</v>
      </c>
      <c r="AI370" s="25">
        <v>4.6265507001052795</v>
      </c>
      <c r="AJ370" s="25">
        <v>4.487498335291833</v>
      </c>
      <c r="AK370" s="25" t="s">
        <v>4748</v>
      </c>
      <c r="AL370" s="25">
        <v>9.897463642977435</v>
      </c>
      <c r="AM370" s="25">
        <v>11.752948958535443</v>
      </c>
      <c r="AN370" s="49">
        <v>16.2819362144328</v>
      </c>
      <c r="AO370" s="49">
        <v>22.182965549981091</v>
      </c>
      <c r="AP370" s="49">
        <v>28.291524068501928</v>
      </c>
      <c r="AQ370" s="49">
        <v>173.2888854422938</v>
      </c>
      <c r="AR370" s="49">
        <v>76.955386939119251</v>
      </c>
      <c r="AS370" s="49">
        <v>191.49402799676892</v>
      </c>
      <c r="AT370" s="28" t="s">
        <v>4748</v>
      </c>
      <c r="AU370" s="28">
        <v>1700</v>
      </c>
      <c r="AV370" s="28">
        <v>1700</v>
      </c>
    </row>
    <row r="371" spans="1:48" x14ac:dyDescent="0.25">
      <c r="A371" s="162">
        <v>368</v>
      </c>
      <c r="B371" s="3" t="s">
        <v>4181</v>
      </c>
      <c r="C371" s="3" t="s">
        <v>2176</v>
      </c>
      <c r="D371" s="6">
        <v>14000</v>
      </c>
      <c r="E371" s="171">
        <v>-39.914160000000003</v>
      </c>
      <c r="F371" s="171">
        <v>-39.914160000000003</v>
      </c>
      <c r="G371" s="171">
        <v>-2.0979019999999999</v>
      </c>
      <c r="H371" s="6">
        <v>155400000000</v>
      </c>
      <c r="I371" s="154">
        <v>11.1</v>
      </c>
      <c r="J371" s="154">
        <v>100</v>
      </c>
      <c r="K371" s="6">
        <v>5</v>
      </c>
      <c r="L371" s="6">
        <v>70000</v>
      </c>
      <c r="M371" s="154">
        <v>2000</v>
      </c>
      <c r="N371" s="154">
        <v>1.3619054456438113</v>
      </c>
      <c r="O371" s="154" t="s">
        <v>4942</v>
      </c>
      <c r="P371" s="172" t="s">
        <v>4748</v>
      </c>
      <c r="Q371" s="168" t="s">
        <v>2001</v>
      </c>
      <c r="R371" s="172">
        <v>21876.906910999998</v>
      </c>
      <c r="S371" s="168" t="s">
        <v>2001</v>
      </c>
      <c r="T371" s="172">
        <v>18560.135313999999</v>
      </c>
      <c r="U371" s="168">
        <v>-0.15161062806974246</v>
      </c>
      <c r="V371" s="172" t="s">
        <v>4748</v>
      </c>
      <c r="W371" s="173" t="s">
        <v>2001</v>
      </c>
      <c r="X371" s="172">
        <v>3577.963205</v>
      </c>
      <c r="Y371" s="173" t="s">
        <v>2001</v>
      </c>
      <c r="Z371" s="172">
        <v>80.735933000000003</v>
      </c>
      <c r="AA371" s="173">
        <v>-0.9774352254692904</v>
      </c>
      <c r="AB371" s="172" t="s">
        <v>4748</v>
      </c>
      <c r="AC371" s="168" t="s">
        <v>2001</v>
      </c>
      <c r="AD371" s="172" t="s">
        <v>4748</v>
      </c>
      <c r="AE371" s="168" t="s">
        <v>2001</v>
      </c>
      <c r="AF371" s="172">
        <v>7</v>
      </c>
      <c r="AG371" s="168" t="s">
        <v>4748</v>
      </c>
      <c r="AH371" s="171" t="s">
        <v>4748</v>
      </c>
      <c r="AI371" s="171" t="s">
        <v>4748</v>
      </c>
      <c r="AJ371" s="171">
        <v>6.7401913542115471E-2</v>
      </c>
      <c r="AK371" s="171" t="s">
        <v>4748</v>
      </c>
      <c r="AL371" s="171" t="s">
        <v>4748</v>
      </c>
      <c r="AM371" s="171">
        <v>7.0780965452609326E-2</v>
      </c>
      <c r="AN371" s="170" t="s">
        <v>4748</v>
      </c>
      <c r="AO371" s="170">
        <v>29.647629947809296</v>
      </c>
      <c r="AP371" s="170">
        <v>23.64968660917598</v>
      </c>
      <c r="AQ371" s="170" t="s">
        <v>4748</v>
      </c>
      <c r="AR371" s="170">
        <v>0</v>
      </c>
      <c r="AS371" s="170">
        <v>0</v>
      </c>
      <c r="AT371" s="6" t="s">
        <v>4748</v>
      </c>
      <c r="AU371" s="6" t="s">
        <v>4748</v>
      </c>
      <c r="AV371" s="6">
        <v>0</v>
      </c>
    </row>
    <row r="372" spans="1:48" x14ac:dyDescent="0.25">
      <c r="A372" s="162">
        <v>369</v>
      </c>
      <c r="B372" s="3" t="s">
        <v>2633</v>
      </c>
      <c r="C372" s="3" t="s">
        <v>2176</v>
      </c>
      <c r="D372" s="28" t="s">
        <v>4942</v>
      </c>
      <c r="E372" s="25" t="s">
        <v>4942</v>
      </c>
      <c r="F372" s="25" t="s">
        <v>4942</v>
      </c>
      <c r="G372" s="25" t="s">
        <v>4942</v>
      </c>
      <c r="H372" s="28" t="s">
        <v>4942</v>
      </c>
      <c r="I372" s="51">
        <v>680</v>
      </c>
      <c r="J372" s="51">
        <v>0.30247059999999998</v>
      </c>
      <c r="K372" s="28" t="s">
        <v>4942</v>
      </c>
      <c r="L372" s="28" t="s">
        <v>4942</v>
      </c>
      <c r="M372" s="51" t="s">
        <v>4942</v>
      </c>
      <c r="N372" s="51" t="s">
        <v>4942</v>
      </c>
      <c r="O372" s="51" t="s">
        <v>4942</v>
      </c>
      <c r="P372" s="30">
        <v>11473471.274704</v>
      </c>
      <c r="Q372" s="27" t="s">
        <v>2001</v>
      </c>
      <c r="R372" s="30">
        <v>8756073.2885299996</v>
      </c>
      <c r="S372" s="27">
        <v>-0.23684183462115349</v>
      </c>
      <c r="T372" s="30">
        <v>11152716.360693</v>
      </c>
      <c r="U372" s="27">
        <v>0.27371208453708107</v>
      </c>
      <c r="V372" s="30">
        <v>-475000.93866400002</v>
      </c>
      <c r="W372" s="32" t="s">
        <v>2001</v>
      </c>
      <c r="X372" s="30">
        <v>419821.08506000001</v>
      </c>
      <c r="Y372" s="32">
        <v>-1.8838321167128631</v>
      </c>
      <c r="Z372" s="30">
        <v>688100.02867200004</v>
      </c>
      <c r="AA372" s="32">
        <v>0.6390316093191416</v>
      </c>
      <c r="AB372" s="30" t="s">
        <v>4748</v>
      </c>
      <c r="AC372" s="27" t="s">
        <v>2001</v>
      </c>
      <c r="AD372" s="30">
        <v>617.38394900000003</v>
      </c>
      <c r="AE372" s="27" t="s">
        <v>2001</v>
      </c>
      <c r="AF372" s="30">
        <v>1012</v>
      </c>
      <c r="AG372" s="27">
        <v>0.63917445803243578</v>
      </c>
      <c r="AH372" s="25" t="s">
        <v>4748</v>
      </c>
      <c r="AI372" s="25">
        <v>1.5347943749849571</v>
      </c>
      <c r="AJ372" s="25">
        <v>2.6606125352233967</v>
      </c>
      <c r="AK372" s="25" t="s">
        <v>4748</v>
      </c>
      <c r="AL372" s="25">
        <v>7.0069723184729966</v>
      </c>
      <c r="AM372" s="25">
        <v>10.261884104825368</v>
      </c>
      <c r="AN372" s="49">
        <v>15.177462532296493</v>
      </c>
      <c r="AO372" s="49">
        <v>6.1096390183802418</v>
      </c>
      <c r="AP372" s="49">
        <v>15.613528567804424</v>
      </c>
      <c r="AQ372" s="49">
        <v>331.11819499333109</v>
      </c>
      <c r="AR372" s="49">
        <v>266.14403937200632</v>
      </c>
      <c r="AS372" s="49">
        <v>203.7763563699022</v>
      </c>
      <c r="AT372" s="28" t="s">
        <v>4748</v>
      </c>
      <c r="AU372" s="28">
        <v>0</v>
      </c>
      <c r="AV372" s="28" t="s">
        <v>4748</v>
      </c>
    </row>
    <row r="373" spans="1:48" x14ac:dyDescent="0.25">
      <c r="A373" s="162">
        <v>370</v>
      </c>
      <c r="B373" s="3" t="s">
        <v>95</v>
      </c>
      <c r="C373" s="3" t="s">
        <v>1</v>
      </c>
      <c r="D373" s="28" t="s">
        <v>4942</v>
      </c>
      <c r="E373" s="25" t="s">
        <v>4942</v>
      </c>
      <c r="F373" s="25" t="s">
        <v>4942</v>
      </c>
      <c r="G373" s="25" t="s">
        <v>4942</v>
      </c>
      <c r="H373" s="28" t="s">
        <v>4942</v>
      </c>
      <c r="I373" s="51">
        <v>60.630979999999994</v>
      </c>
      <c r="J373" s="51">
        <v>24.232530000000001</v>
      </c>
      <c r="K373" s="28">
        <v>0</v>
      </c>
      <c r="L373" s="28" t="s">
        <v>4942</v>
      </c>
      <c r="M373" s="51" t="s">
        <v>4942</v>
      </c>
      <c r="N373" s="51" t="s">
        <v>4942</v>
      </c>
      <c r="O373" s="51">
        <v>0.5677915</v>
      </c>
      <c r="P373" s="30">
        <v>1853025.0736710001</v>
      </c>
      <c r="Q373" s="27">
        <v>-0.11829260411731346</v>
      </c>
      <c r="R373" s="30">
        <v>2885285.1338909999</v>
      </c>
      <c r="S373" s="27">
        <v>0.55706750809097527</v>
      </c>
      <c r="T373" s="30">
        <v>3166156.7351859999</v>
      </c>
      <c r="U373" s="27">
        <v>9.7346219961361599E-2</v>
      </c>
      <c r="V373" s="30">
        <v>-63337.323778999998</v>
      </c>
      <c r="W373" s="32">
        <v>-10.664676837520663</v>
      </c>
      <c r="X373" s="30">
        <v>159665.870413</v>
      </c>
      <c r="Y373" s="32">
        <v>-3.5208812258963569</v>
      </c>
      <c r="Z373" s="30">
        <v>201316.70497600001</v>
      </c>
      <c r="AA373" s="32">
        <v>0.2608624777183991</v>
      </c>
      <c r="AB373" s="30">
        <v>-1088</v>
      </c>
      <c r="AC373" s="27">
        <v>-10.066666666666666</v>
      </c>
      <c r="AD373" s="30">
        <v>2661</v>
      </c>
      <c r="AE373" s="27">
        <v>-3.4457720588235294</v>
      </c>
      <c r="AF373" s="30">
        <v>3309</v>
      </c>
      <c r="AG373" s="27">
        <v>0.24351747463359638</v>
      </c>
      <c r="AH373" s="25">
        <v>-2.6537944180354516</v>
      </c>
      <c r="AI373" s="25">
        <v>6.5177730842799209</v>
      </c>
      <c r="AJ373" s="25">
        <v>8.190831014160139</v>
      </c>
      <c r="AK373" s="25">
        <v>-8.091358295349405</v>
      </c>
      <c r="AL373" s="25">
        <v>18.642076497610756</v>
      </c>
      <c r="AM373" s="25">
        <v>18.891302726604252</v>
      </c>
      <c r="AN373" s="49">
        <v>6.2608843341856684</v>
      </c>
      <c r="AO373" s="49">
        <v>10.865288233479776</v>
      </c>
      <c r="AP373" s="49">
        <v>11.467600870260453</v>
      </c>
      <c r="AQ373" s="49">
        <v>138.27341022639911</v>
      </c>
      <c r="AR373" s="49">
        <v>106.68579510838769</v>
      </c>
      <c r="AS373" s="49">
        <v>79.004620590216305</v>
      </c>
      <c r="AT373" s="28">
        <v>0</v>
      </c>
      <c r="AU373" s="28">
        <v>0</v>
      </c>
      <c r="AV373" s="28">
        <v>0</v>
      </c>
    </row>
    <row r="374" spans="1:48" x14ac:dyDescent="0.25">
      <c r="A374" s="162">
        <v>371</v>
      </c>
      <c r="B374" s="3" t="s">
        <v>2636</v>
      </c>
      <c r="C374" s="3" t="s">
        <v>2176</v>
      </c>
      <c r="D374" s="28">
        <v>4500</v>
      </c>
      <c r="E374" s="25">
        <v>0</v>
      </c>
      <c r="F374" s="25">
        <v>0</v>
      </c>
      <c r="G374" s="25">
        <v>50</v>
      </c>
      <c r="H374" s="28">
        <v>9900000000</v>
      </c>
      <c r="I374" s="51">
        <v>2.1999999999999997</v>
      </c>
      <c r="J374" s="51">
        <v>58.515450000000001</v>
      </c>
      <c r="K374" s="28">
        <v>265</v>
      </c>
      <c r="L374" s="28">
        <v>1192500</v>
      </c>
      <c r="M374" s="51">
        <v>4.7120418848167542</v>
      </c>
      <c r="N374" s="51">
        <v>0.33077027603208808</v>
      </c>
      <c r="O374" s="51" t="s">
        <v>4942</v>
      </c>
      <c r="P374" s="30">
        <v>102428.683051</v>
      </c>
      <c r="Q374" s="27">
        <v>-2.6116232482125579E-2</v>
      </c>
      <c r="R374" s="30">
        <v>113202.74896700001</v>
      </c>
      <c r="S374" s="27">
        <v>0.10518602402254373</v>
      </c>
      <c r="T374" s="30">
        <v>115859.449461</v>
      </c>
      <c r="U374" s="27">
        <v>2.3468515722833292E-2</v>
      </c>
      <c r="V374" s="30">
        <v>1970.5751170000001</v>
      </c>
      <c r="W374" s="32">
        <v>-1.1019684232619411</v>
      </c>
      <c r="X374" s="30">
        <v>1903.5157959999999</v>
      </c>
      <c r="Y374" s="32">
        <v>-3.403032973545872E-2</v>
      </c>
      <c r="Z374" s="30">
        <v>2333.3663980000001</v>
      </c>
      <c r="AA374" s="32">
        <v>0.22581929863848643</v>
      </c>
      <c r="AB374" s="30">
        <v>873</v>
      </c>
      <c r="AC374" s="27">
        <v>-0.20995475113122175</v>
      </c>
      <c r="AD374" s="30">
        <v>779</v>
      </c>
      <c r="AE374" s="27">
        <v>-0.10767468499427257</v>
      </c>
      <c r="AF374" s="30">
        <v>955</v>
      </c>
      <c r="AG374" s="27">
        <v>0.22593068035943517</v>
      </c>
      <c r="AH374" s="25">
        <v>3.0303160121933486</v>
      </c>
      <c r="AI374" s="25">
        <v>3.0026315065068743</v>
      </c>
      <c r="AJ374" s="25">
        <v>3.6452766325568562</v>
      </c>
      <c r="AK374" s="25">
        <v>6.4315613966948177</v>
      </c>
      <c r="AL374" s="25">
        <v>5.7415818131998986</v>
      </c>
      <c r="AM374" s="25">
        <v>7.025632182101285</v>
      </c>
      <c r="AN374" s="49">
        <v>18.013768101277826</v>
      </c>
      <c r="AO374" s="49">
        <v>18.076046872293805</v>
      </c>
      <c r="AP374" s="49">
        <v>17.399822702235369</v>
      </c>
      <c r="AQ374" s="49">
        <v>16.686441126112253</v>
      </c>
      <c r="AR374" s="49">
        <v>9.9038177639457494</v>
      </c>
      <c r="AS374" s="49">
        <v>14.847966219078284</v>
      </c>
      <c r="AT374" s="28">
        <v>800</v>
      </c>
      <c r="AU374" s="28">
        <v>800</v>
      </c>
      <c r="AV374" s="28">
        <v>1000</v>
      </c>
    </row>
    <row r="375" spans="1:48" x14ac:dyDescent="0.25">
      <c r="A375" s="162">
        <v>372</v>
      </c>
      <c r="B375" s="3" t="s">
        <v>96</v>
      </c>
      <c r="C375" s="3" t="s">
        <v>1</v>
      </c>
      <c r="D375" s="28">
        <v>12400</v>
      </c>
      <c r="E375" s="25">
        <v>15.348839999999999</v>
      </c>
      <c r="F375" s="25">
        <v>3.3333330000000001</v>
      </c>
      <c r="G375" s="25">
        <v>18.09524</v>
      </c>
      <c r="H375" s="28">
        <v>101082568000.00002</v>
      </c>
      <c r="I375" s="51">
        <v>8.151819999999999</v>
      </c>
      <c r="J375" s="51">
        <v>23.96424</v>
      </c>
      <c r="K375" s="28">
        <v>146</v>
      </c>
      <c r="L375" s="28">
        <v>1851725</v>
      </c>
      <c r="M375" s="51">
        <v>19.280327146849576</v>
      </c>
      <c r="N375" s="51">
        <v>0.83165213565454599</v>
      </c>
      <c r="O375" s="51">
        <v>-0.14357030000000001</v>
      </c>
      <c r="P375" s="30">
        <v>123154.26242699999</v>
      </c>
      <c r="Q375" s="27">
        <v>0.14620275982265607</v>
      </c>
      <c r="R375" s="30">
        <v>125974.72500999999</v>
      </c>
      <c r="S375" s="27">
        <v>2.2901867360635153E-2</v>
      </c>
      <c r="T375" s="30">
        <v>122351.854863</v>
      </c>
      <c r="U375" s="27">
        <v>-2.8758706531904772E-2</v>
      </c>
      <c r="V375" s="30">
        <v>5624.2971939999998</v>
      </c>
      <c r="W375" s="32">
        <v>0.72835115964770414</v>
      </c>
      <c r="X375" s="30">
        <v>8140.5743579999998</v>
      </c>
      <c r="Y375" s="32">
        <v>0.44739406137434634</v>
      </c>
      <c r="Z375" s="30">
        <v>4199.2941529999998</v>
      </c>
      <c r="AA375" s="32">
        <v>-0.484152595587654</v>
      </c>
      <c r="AB375" s="30">
        <v>690</v>
      </c>
      <c r="AC375" s="27">
        <v>0.72932330827067671</v>
      </c>
      <c r="AD375" s="30">
        <v>999</v>
      </c>
      <c r="AE375" s="27">
        <v>0.44782608695652182</v>
      </c>
      <c r="AF375" s="30">
        <v>515</v>
      </c>
      <c r="AG375" s="27">
        <v>-0.4844844844844845</v>
      </c>
      <c r="AH375" s="25">
        <v>3.776731785081934</v>
      </c>
      <c r="AI375" s="25">
        <v>5.2871551126689598</v>
      </c>
      <c r="AJ375" s="25">
        <v>2.654838068404783</v>
      </c>
      <c r="AK375" s="25">
        <v>4.8430700132344047</v>
      </c>
      <c r="AL375" s="25">
        <v>6.7879495487867443</v>
      </c>
      <c r="AM375" s="25">
        <v>3.4703115335297166</v>
      </c>
      <c r="AN375" s="49">
        <v>16.396281755955698</v>
      </c>
      <c r="AO375" s="49">
        <v>16.659834371008962</v>
      </c>
      <c r="AP375" s="49">
        <v>14.894600378069956</v>
      </c>
      <c r="AQ375" s="49">
        <v>18.085413633268161</v>
      </c>
      <c r="AR375" s="49">
        <v>20.196203605397635</v>
      </c>
      <c r="AS375" s="49">
        <v>19.461798228855692</v>
      </c>
      <c r="AT375" s="28">
        <v>700</v>
      </c>
      <c r="AU375" s="28">
        <v>700</v>
      </c>
      <c r="AV375" s="28">
        <v>500</v>
      </c>
    </row>
    <row r="376" spans="1:48" x14ac:dyDescent="0.25">
      <c r="A376" s="162">
        <v>373</v>
      </c>
      <c r="B376" s="3" t="s">
        <v>2639</v>
      </c>
      <c r="C376" s="3" t="s">
        <v>2176</v>
      </c>
      <c r="D376" s="28">
        <v>22000</v>
      </c>
      <c r="E376" s="25">
        <v>4.7619049999999996</v>
      </c>
      <c r="F376" s="25">
        <v>7.3170729999999997</v>
      </c>
      <c r="G376" s="25">
        <v>37.5</v>
      </c>
      <c r="H376" s="28">
        <v>115808000000</v>
      </c>
      <c r="I376" s="51">
        <v>5.2639999999999993</v>
      </c>
      <c r="J376" s="51">
        <v>8.0839479999999995</v>
      </c>
      <c r="K376" s="28">
        <v>25</v>
      </c>
      <c r="L376" s="28">
        <v>530500</v>
      </c>
      <c r="M376" s="51">
        <v>6.666666666666667</v>
      </c>
      <c r="N376" s="51">
        <v>1.2526351284489796</v>
      </c>
      <c r="O376" s="51" t="s">
        <v>4942</v>
      </c>
      <c r="P376" s="30">
        <v>303220.19386200001</v>
      </c>
      <c r="Q376" s="27">
        <v>0.20156591273085622</v>
      </c>
      <c r="R376" s="30">
        <v>346358.49926200003</v>
      </c>
      <c r="S376" s="27">
        <v>0.14226725750209401</v>
      </c>
      <c r="T376" s="30">
        <v>378947.81830799999</v>
      </c>
      <c r="U376" s="27">
        <v>9.4091293025692552E-2</v>
      </c>
      <c r="V376" s="30">
        <v>7721.5428899999997</v>
      </c>
      <c r="W376" s="32">
        <v>-0.38199738864176958</v>
      </c>
      <c r="X376" s="30">
        <v>12750.241636999999</v>
      </c>
      <c r="Y376" s="32">
        <v>0.65125569055797849</v>
      </c>
      <c r="Z376" s="30">
        <v>19727.898987</v>
      </c>
      <c r="AA376" s="32">
        <v>0.54725687156794722</v>
      </c>
      <c r="AB376" s="30">
        <v>1293</v>
      </c>
      <c r="AC376" s="27">
        <v>-0.34721037127443966</v>
      </c>
      <c r="AD376" s="30">
        <v>2422</v>
      </c>
      <c r="AE376" s="27">
        <v>0.87316318638824431</v>
      </c>
      <c r="AF376" s="30">
        <v>3748</v>
      </c>
      <c r="AG376" s="27">
        <v>0.54748142031379021</v>
      </c>
      <c r="AH376" s="25">
        <v>7.8109145300839051</v>
      </c>
      <c r="AI376" s="25">
        <v>12.38454787872997</v>
      </c>
      <c r="AJ376" s="25">
        <v>19.073632769334822</v>
      </c>
      <c r="AK376" s="25">
        <v>8.7330010431324858</v>
      </c>
      <c r="AL376" s="25">
        <v>16.074306615123618</v>
      </c>
      <c r="AM376" s="25">
        <v>22.78209239977129</v>
      </c>
      <c r="AN376" s="49">
        <v>14.728754542755052</v>
      </c>
      <c r="AO376" s="49">
        <v>16.478847431090593</v>
      </c>
      <c r="AP376" s="49">
        <v>16.370930179251619</v>
      </c>
      <c r="AQ376" s="49">
        <v>3.9050434746327287</v>
      </c>
      <c r="AR376" s="49">
        <v>0</v>
      </c>
      <c r="AS376" s="49">
        <v>0</v>
      </c>
      <c r="AT376" s="28">
        <v>1300</v>
      </c>
      <c r="AU376" s="28">
        <v>1800</v>
      </c>
      <c r="AV376" s="28">
        <v>3000</v>
      </c>
    </row>
    <row r="377" spans="1:48" x14ac:dyDescent="0.25">
      <c r="A377" s="162">
        <v>374</v>
      </c>
      <c r="B377" s="3" t="s">
        <v>2642</v>
      </c>
      <c r="C377" s="3" t="s">
        <v>2176</v>
      </c>
      <c r="D377" s="6">
        <v>9900</v>
      </c>
      <c r="E377" s="171">
        <v>10</v>
      </c>
      <c r="F377" s="171">
        <v>11.23596</v>
      </c>
      <c r="G377" s="171">
        <v>-13.15789</v>
      </c>
      <c r="H377" s="6">
        <v>59861706300</v>
      </c>
      <c r="I377" s="154">
        <v>6.0466299999999995</v>
      </c>
      <c r="J377" s="154">
        <v>63.596229999999998</v>
      </c>
      <c r="K377" s="6">
        <v>1500</v>
      </c>
      <c r="L377" s="6">
        <v>14850000</v>
      </c>
      <c r="M377" s="154">
        <v>13.396481732070365</v>
      </c>
      <c r="N377" s="154">
        <v>0.58242456522183805</v>
      </c>
      <c r="O377" s="154" t="s">
        <v>4942</v>
      </c>
      <c r="P377" s="172">
        <v>286723.54392700002</v>
      </c>
      <c r="Q377" s="168">
        <v>-6.6889233497146927E-2</v>
      </c>
      <c r="R377" s="172">
        <v>193962.211744</v>
      </c>
      <c r="S377" s="168">
        <v>-0.32352185283611423</v>
      </c>
      <c r="T377" s="172">
        <v>164205.94962999999</v>
      </c>
      <c r="U377" s="168">
        <v>-0.15341267686343801</v>
      </c>
      <c r="V377" s="172">
        <v>11801.499847999999</v>
      </c>
      <c r="W377" s="173">
        <v>0.15647356499427101</v>
      </c>
      <c r="X377" s="172">
        <v>11197.246542000001</v>
      </c>
      <c r="Y377" s="173">
        <v>-5.1201399295226158E-2</v>
      </c>
      <c r="Z377" s="172">
        <v>4276.4416179999998</v>
      </c>
      <c r="AA377" s="173">
        <v>-0.61808096285462677</v>
      </c>
      <c r="AB377" s="172">
        <v>2124</v>
      </c>
      <c r="AC377" s="168">
        <v>0.1364365971107544</v>
      </c>
      <c r="AD377" s="172">
        <v>2106</v>
      </c>
      <c r="AE377" s="168">
        <v>-8.4745762711864181E-3</v>
      </c>
      <c r="AF377" s="172">
        <v>739</v>
      </c>
      <c r="AG377" s="168">
        <v>-0.64909781576448244</v>
      </c>
      <c r="AH377" s="171">
        <v>9.8459110600970092</v>
      </c>
      <c r="AI377" s="171">
        <v>8.6370814250659631</v>
      </c>
      <c r="AJ377" s="171">
        <v>1.9800338326251012</v>
      </c>
      <c r="AK377" s="171">
        <v>12.339838993789421</v>
      </c>
      <c r="AL377" s="171">
        <v>11.498308727346821</v>
      </c>
      <c r="AM377" s="171">
        <v>4.5166412435693779</v>
      </c>
      <c r="AN377" s="170">
        <v>14.508529459510044</v>
      </c>
      <c r="AO377" s="170">
        <v>18.973582430361425</v>
      </c>
      <c r="AP377" s="170">
        <v>23.49542348491822</v>
      </c>
      <c r="AQ377" s="170">
        <v>27.155132340526951</v>
      </c>
      <c r="AR377" s="170">
        <v>30.83370869324688</v>
      </c>
      <c r="AS377" s="170">
        <v>105.40137786469556</v>
      </c>
      <c r="AT377" s="6">
        <v>1000</v>
      </c>
      <c r="AU377" s="6" t="s">
        <v>4748</v>
      </c>
      <c r="AV377" s="6">
        <v>700</v>
      </c>
    </row>
    <row r="378" spans="1:48" x14ac:dyDescent="0.25">
      <c r="A378" s="162">
        <v>375</v>
      </c>
      <c r="B378" s="3" t="s">
        <v>2645</v>
      </c>
      <c r="C378" s="3" t="s">
        <v>2176</v>
      </c>
      <c r="D378" s="28" t="s">
        <v>4942</v>
      </c>
      <c r="E378" s="25" t="s">
        <v>4942</v>
      </c>
      <c r="F378" s="25" t="s">
        <v>4942</v>
      </c>
      <c r="G378" s="25" t="s">
        <v>4942</v>
      </c>
      <c r="H378" s="28" t="s">
        <v>4942</v>
      </c>
      <c r="I378" s="51">
        <v>11</v>
      </c>
      <c r="J378" s="51">
        <v>29.725449999999999</v>
      </c>
      <c r="K378" s="28">
        <v>0</v>
      </c>
      <c r="L378" s="28" t="s">
        <v>4942</v>
      </c>
      <c r="M378" s="51" t="s">
        <v>4942</v>
      </c>
      <c r="N378" s="51" t="s">
        <v>4942</v>
      </c>
      <c r="O378" s="51" t="s">
        <v>4942</v>
      </c>
      <c r="P378" s="30">
        <v>195215.12618799999</v>
      </c>
      <c r="Q378" s="27">
        <v>2.6622969479955572E-2</v>
      </c>
      <c r="R378" s="30">
        <v>186350.56879300001</v>
      </c>
      <c r="S378" s="27">
        <v>-4.5409172783378748E-2</v>
      </c>
      <c r="T378" s="30">
        <v>135704.900899</v>
      </c>
      <c r="U378" s="27">
        <v>-0.27177629895113281</v>
      </c>
      <c r="V378" s="30">
        <v>-59026.255204000001</v>
      </c>
      <c r="W378" s="32">
        <v>-11.739411340625535</v>
      </c>
      <c r="X378" s="30">
        <v>7971.6793090000001</v>
      </c>
      <c r="Y378" s="32">
        <v>-1.135053109526416</v>
      </c>
      <c r="Z378" s="30">
        <v>22241.807846</v>
      </c>
      <c r="AA378" s="32">
        <v>1.7901031870272393</v>
      </c>
      <c r="AB378" s="30">
        <v>-13569.25</v>
      </c>
      <c r="AC378" s="27">
        <v>-11.739414325286901</v>
      </c>
      <c r="AD378" s="30">
        <v>1832.57</v>
      </c>
      <c r="AE378" s="27">
        <v>-1.1350531532693406</v>
      </c>
      <c r="AF378" s="30">
        <v>3008.66</v>
      </c>
      <c r="AG378" s="27">
        <v>0.64177084640695847</v>
      </c>
      <c r="AH378" s="25">
        <v>-48.691294009859668</v>
      </c>
      <c r="AI378" s="25">
        <v>9.6666979491328835</v>
      </c>
      <c r="AJ378" s="25">
        <v>20.349322044294595</v>
      </c>
      <c r="AK378" s="25" t="s">
        <v>4748</v>
      </c>
      <c r="AL378" s="25" t="s">
        <v>4748</v>
      </c>
      <c r="AM378" s="25">
        <v>41.762342491803771</v>
      </c>
      <c r="AN378" s="49">
        <v>23.790177295111071</v>
      </c>
      <c r="AO378" s="49">
        <v>27.046253335553672</v>
      </c>
      <c r="AP378" s="49">
        <v>32.056376805710904</v>
      </c>
      <c r="AQ378" s="49" t="s">
        <v>4748</v>
      </c>
      <c r="AR378" s="49">
        <v>982.86481317929827</v>
      </c>
      <c r="AS378" s="49">
        <v>19.696123527668533</v>
      </c>
      <c r="AT378" s="28">
        <v>1000</v>
      </c>
      <c r="AU378" s="28">
        <v>0</v>
      </c>
      <c r="AV378" s="28">
        <v>0</v>
      </c>
    </row>
    <row r="379" spans="1:48" x14ac:dyDescent="0.25">
      <c r="A379" s="162">
        <v>376</v>
      </c>
      <c r="B379" s="3" t="s">
        <v>2648</v>
      </c>
      <c r="C379" s="3" t="s">
        <v>2176</v>
      </c>
      <c r="D379" s="6">
        <v>15000</v>
      </c>
      <c r="E379" s="171">
        <v>-9.6385539999999992</v>
      </c>
      <c r="F379" s="171">
        <v>-8.5365850000000005</v>
      </c>
      <c r="G379" s="171">
        <v>-13.793100000000001</v>
      </c>
      <c r="H379" s="6">
        <v>3555000000000</v>
      </c>
      <c r="I379" s="154">
        <v>237</v>
      </c>
      <c r="J379" s="154">
        <v>99.986159999999998</v>
      </c>
      <c r="K379" s="6">
        <v>51200.7</v>
      </c>
      <c r="L379" s="6">
        <v>819972500</v>
      </c>
      <c r="M379" s="154" t="s">
        <v>4942</v>
      </c>
      <c r="N379" s="154">
        <v>1.5116675882303168</v>
      </c>
      <c r="O379" s="154">
        <v>1.101685</v>
      </c>
      <c r="P379" s="172" t="s">
        <v>4748</v>
      </c>
      <c r="Q379" s="168" t="s">
        <v>2001</v>
      </c>
      <c r="R379" s="172" t="s">
        <v>4748</v>
      </c>
      <c r="S379" s="168" t="s">
        <v>2001</v>
      </c>
      <c r="T379" s="172" t="s">
        <v>4748</v>
      </c>
      <c r="U379" s="168" t="s">
        <v>4748</v>
      </c>
      <c r="V379" s="172" t="s">
        <v>4748</v>
      </c>
      <c r="W379" s="173" t="s">
        <v>2001</v>
      </c>
      <c r="X379" s="172" t="s">
        <v>4748</v>
      </c>
      <c r="Y379" s="173" t="s">
        <v>2001</v>
      </c>
      <c r="Z379" s="172" t="s">
        <v>4748</v>
      </c>
      <c r="AA379" s="173" t="s">
        <v>4748</v>
      </c>
      <c r="AB379" s="172" t="s">
        <v>4748</v>
      </c>
      <c r="AC379" s="168" t="s">
        <v>2001</v>
      </c>
      <c r="AD379" s="172" t="s">
        <v>4748</v>
      </c>
      <c r="AE379" s="168" t="s">
        <v>2001</v>
      </c>
      <c r="AF379" s="172" t="s">
        <v>4748</v>
      </c>
      <c r="AG379" s="168" t="s">
        <v>4748</v>
      </c>
      <c r="AH379" s="171" t="s">
        <v>4748</v>
      </c>
      <c r="AI379" s="171" t="s">
        <v>4748</v>
      </c>
      <c r="AJ379" s="171" t="s">
        <v>4748</v>
      </c>
      <c r="AK379" s="171" t="s">
        <v>4748</v>
      </c>
      <c r="AL379" s="171" t="s">
        <v>4748</v>
      </c>
      <c r="AM379" s="171" t="s">
        <v>4748</v>
      </c>
      <c r="AN379" s="170" t="s">
        <v>4748</v>
      </c>
      <c r="AO379" s="170" t="s">
        <v>4748</v>
      </c>
      <c r="AP379" s="170" t="s">
        <v>4748</v>
      </c>
      <c r="AQ379" s="170" t="s">
        <v>4748</v>
      </c>
      <c r="AR379" s="170" t="s">
        <v>4748</v>
      </c>
      <c r="AS379" s="170">
        <v>64.321875869506229</v>
      </c>
      <c r="AT379" s="6" t="s">
        <v>4748</v>
      </c>
      <c r="AU379" s="6" t="s">
        <v>4748</v>
      </c>
      <c r="AV379" s="6" t="s">
        <v>4748</v>
      </c>
    </row>
    <row r="380" spans="1:48" x14ac:dyDescent="0.25">
      <c r="A380" s="162">
        <v>377</v>
      </c>
      <c r="B380" s="3" t="s">
        <v>97</v>
      </c>
      <c r="C380" s="3" t="s">
        <v>1</v>
      </c>
      <c r="D380" s="28">
        <v>36500</v>
      </c>
      <c r="E380" s="25">
        <v>-6.1696660000000003</v>
      </c>
      <c r="F380" s="25">
        <v>-10.757949999999999</v>
      </c>
      <c r="G380" s="25">
        <v>-36.741770000000002</v>
      </c>
      <c r="H380" s="28">
        <v>1460000000000</v>
      </c>
      <c r="I380" s="51">
        <v>40</v>
      </c>
      <c r="J380" s="51">
        <v>25.065090000000001</v>
      </c>
      <c r="K380" s="28">
        <v>14537</v>
      </c>
      <c r="L380" s="28">
        <v>547250000</v>
      </c>
      <c r="M380" s="51">
        <v>5.2414152180549305</v>
      </c>
      <c r="N380" s="51">
        <v>1.3126613663084157</v>
      </c>
      <c r="O380" s="51">
        <v>0.52664820000000001</v>
      </c>
      <c r="P380" s="30">
        <v>652048.11838999996</v>
      </c>
      <c r="Q380" s="27">
        <v>0.20306691245078135</v>
      </c>
      <c r="R380" s="30">
        <v>652120.05665299995</v>
      </c>
      <c r="S380" s="27">
        <v>1.1032661696441792E-4</v>
      </c>
      <c r="T380" s="30">
        <v>626664.37419500004</v>
      </c>
      <c r="U380" s="27">
        <v>-3.903526996033669E-2</v>
      </c>
      <c r="V380" s="30">
        <v>281089.35838699999</v>
      </c>
      <c r="W380" s="32">
        <v>0.23229605702797285</v>
      </c>
      <c r="X380" s="30">
        <v>286806.64438700001</v>
      </c>
      <c r="Y380" s="32">
        <v>2.0339745456064318E-2</v>
      </c>
      <c r="Z380" s="30">
        <v>287439.34877099999</v>
      </c>
      <c r="AA380" s="32">
        <v>2.2060311236940812E-3</v>
      </c>
      <c r="AB380" s="30">
        <v>7027</v>
      </c>
      <c r="AC380" s="27">
        <v>0.23215851306329993</v>
      </c>
      <c r="AD380" s="30">
        <v>7170</v>
      </c>
      <c r="AE380" s="27">
        <v>2.0350078269531835E-2</v>
      </c>
      <c r="AF380" s="30">
        <v>7186</v>
      </c>
      <c r="AG380" s="27">
        <v>2.2315202231520223E-3</v>
      </c>
      <c r="AH380" s="25">
        <v>26.86894583399847</v>
      </c>
      <c r="AI380" s="25">
        <v>26.252151357040482</v>
      </c>
      <c r="AJ380" s="25">
        <v>26.526013922441454</v>
      </c>
      <c r="AK380" s="25">
        <v>32.266815613894188</v>
      </c>
      <c r="AL380" s="25">
        <v>30.961786411573478</v>
      </c>
      <c r="AM380" s="25">
        <v>30.396734800623392</v>
      </c>
      <c r="AN380" s="49">
        <v>47.192444839009482</v>
      </c>
      <c r="AO380" s="49">
        <v>49.106066444050192</v>
      </c>
      <c r="AP380" s="49">
        <v>49.426477123561263</v>
      </c>
      <c r="AQ380" s="49">
        <v>10.181364909153952</v>
      </c>
      <c r="AR380" s="49">
        <v>6.6798820622834949</v>
      </c>
      <c r="AS380" s="49">
        <v>2.5666835530905976</v>
      </c>
      <c r="AT380" s="28">
        <v>7000</v>
      </c>
      <c r="AU380" s="28">
        <v>5000</v>
      </c>
      <c r="AV380" s="28">
        <v>4000</v>
      </c>
    </row>
    <row r="381" spans="1:48" x14ac:dyDescent="0.25">
      <c r="A381" s="162">
        <v>378</v>
      </c>
      <c r="B381" s="3" t="s">
        <v>4800</v>
      </c>
      <c r="C381" s="3" t="s">
        <v>2176</v>
      </c>
      <c r="D381" s="6">
        <v>21100</v>
      </c>
      <c r="E381" s="171">
        <v>38.81579</v>
      </c>
      <c r="F381" s="171">
        <v>20.571429999999999</v>
      </c>
      <c r="G381" s="171" t="s">
        <v>4942</v>
      </c>
      <c r="H381" s="6">
        <v>49479500000.000008</v>
      </c>
      <c r="I381" s="154">
        <v>2.3449999999999998</v>
      </c>
      <c r="J381" s="154">
        <v>100</v>
      </c>
      <c r="K381" s="6">
        <v>5</v>
      </c>
      <c r="L381" s="6">
        <v>105500</v>
      </c>
      <c r="M381" s="154">
        <v>5.612768383051491</v>
      </c>
      <c r="N381" s="154">
        <v>1.231409898470323</v>
      </c>
      <c r="O381" s="154" t="s">
        <v>4942</v>
      </c>
      <c r="P381" s="172" t="s">
        <v>2001</v>
      </c>
      <c r="Q381" s="168" t="s">
        <v>2001</v>
      </c>
      <c r="R381" s="172" t="s">
        <v>2001</v>
      </c>
      <c r="S381" s="168" t="s">
        <v>2001</v>
      </c>
      <c r="T381" s="172" t="s">
        <v>2001</v>
      </c>
      <c r="U381" s="168" t="s">
        <v>2001</v>
      </c>
      <c r="V381" s="172" t="s">
        <v>2001</v>
      </c>
      <c r="W381" s="173" t="s">
        <v>2001</v>
      </c>
      <c r="X381" s="172" t="s">
        <v>2001</v>
      </c>
      <c r="Y381" s="173" t="s">
        <v>2001</v>
      </c>
      <c r="Z381" s="172" t="s">
        <v>2001</v>
      </c>
      <c r="AA381" s="173" t="s">
        <v>2001</v>
      </c>
      <c r="AB381" s="172" t="s">
        <v>2001</v>
      </c>
      <c r="AC381" s="168" t="s">
        <v>2001</v>
      </c>
      <c r="AD381" s="172" t="s">
        <v>2001</v>
      </c>
      <c r="AE381" s="168" t="s">
        <v>2001</v>
      </c>
      <c r="AF381" s="172" t="s">
        <v>2001</v>
      </c>
      <c r="AG381" s="168" t="s">
        <v>2001</v>
      </c>
      <c r="AH381" s="171" t="s">
        <v>2001</v>
      </c>
      <c r="AI381" s="171" t="s">
        <v>2001</v>
      </c>
      <c r="AJ381" s="171" t="s">
        <v>2001</v>
      </c>
      <c r="AK381" s="171" t="s">
        <v>2001</v>
      </c>
      <c r="AL381" s="171" t="s">
        <v>2001</v>
      </c>
      <c r="AM381" s="171" t="s">
        <v>2001</v>
      </c>
      <c r="AN381" s="170" t="s">
        <v>2001</v>
      </c>
      <c r="AO381" s="170" t="s">
        <v>2001</v>
      </c>
      <c r="AP381" s="170" t="s">
        <v>2001</v>
      </c>
      <c r="AQ381" s="170" t="s">
        <v>2001</v>
      </c>
      <c r="AR381" s="170" t="s">
        <v>2001</v>
      </c>
      <c r="AS381" s="170" t="s">
        <v>2001</v>
      </c>
      <c r="AT381" s="6" t="s">
        <v>2001</v>
      </c>
      <c r="AU381" s="6" t="s">
        <v>2001</v>
      </c>
      <c r="AV381" s="6" t="s">
        <v>2001</v>
      </c>
    </row>
    <row r="382" spans="1:48" x14ac:dyDescent="0.25">
      <c r="A382" s="162">
        <v>379</v>
      </c>
      <c r="B382" s="3" t="s">
        <v>4837</v>
      </c>
      <c r="C382" s="3" t="s">
        <v>2176</v>
      </c>
      <c r="D382" s="28" t="s">
        <v>4942</v>
      </c>
      <c r="E382" s="25" t="s">
        <v>4942</v>
      </c>
      <c r="F382" s="25" t="s">
        <v>4942</v>
      </c>
      <c r="G382" s="25" t="s">
        <v>4942</v>
      </c>
      <c r="H382" s="28" t="s">
        <v>4942</v>
      </c>
      <c r="I382" s="51">
        <v>4.95</v>
      </c>
      <c r="J382" s="51">
        <v>100</v>
      </c>
      <c r="K382" s="28" t="s">
        <v>4942</v>
      </c>
      <c r="L382" s="28" t="s">
        <v>4942</v>
      </c>
      <c r="M382" s="51" t="s">
        <v>4942</v>
      </c>
      <c r="N382" s="51" t="s">
        <v>4942</v>
      </c>
      <c r="O382" s="51" t="s">
        <v>4942</v>
      </c>
      <c r="P382" s="30" t="s">
        <v>2001</v>
      </c>
      <c r="Q382" s="27" t="s">
        <v>2001</v>
      </c>
      <c r="R382" s="30" t="s">
        <v>2001</v>
      </c>
      <c r="S382" s="27" t="s">
        <v>2001</v>
      </c>
      <c r="T382" s="30" t="s">
        <v>2001</v>
      </c>
      <c r="U382" s="27" t="s">
        <v>2001</v>
      </c>
      <c r="V382" s="30" t="s">
        <v>2001</v>
      </c>
      <c r="W382" s="32" t="s">
        <v>2001</v>
      </c>
      <c r="X382" s="30" t="s">
        <v>2001</v>
      </c>
      <c r="Y382" s="32" t="s">
        <v>2001</v>
      </c>
      <c r="Z382" s="30" t="s">
        <v>2001</v>
      </c>
      <c r="AA382" s="32" t="s">
        <v>2001</v>
      </c>
      <c r="AB382" s="30" t="s">
        <v>2001</v>
      </c>
      <c r="AC382" s="27" t="s">
        <v>2001</v>
      </c>
      <c r="AD382" s="30" t="s">
        <v>2001</v>
      </c>
      <c r="AE382" s="27" t="s">
        <v>2001</v>
      </c>
      <c r="AF382" s="30" t="s">
        <v>2001</v>
      </c>
      <c r="AG382" s="27" t="s">
        <v>2001</v>
      </c>
      <c r="AH382" s="25" t="s">
        <v>2001</v>
      </c>
      <c r="AI382" s="25" t="s">
        <v>2001</v>
      </c>
      <c r="AJ382" s="25" t="s">
        <v>2001</v>
      </c>
      <c r="AK382" s="25" t="s">
        <v>2001</v>
      </c>
      <c r="AL382" s="25" t="s">
        <v>2001</v>
      </c>
      <c r="AM382" s="25" t="s">
        <v>2001</v>
      </c>
      <c r="AN382" s="49" t="s">
        <v>2001</v>
      </c>
      <c r="AO382" s="49" t="s">
        <v>2001</v>
      </c>
      <c r="AP382" s="49" t="s">
        <v>2001</v>
      </c>
      <c r="AQ382" s="49" t="s">
        <v>2001</v>
      </c>
      <c r="AR382" s="49" t="s">
        <v>2001</v>
      </c>
      <c r="AS382" s="49" t="s">
        <v>2001</v>
      </c>
      <c r="AT382" s="28" t="s">
        <v>2001</v>
      </c>
      <c r="AU382" s="28" t="s">
        <v>2001</v>
      </c>
      <c r="AV382" s="28" t="s">
        <v>2001</v>
      </c>
    </row>
    <row r="383" spans="1:48" x14ac:dyDescent="0.25">
      <c r="A383" s="162">
        <v>380</v>
      </c>
      <c r="B383" s="3" t="s">
        <v>98</v>
      </c>
      <c r="C383" s="3" t="s">
        <v>1</v>
      </c>
      <c r="D383" s="6">
        <v>19150</v>
      </c>
      <c r="E383" s="171">
        <v>-17.811160000000001</v>
      </c>
      <c r="F383" s="171">
        <v>-17.811160000000001</v>
      </c>
      <c r="G383" s="171">
        <v>-35.787840000000003</v>
      </c>
      <c r="H383" s="6">
        <v>6699078967399.999</v>
      </c>
      <c r="I383" s="154">
        <v>349.82139999999998</v>
      </c>
      <c r="J383" s="154">
        <v>66.766859999999994</v>
      </c>
      <c r="K383" s="6">
        <v>880499</v>
      </c>
      <c r="L383" s="6">
        <v>19057250000</v>
      </c>
      <c r="M383" s="154">
        <v>5.6922938603194266</v>
      </c>
      <c r="N383" s="154">
        <v>1.2826780716340995</v>
      </c>
      <c r="O383" s="154">
        <v>1.2929459999999999</v>
      </c>
      <c r="P383" s="172">
        <v>1394504.777668</v>
      </c>
      <c r="Q383" s="168">
        <v>1.754954692777229</v>
      </c>
      <c r="R383" s="172">
        <v>2506516.8574600001</v>
      </c>
      <c r="S383" s="168">
        <v>0.797424359959235</v>
      </c>
      <c r="T383" s="172">
        <v>2879241.389947</v>
      </c>
      <c r="U383" s="168">
        <v>0.14870218461834062</v>
      </c>
      <c r="V383" s="172">
        <v>336628.53635000001</v>
      </c>
      <c r="W383" s="173">
        <v>1.005717281961199</v>
      </c>
      <c r="X383" s="172">
        <v>537203.53104999999</v>
      </c>
      <c r="Y383" s="173">
        <v>0.59583479426550401</v>
      </c>
      <c r="Z383" s="172">
        <v>750890.74550900003</v>
      </c>
      <c r="AA383" s="173">
        <v>0.39777701021684309</v>
      </c>
      <c r="AB383" s="172">
        <v>1662.2087586246812</v>
      </c>
      <c r="AC383" s="168">
        <v>0.44997885313086128</v>
      </c>
      <c r="AD383" s="172">
        <v>2153.4694777903333</v>
      </c>
      <c r="AE383" s="168">
        <v>0.29554694415888139</v>
      </c>
      <c r="AF383" s="172">
        <v>2192.9203539823011</v>
      </c>
      <c r="AG383" s="168">
        <v>1.8319682075293785E-2</v>
      </c>
      <c r="AH383" s="171">
        <v>11.741900197520939</v>
      </c>
      <c r="AI383" s="171">
        <v>11.759969285835128</v>
      </c>
      <c r="AJ383" s="171">
        <v>9.4886150738626256</v>
      </c>
      <c r="AK383" s="171">
        <v>26.028823233394615</v>
      </c>
      <c r="AL383" s="171">
        <v>21.138793592691005</v>
      </c>
      <c r="AM383" s="171">
        <v>21.277069910930507</v>
      </c>
      <c r="AN383" s="170">
        <v>47.274475709967867</v>
      </c>
      <c r="AO383" s="170">
        <v>41.95612179088576</v>
      </c>
      <c r="AP383" s="170">
        <v>60.078372548535832</v>
      </c>
      <c r="AQ383" s="170">
        <v>24.761432804755902</v>
      </c>
      <c r="AR383" s="170">
        <v>19.338246058026478</v>
      </c>
      <c r="AS383" s="170">
        <v>54.350855205962034</v>
      </c>
      <c r="AT383" s="6">
        <v>0</v>
      </c>
      <c r="AU383" s="6">
        <v>372.92699208276002</v>
      </c>
      <c r="AV383" s="6">
        <v>0</v>
      </c>
    </row>
    <row r="384" spans="1:48" x14ac:dyDescent="0.25">
      <c r="A384" s="162">
        <v>381</v>
      </c>
      <c r="B384" s="3" t="s">
        <v>2651</v>
      </c>
      <c r="C384" s="3" t="s">
        <v>2176</v>
      </c>
      <c r="D384" s="28" t="s">
        <v>4942</v>
      </c>
      <c r="E384" s="25" t="s">
        <v>4942</v>
      </c>
      <c r="F384" s="25" t="s">
        <v>4942</v>
      </c>
      <c r="G384" s="25" t="s">
        <v>4942</v>
      </c>
      <c r="H384" s="28" t="s">
        <v>4942</v>
      </c>
      <c r="I384" s="51">
        <v>2.9579</v>
      </c>
      <c r="J384" s="51" t="s">
        <v>4942</v>
      </c>
      <c r="K384" s="28">
        <v>0</v>
      </c>
      <c r="L384" s="28" t="s">
        <v>4942</v>
      </c>
      <c r="M384" s="51" t="s">
        <v>4942</v>
      </c>
      <c r="N384" s="51" t="s">
        <v>4942</v>
      </c>
      <c r="O384" s="51" t="s">
        <v>4942</v>
      </c>
      <c r="P384" s="30">
        <v>18653.385412</v>
      </c>
      <c r="Q384" s="27">
        <v>-7.7121266513641595E-2</v>
      </c>
      <c r="R384" s="30">
        <v>16049.562373999999</v>
      </c>
      <c r="S384" s="27">
        <v>-0.13958983747394837</v>
      </c>
      <c r="T384" s="30">
        <v>14064.673777</v>
      </c>
      <c r="U384" s="27">
        <v>-0.12367244356864726</v>
      </c>
      <c r="V384" s="30">
        <v>1952.6769770000001</v>
      </c>
      <c r="W384" s="32">
        <v>-4.3060722763191954</v>
      </c>
      <c r="X384" s="30">
        <v>-1372.7062539999999</v>
      </c>
      <c r="Y384" s="32">
        <v>-1.7029868586400605</v>
      </c>
      <c r="Z384" s="30">
        <v>-1132.4351340000001</v>
      </c>
      <c r="AA384" s="32">
        <v>-0.17503462179170629</v>
      </c>
      <c r="AB384" s="30">
        <v>660.16</v>
      </c>
      <c r="AC384" s="27">
        <v>-4.3060897435897427</v>
      </c>
      <c r="AD384" s="30">
        <v>-464</v>
      </c>
      <c r="AE384" s="27">
        <v>-1.7028599127484245</v>
      </c>
      <c r="AF384" s="30">
        <v>-383</v>
      </c>
      <c r="AG384" s="27">
        <v>-0.17456896551724138</v>
      </c>
      <c r="AH384" s="25">
        <v>1.9008060909165982</v>
      </c>
      <c r="AI384" s="25">
        <v>-1.3523763004058527</v>
      </c>
      <c r="AJ384" s="25">
        <v>-1.1339371829682781</v>
      </c>
      <c r="AK384" s="25">
        <v>5.8488629343886753</v>
      </c>
      <c r="AL384" s="25">
        <v>-4.1065021676495341</v>
      </c>
      <c r="AM384" s="25">
        <v>-3.5455592157515521</v>
      </c>
      <c r="AN384" s="49">
        <v>13.59646982562438</v>
      </c>
      <c r="AO384" s="49">
        <v>19.92744434067021</v>
      </c>
      <c r="AP384" s="49">
        <v>7.2524269966933623</v>
      </c>
      <c r="AQ384" s="49">
        <v>189.84832735370364</v>
      </c>
      <c r="AR384" s="49">
        <v>197.74068921323467</v>
      </c>
      <c r="AS384" s="49">
        <v>207.75337509878233</v>
      </c>
      <c r="AT384" s="28">
        <v>0</v>
      </c>
      <c r="AU384" s="28" t="s">
        <v>4748</v>
      </c>
      <c r="AV384" s="28">
        <v>0</v>
      </c>
    </row>
    <row r="385" spans="1:48" x14ac:dyDescent="0.25">
      <c r="A385" s="162">
        <v>382</v>
      </c>
      <c r="B385" s="3" t="s">
        <v>391</v>
      </c>
      <c r="C385" s="3" t="s">
        <v>694</v>
      </c>
      <c r="D385" s="28">
        <v>12000</v>
      </c>
      <c r="E385" s="25">
        <v>-4</v>
      </c>
      <c r="F385" s="25">
        <v>3.4482759999999999</v>
      </c>
      <c r="G385" s="25">
        <v>-9.0909089999999999</v>
      </c>
      <c r="H385" s="28">
        <v>311844324000</v>
      </c>
      <c r="I385" s="51">
        <v>25.987029999999997</v>
      </c>
      <c r="J385" s="51">
        <v>48.774630000000002</v>
      </c>
      <c r="K385" s="28">
        <v>1075</v>
      </c>
      <c r="L385" s="28">
        <v>13101500</v>
      </c>
      <c r="M385" s="51">
        <v>9.0978013646702038</v>
      </c>
      <c r="N385" s="51">
        <v>0.83744050612468746</v>
      </c>
      <c r="O385" s="51">
        <v>0.52806399999999998</v>
      </c>
      <c r="P385" s="30">
        <v>212246.464401</v>
      </c>
      <c r="Q385" s="27">
        <v>0.33038857943537181</v>
      </c>
      <c r="R385" s="30">
        <v>106429.231031</v>
      </c>
      <c r="S385" s="27">
        <v>-0.49855828538127323</v>
      </c>
      <c r="T385" s="30">
        <v>80433.224807999999</v>
      </c>
      <c r="U385" s="27">
        <v>-0.24425626278769277</v>
      </c>
      <c r="V385" s="30">
        <v>70590.524864000006</v>
      </c>
      <c r="W385" s="32">
        <v>0.76763851862945698</v>
      </c>
      <c r="X385" s="30">
        <v>39459.092633</v>
      </c>
      <c r="Y385" s="32">
        <v>-0.44101431872022412</v>
      </c>
      <c r="Z385" s="30">
        <v>24120.024353000001</v>
      </c>
      <c r="AA385" s="32">
        <v>-0.38873342635283498</v>
      </c>
      <c r="AB385" s="30">
        <v>2716.363636363636</v>
      </c>
      <c r="AC385" s="27">
        <v>0.76769867876158537</v>
      </c>
      <c r="AD385" s="30">
        <v>1518.181818181818</v>
      </c>
      <c r="AE385" s="27">
        <v>-0.4410977242302544</v>
      </c>
      <c r="AF385" s="30">
        <v>928</v>
      </c>
      <c r="AG385" s="27">
        <v>-0.38874251497005979</v>
      </c>
      <c r="AH385" s="25">
        <v>24.632792559256401</v>
      </c>
      <c r="AI385" s="25">
        <v>12.265365592647203</v>
      </c>
      <c r="AJ385" s="25">
        <v>7.098485467525725</v>
      </c>
      <c r="AK385" s="25">
        <v>27.442600514764543</v>
      </c>
      <c r="AL385" s="25">
        <v>13.48029499436419</v>
      </c>
      <c r="AM385" s="25">
        <v>7.4871608870914059</v>
      </c>
      <c r="AN385" s="49">
        <v>43.237011909239428</v>
      </c>
      <c r="AO385" s="49">
        <v>38.291563873208503</v>
      </c>
      <c r="AP385" s="49">
        <v>27.115468831520428</v>
      </c>
      <c r="AQ385" s="49">
        <v>0</v>
      </c>
      <c r="AR385" s="49">
        <v>0</v>
      </c>
      <c r="AS385" s="49">
        <v>0</v>
      </c>
      <c r="AT385" s="28">
        <v>0</v>
      </c>
      <c r="AU385" s="28">
        <v>0</v>
      </c>
      <c r="AV385" s="28">
        <v>0</v>
      </c>
    </row>
    <row r="386" spans="1:48" x14ac:dyDescent="0.25">
      <c r="A386" s="162">
        <v>383</v>
      </c>
      <c r="B386" s="3" t="s">
        <v>99</v>
      </c>
      <c r="C386" s="3" t="s">
        <v>1</v>
      </c>
      <c r="D386" s="6">
        <v>3440</v>
      </c>
      <c r="E386" s="171">
        <v>-1.714286</v>
      </c>
      <c r="F386" s="171">
        <v>-6.5217390000000002</v>
      </c>
      <c r="G386" s="171">
        <v>-14</v>
      </c>
      <c r="H386" s="6">
        <v>34056000000</v>
      </c>
      <c r="I386" s="154">
        <v>9.9</v>
      </c>
      <c r="J386" s="154">
        <v>34.045560000000002</v>
      </c>
      <c r="K386" s="6">
        <v>1251.5</v>
      </c>
      <c r="L386" s="6">
        <v>4155120</v>
      </c>
      <c r="M386" s="154" t="s">
        <v>4942</v>
      </c>
      <c r="N386" s="154">
        <v>0.29510780596860137</v>
      </c>
      <c r="O386" s="154">
        <v>0.36891980000000002</v>
      </c>
      <c r="P386" s="172">
        <v>534520.35463700001</v>
      </c>
      <c r="Q386" s="168">
        <v>-0.22614416576831786</v>
      </c>
      <c r="R386" s="172">
        <v>470613.248448</v>
      </c>
      <c r="S386" s="168">
        <v>-0.11955972421742511</v>
      </c>
      <c r="T386" s="172">
        <v>297921.60076100001</v>
      </c>
      <c r="U386" s="168">
        <v>-0.36695024684601796</v>
      </c>
      <c r="V386" s="172">
        <v>3970.5917810000001</v>
      </c>
      <c r="W386" s="173">
        <v>-0.22398358456357814</v>
      </c>
      <c r="X386" s="172">
        <v>5599.9960090000004</v>
      </c>
      <c r="Y386" s="173">
        <v>0.41036810578135841</v>
      </c>
      <c r="Z386" s="172">
        <v>5897.8250609999996</v>
      </c>
      <c r="AA386" s="173">
        <v>5.3183797188666733E-2</v>
      </c>
      <c r="AB386" s="172">
        <v>401</v>
      </c>
      <c r="AC386" s="168">
        <v>-0.22437137330754353</v>
      </c>
      <c r="AD386" s="172">
        <v>566</v>
      </c>
      <c r="AE386" s="168">
        <v>0.41147132169576062</v>
      </c>
      <c r="AF386" s="172">
        <v>596</v>
      </c>
      <c r="AG386" s="168">
        <v>5.3003533568904596E-2</v>
      </c>
      <c r="AH386" s="171">
        <v>2.2523551834855238</v>
      </c>
      <c r="AI386" s="171">
        <v>3.2782261088274458</v>
      </c>
      <c r="AJ386" s="171">
        <v>3.4083187644996085</v>
      </c>
      <c r="AK386" s="171">
        <v>3.6247446541677908</v>
      </c>
      <c r="AL386" s="171">
        <v>4.9070225381535995</v>
      </c>
      <c r="AM386" s="171">
        <v>4.9269257227403775</v>
      </c>
      <c r="AN386" s="170">
        <v>6.4317578187171653</v>
      </c>
      <c r="AO386" s="170">
        <v>6.888819918460543</v>
      </c>
      <c r="AP386" s="170">
        <v>8.493248160041567</v>
      </c>
      <c r="AQ386" s="170">
        <v>0.10076172816423341</v>
      </c>
      <c r="AR386" s="170">
        <v>0</v>
      </c>
      <c r="AS386" s="170">
        <v>0</v>
      </c>
      <c r="AT386" s="6">
        <v>0</v>
      </c>
      <c r="AU386" s="6">
        <v>0</v>
      </c>
      <c r="AV386" s="6">
        <v>0</v>
      </c>
    </row>
    <row r="387" spans="1:48" x14ac:dyDescent="0.25">
      <c r="A387" s="162">
        <v>384</v>
      </c>
      <c r="B387" s="3" t="s">
        <v>392</v>
      </c>
      <c r="C387" s="3" t="s">
        <v>694</v>
      </c>
      <c r="D387" s="28">
        <v>3500</v>
      </c>
      <c r="E387" s="25">
        <v>16.66667</v>
      </c>
      <c r="F387" s="25">
        <v>59.090910000000001</v>
      </c>
      <c r="G387" s="25">
        <v>45.833329999999997</v>
      </c>
      <c r="H387" s="28">
        <v>18885947500</v>
      </c>
      <c r="I387" s="51">
        <v>5.3959799999999998</v>
      </c>
      <c r="J387" s="51">
        <v>58.127090000000003</v>
      </c>
      <c r="K387" s="28">
        <v>1345</v>
      </c>
      <c r="L387" s="28">
        <v>4347500</v>
      </c>
      <c r="M387" s="51" t="s">
        <v>4942</v>
      </c>
      <c r="N387" s="51">
        <v>0.35276135277105802</v>
      </c>
      <c r="O387" s="51">
        <v>0.29647040000000002</v>
      </c>
      <c r="P387" s="30">
        <v>124590.777361</v>
      </c>
      <c r="Q387" s="27">
        <v>-0.35406039605075357</v>
      </c>
      <c r="R387" s="30">
        <v>270240.32801499998</v>
      </c>
      <c r="S387" s="27">
        <v>1.1690235323918277</v>
      </c>
      <c r="T387" s="30">
        <v>208479.096208</v>
      </c>
      <c r="U387" s="27">
        <v>-0.22854187700501849</v>
      </c>
      <c r="V387" s="30">
        <v>-1836.5706990000001</v>
      </c>
      <c r="W387" s="32">
        <v>-1.4834266040740396</v>
      </c>
      <c r="X387" s="30">
        <v>13921.326573</v>
      </c>
      <c r="Y387" s="32">
        <v>-8.5800657064713413</v>
      </c>
      <c r="Z387" s="30">
        <v>-24858.932337999999</v>
      </c>
      <c r="AA387" s="32">
        <v>-2.7856726661533218</v>
      </c>
      <c r="AB387" s="30">
        <v>-340.35874799999999</v>
      </c>
      <c r="AC387" s="27">
        <v>-1.4834641306818181</v>
      </c>
      <c r="AD387" s="30">
        <v>2580</v>
      </c>
      <c r="AE387" s="27">
        <v>-8.5802370738536151</v>
      </c>
      <c r="AF387" s="30">
        <v>-4607</v>
      </c>
      <c r="AG387" s="27">
        <v>-2.7856589147286823</v>
      </c>
      <c r="AH387" s="25">
        <v>-0.95526666239074198</v>
      </c>
      <c r="AI387" s="25">
        <v>6.06655559259148</v>
      </c>
      <c r="AJ387" s="25">
        <v>-10.838104594228001</v>
      </c>
      <c r="AK387" s="25">
        <v>-2.0745671153301917</v>
      </c>
      <c r="AL387" s="25">
        <v>14.513836165379718</v>
      </c>
      <c r="AM387" s="25">
        <v>-29.046812124176242</v>
      </c>
      <c r="AN387" s="49">
        <v>33.318416549180455</v>
      </c>
      <c r="AO387" s="49">
        <v>28.110831382199684</v>
      </c>
      <c r="AP387" s="49">
        <v>14.547082657506373</v>
      </c>
      <c r="AQ387" s="49">
        <v>70.152327397604921</v>
      </c>
      <c r="AR387" s="49">
        <v>107.11903532385911</v>
      </c>
      <c r="AS387" s="49">
        <v>109.02228374694324</v>
      </c>
      <c r="AT387" s="28">
        <v>0</v>
      </c>
      <c r="AU387" s="28">
        <v>1000</v>
      </c>
      <c r="AV387" s="28">
        <v>0</v>
      </c>
    </row>
    <row r="388" spans="1:48" x14ac:dyDescent="0.25">
      <c r="A388" s="162">
        <v>385</v>
      </c>
      <c r="B388" s="3" t="s">
        <v>2654</v>
      </c>
      <c r="C388" s="3" t="s">
        <v>2176</v>
      </c>
      <c r="D388" s="28">
        <v>19500</v>
      </c>
      <c r="E388" s="25">
        <v>-16.309010000000001</v>
      </c>
      <c r="F388" s="25">
        <v>132.1429</v>
      </c>
      <c r="G388" s="25">
        <v>-26.415089999999999</v>
      </c>
      <c r="H388" s="28">
        <v>56117100000.000008</v>
      </c>
      <c r="I388" s="51">
        <v>2.8777999999999997</v>
      </c>
      <c r="J388" s="51">
        <v>76.895539999999997</v>
      </c>
      <c r="K388" s="28">
        <v>10</v>
      </c>
      <c r="L388" s="28">
        <v>195000</v>
      </c>
      <c r="M388" s="51">
        <v>7.0806100217864927</v>
      </c>
      <c r="N388" s="51">
        <v>1.5993532331361748</v>
      </c>
      <c r="O388" s="51" t="s">
        <v>4942</v>
      </c>
      <c r="P388" s="30">
        <v>18345.702687000001</v>
      </c>
      <c r="Q388" s="27" t="s">
        <v>2001</v>
      </c>
      <c r="R388" s="30">
        <v>24015.062189</v>
      </c>
      <c r="S388" s="27">
        <v>0.30902929142187507</v>
      </c>
      <c r="T388" s="30">
        <v>32511.819845000002</v>
      </c>
      <c r="U388" s="27">
        <v>0.35380952125503579</v>
      </c>
      <c r="V388" s="30">
        <v>1518.0459780000001</v>
      </c>
      <c r="W388" s="32" t="s">
        <v>2001</v>
      </c>
      <c r="X388" s="30">
        <v>4691.5576199999996</v>
      </c>
      <c r="Y388" s="32">
        <v>2.0905240605301345</v>
      </c>
      <c r="Z388" s="30">
        <v>12230.107254</v>
      </c>
      <c r="AA388" s="32">
        <v>1.6068330061349649</v>
      </c>
      <c r="AB388" s="30">
        <v>533</v>
      </c>
      <c r="AC388" s="27" t="s">
        <v>2001</v>
      </c>
      <c r="AD388" s="30">
        <v>1630</v>
      </c>
      <c r="AE388" s="27">
        <v>2.0581613508442778</v>
      </c>
      <c r="AF388" s="30">
        <v>3995</v>
      </c>
      <c r="AG388" s="27">
        <v>1.4509202453987731</v>
      </c>
      <c r="AH388" s="25" t="s">
        <v>4748</v>
      </c>
      <c r="AI388" s="25">
        <v>4.3213508806712246</v>
      </c>
      <c r="AJ388" s="25">
        <v>11.05696993816516</v>
      </c>
      <c r="AK388" s="25" t="s">
        <v>4748</v>
      </c>
      <c r="AL388" s="25">
        <v>17.618676645464426</v>
      </c>
      <c r="AM388" s="25">
        <v>34.910478708379102</v>
      </c>
      <c r="AN388" s="49">
        <v>52.136315491353315</v>
      </c>
      <c r="AO388" s="49">
        <v>54.471873331195894</v>
      </c>
      <c r="AP388" s="49">
        <v>63.816420606153244</v>
      </c>
      <c r="AQ388" s="49">
        <v>310.67373607950378</v>
      </c>
      <c r="AR388" s="49">
        <v>247.77335952081302</v>
      </c>
      <c r="AS388" s="49">
        <v>177.98098898292844</v>
      </c>
      <c r="AT388" s="28" t="s">
        <v>4748</v>
      </c>
      <c r="AU388" s="28" t="s">
        <v>4748</v>
      </c>
      <c r="AV388" s="28">
        <v>3800</v>
      </c>
    </row>
    <row r="389" spans="1:48" x14ac:dyDescent="0.25">
      <c r="A389" s="162">
        <v>386</v>
      </c>
      <c r="B389" s="3" t="s">
        <v>393</v>
      </c>
      <c r="C389" s="3" t="s">
        <v>694</v>
      </c>
      <c r="D389" s="6">
        <v>10500</v>
      </c>
      <c r="E389" s="171">
        <v>-7.8947370000000001</v>
      </c>
      <c r="F389" s="171">
        <v>-3.6697250000000001</v>
      </c>
      <c r="G389" s="171">
        <v>5</v>
      </c>
      <c r="H389" s="6">
        <v>104638632000</v>
      </c>
      <c r="I389" s="154">
        <v>9.9655799999999992</v>
      </c>
      <c r="J389" s="154">
        <v>29.350519999999999</v>
      </c>
      <c r="K389" s="6">
        <v>660</v>
      </c>
      <c r="L389" s="6">
        <v>7550000</v>
      </c>
      <c r="M389" s="154">
        <v>10.283867011053326</v>
      </c>
      <c r="N389" s="154">
        <v>0.84086324576933313</v>
      </c>
      <c r="O389" s="154">
        <v>0.54781100000000005</v>
      </c>
      <c r="P389" s="172">
        <v>145681.22606799999</v>
      </c>
      <c r="Q389" s="168">
        <v>0.12306215538135112</v>
      </c>
      <c r="R389" s="172">
        <v>174940.46979199999</v>
      </c>
      <c r="S389" s="168">
        <v>0.20084429897880307</v>
      </c>
      <c r="T389" s="172">
        <v>187659.200194</v>
      </c>
      <c r="U389" s="168">
        <v>7.2703191074782639E-2</v>
      </c>
      <c r="V389" s="172">
        <v>8211.6141690000004</v>
      </c>
      <c r="W389" s="173">
        <v>0.55177634661862562</v>
      </c>
      <c r="X389" s="172">
        <v>11665.829293000001</v>
      </c>
      <c r="Y389" s="173">
        <v>0.42064995418807527</v>
      </c>
      <c r="Z389" s="172">
        <v>11912.764826000001</v>
      </c>
      <c r="AA389" s="173">
        <v>2.1167422117874791E-2</v>
      </c>
      <c r="AB389" s="172">
        <v>902.37518299999999</v>
      </c>
      <c r="AC389" s="168">
        <v>0.46252055591572128</v>
      </c>
      <c r="AD389" s="172">
        <v>995</v>
      </c>
      <c r="AE389" s="168">
        <v>0.10264557220208936</v>
      </c>
      <c r="AF389" s="172">
        <v>1016</v>
      </c>
      <c r="AG389" s="168">
        <v>2.1105527638190954E-2</v>
      </c>
      <c r="AH389" s="171">
        <v>5.880271578684539</v>
      </c>
      <c r="AI389" s="171">
        <v>7.2574351308314604</v>
      </c>
      <c r="AJ389" s="171">
        <v>7.4057403483572593</v>
      </c>
      <c r="AK389" s="171">
        <v>6.1839638820222911</v>
      </c>
      <c r="AL389" s="171">
        <v>8.0236687803121676</v>
      </c>
      <c r="AM389" s="171">
        <v>8.0599138878629795</v>
      </c>
      <c r="AN389" s="170">
        <v>30.044595755646419</v>
      </c>
      <c r="AO389" s="170">
        <v>27.008254621230389</v>
      </c>
      <c r="AP389" s="170">
        <v>28.993178181380518</v>
      </c>
      <c r="AQ389" s="170">
        <v>0</v>
      </c>
      <c r="AR389" s="170">
        <v>0</v>
      </c>
      <c r="AS389" s="170">
        <v>0</v>
      </c>
      <c r="AT389" s="6">
        <v>700</v>
      </c>
      <c r="AU389" s="6">
        <v>900</v>
      </c>
      <c r="AV389" s="6">
        <v>1000</v>
      </c>
    </row>
    <row r="390" spans="1:48" x14ac:dyDescent="0.25">
      <c r="A390" s="162">
        <v>387</v>
      </c>
      <c r="B390" s="3" t="s">
        <v>394</v>
      </c>
      <c r="C390" s="3" t="s">
        <v>694</v>
      </c>
      <c r="D390" s="28">
        <v>13800</v>
      </c>
      <c r="E390" s="25">
        <v>9.5238099999999992</v>
      </c>
      <c r="F390" s="25">
        <v>-8.6092720000000007</v>
      </c>
      <c r="G390" s="25">
        <v>-1.428571</v>
      </c>
      <c r="H390" s="28">
        <v>24288000000</v>
      </c>
      <c r="I390" s="51">
        <v>1.76</v>
      </c>
      <c r="J390" s="51">
        <v>27.903410000000001</v>
      </c>
      <c r="K390" s="28">
        <v>60</v>
      </c>
      <c r="L390" s="28">
        <v>847000</v>
      </c>
      <c r="M390" s="51">
        <v>7.2442639126982167</v>
      </c>
      <c r="N390" s="51">
        <v>0.81658902552691448</v>
      </c>
      <c r="O390" s="51" t="s">
        <v>4942</v>
      </c>
      <c r="P390" s="30">
        <v>51153.0772</v>
      </c>
      <c r="Q390" s="27">
        <v>-8.0584815569421764E-2</v>
      </c>
      <c r="R390" s="30">
        <v>58263.229708999999</v>
      </c>
      <c r="S390" s="27">
        <v>0.13899755201823916</v>
      </c>
      <c r="T390" s="30">
        <v>57345.933741000001</v>
      </c>
      <c r="U390" s="27">
        <v>-1.5743994498442687E-2</v>
      </c>
      <c r="V390" s="30">
        <v>2920.7178180000001</v>
      </c>
      <c r="W390" s="32">
        <v>0.15575714697249254</v>
      </c>
      <c r="X390" s="30">
        <v>2795.1169410000002</v>
      </c>
      <c r="Y390" s="32">
        <v>-4.3003427522487203E-2</v>
      </c>
      <c r="Z390" s="30">
        <v>2883.317395</v>
      </c>
      <c r="AA390" s="32">
        <v>3.1555192810088513E-2</v>
      </c>
      <c r="AB390" s="30">
        <v>1659</v>
      </c>
      <c r="AC390" s="27">
        <v>0.1552924791086352</v>
      </c>
      <c r="AD390" s="30">
        <v>1588</v>
      </c>
      <c r="AE390" s="27">
        <v>-4.2796865581675725E-2</v>
      </c>
      <c r="AF390" s="30">
        <v>1638</v>
      </c>
      <c r="AG390" s="27">
        <v>3.1486146095717885E-2</v>
      </c>
      <c r="AH390" s="25">
        <v>8.0068775109202193</v>
      </c>
      <c r="AI390" s="25">
        <v>7.639695692310454</v>
      </c>
      <c r="AJ390" s="25">
        <v>7.6822869517896342</v>
      </c>
      <c r="AK390" s="25">
        <v>10.192879242945439</v>
      </c>
      <c r="AL390" s="25">
        <v>9.2404047937634068</v>
      </c>
      <c r="AM390" s="25">
        <v>9.3882206352308657</v>
      </c>
      <c r="AN390" s="49">
        <v>26.417095370755128</v>
      </c>
      <c r="AO390" s="49">
        <v>26.247718565175425</v>
      </c>
      <c r="AP390" s="49">
        <v>26.643816471813832</v>
      </c>
      <c r="AQ390" s="49">
        <v>0</v>
      </c>
      <c r="AR390" s="49">
        <v>0</v>
      </c>
      <c r="AS390" s="49">
        <v>0</v>
      </c>
      <c r="AT390" s="28">
        <v>1400</v>
      </c>
      <c r="AU390" s="28">
        <v>1300</v>
      </c>
      <c r="AV390" s="28">
        <v>1400</v>
      </c>
    </row>
    <row r="391" spans="1:48" x14ac:dyDescent="0.25">
      <c r="A391" s="162">
        <v>388</v>
      </c>
      <c r="B391" s="3" t="s">
        <v>395</v>
      </c>
      <c r="C391" s="3" t="s">
        <v>2176</v>
      </c>
      <c r="D391" s="28">
        <v>2900</v>
      </c>
      <c r="E391" s="25">
        <v>16</v>
      </c>
      <c r="F391" s="25">
        <v>-34.090910000000001</v>
      </c>
      <c r="G391" s="25">
        <v>-12.12121</v>
      </c>
      <c r="H391" s="28">
        <v>31552000000.000004</v>
      </c>
      <c r="I391" s="51">
        <v>10.879999999999999</v>
      </c>
      <c r="J391" s="51">
        <v>55.921419999999998</v>
      </c>
      <c r="K391" s="28">
        <v>320</v>
      </c>
      <c r="L391" s="28">
        <v>783000</v>
      </c>
      <c r="M391" s="51">
        <v>5.0877192982456139</v>
      </c>
      <c r="N391" s="51">
        <v>0.19285638382419149</v>
      </c>
      <c r="O391" s="184" t="s">
        <v>4942</v>
      </c>
      <c r="P391" s="30">
        <v>13718.067756</v>
      </c>
      <c r="Q391" s="27">
        <v>0.16650854230258427</v>
      </c>
      <c r="R391" s="30">
        <v>15678.710692000001</v>
      </c>
      <c r="S391" s="27">
        <v>0.14292413267476789</v>
      </c>
      <c r="T391" s="30" t="s">
        <v>4748</v>
      </c>
      <c r="U391" s="185" t="s">
        <v>4748</v>
      </c>
      <c r="V391" s="30">
        <v>6299.0906720000003</v>
      </c>
      <c r="W391" s="32">
        <v>1.9118149109689231E-3</v>
      </c>
      <c r="X391" s="30">
        <v>4703.6519390000003</v>
      </c>
      <c r="Y391" s="32">
        <v>-0.25328080132134978</v>
      </c>
      <c r="Z391" s="30" t="s">
        <v>4748</v>
      </c>
      <c r="AA391" s="186" t="s">
        <v>4748</v>
      </c>
      <c r="AB391" s="30">
        <v>579</v>
      </c>
      <c r="AC391" s="27">
        <v>1.7301038062282892E-3</v>
      </c>
      <c r="AD391" s="30">
        <v>412.13</v>
      </c>
      <c r="AE391" s="27">
        <v>-0.28820379965457688</v>
      </c>
      <c r="AF391" s="30" t="s">
        <v>4748</v>
      </c>
      <c r="AG391" s="185" t="s">
        <v>4748</v>
      </c>
      <c r="AH391" s="25">
        <v>3.8841944588312636</v>
      </c>
      <c r="AI391" s="25">
        <v>2.8111044161377938</v>
      </c>
      <c r="AJ391" s="25" t="s">
        <v>4748</v>
      </c>
      <c r="AK391" s="25">
        <v>3.9306043800904744</v>
      </c>
      <c r="AL391" s="25">
        <v>2.8508060040483523</v>
      </c>
      <c r="AM391" s="25" t="s">
        <v>4748</v>
      </c>
      <c r="AN391" s="49">
        <v>8.7043024297481111</v>
      </c>
      <c r="AO391" s="49">
        <v>11.681489715442739</v>
      </c>
      <c r="AP391" s="49" t="s">
        <v>4748</v>
      </c>
      <c r="AQ391" s="49">
        <v>0</v>
      </c>
      <c r="AR391" s="49">
        <v>0</v>
      </c>
      <c r="AS391" s="49" t="s">
        <v>4748</v>
      </c>
      <c r="AT391" s="28" t="s">
        <v>4748</v>
      </c>
      <c r="AU391" s="28" t="s">
        <v>4748</v>
      </c>
      <c r="AV391" s="28" t="s">
        <v>4748</v>
      </c>
    </row>
    <row r="392" spans="1:48" x14ac:dyDescent="0.25">
      <c r="A392" s="162">
        <v>389</v>
      </c>
      <c r="B392" s="3" t="s">
        <v>100</v>
      </c>
      <c r="C392" s="3" t="s">
        <v>1</v>
      </c>
      <c r="D392" s="6">
        <v>17200</v>
      </c>
      <c r="E392" s="171">
        <v>-1.714286</v>
      </c>
      <c r="F392" s="171">
        <v>-3.6414569999999999</v>
      </c>
      <c r="G392" s="171">
        <v>11.68831</v>
      </c>
      <c r="H392" s="6">
        <v>21146245948800</v>
      </c>
      <c r="I392" s="154">
        <v>1229.433</v>
      </c>
      <c r="J392" s="154">
        <v>78.983710000000002</v>
      </c>
      <c r="K392" s="6">
        <v>163795</v>
      </c>
      <c r="L392" s="6">
        <v>2835300000</v>
      </c>
      <c r="M392" s="154">
        <v>42.578877444731852</v>
      </c>
      <c r="N392" s="154">
        <v>1.3879135017419602</v>
      </c>
      <c r="O392" s="154">
        <v>0.69283709999999998</v>
      </c>
      <c r="P392" s="172">
        <v>9278507</v>
      </c>
      <c r="Q392" s="168">
        <v>-3.0919865460228291E-3</v>
      </c>
      <c r="R392" s="172">
        <v>9348521</v>
      </c>
      <c r="S392" s="168">
        <v>7.5458260687846224E-3</v>
      </c>
      <c r="T392" s="172">
        <v>10666570</v>
      </c>
      <c r="U392" s="168">
        <v>0.14099010955850663</v>
      </c>
      <c r="V392" s="172">
        <v>39994</v>
      </c>
      <c r="W392" s="173">
        <v>-0.88268526775238187</v>
      </c>
      <c r="X392" s="172">
        <v>308932</v>
      </c>
      <c r="Y392" s="173">
        <v>6.7244586688003203</v>
      </c>
      <c r="Z392" s="172">
        <v>822830</v>
      </c>
      <c r="AA392" s="173">
        <v>1.6634663938989811</v>
      </c>
      <c r="AB392" s="172">
        <v>33</v>
      </c>
      <c r="AC392" s="168">
        <v>-0.88086642599277976</v>
      </c>
      <c r="AD392" s="172">
        <v>251</v>
      </c>
      <c r="AE392" s="168">
        <v>6.6060606060606064</v>
      </c>
      <c r="AF392" s="172">
        <v>669</v>
      </c>
      <c r="AG392" s="168">
        <v>1.6653386454183268</v>
      </c>
      <c r="AH392" s="171">
        <v>2.8066463116620727E-2</v>
      </c>
      <c r="AI392" s="171">
        <v>0.2435880616413289</v>
      </c>
      <c r="AJ392" s="171">
        <v>0.59159999899630111</v>
      </c>
      <c r="AK392" s="171">
        <v>0.30454856694494398</v>
      </c>
      <c r="AL392" s="171">
        <v>2.323396184128689</v>
      </c>
      <c r="AM392" s="171">
        <v>5.9410966223338963</v>
      </c>
      <c r="AN392" s="170" t="s">
        <v>4748</v>
      </c>
      <c r="AO392" s="170" t="s">
        <v>4748</v>
      </c>
      <c r="AP392" s="170" t="s">
        <v>4748</v>
      </c>
      <c r="AQ392" s="170">
        <v>87.325200740281971</v>
      </c>
      <c r="AR392" s="170">
        <v>56.482527797505419</v>
      </c>
      <c r="AS392" s="170">
        <v>79.376909183877459</v>
      </c>
      <c r="AT392" s="6">
        <v>0</v>
      </c>
      <c r="AU392" s="6">
        <v>0</v>
      </c>
      <c r="AV392" s="6">
        <v>0</v>
      </c>
    </row>
    <row r="393" spans="1:48" x14ac:dyDescent="0.25">
      <c r="A393" s="162">
        <v>390</v>
      </c>
      <c r="B393" s="3" t="s">
        <v>2657</v>
      </c>
      <c r="C393" s="3" t="s">
        <v>2176</v>
      </c>
      <c r="D393" s="6">
        <v>7300</v>
      </c>
      <c r="E393" s="171">
        <v>-10.97561</v>
      </c>
      <c r="F393" s="171">
        <v>-23.157889999999998</v>
      </c>
      <c r="G393" s="171">
        <v>-10.97561</v>
      </c>
      <c r="H393" s="6">
        <v>267743158500.00003</v>
      </c>
      <c r="I393" s="154">
        <v>36.677149999999997</v>
      </c>
      <c r="J393" s="154">
        <v>99.699060000000003</v>
      </c>
      <c r="K393" s="6">
        <v>385</v>
      </c>
      <c r="L393" s="6">
        <v>3232000</v>
      </c>
      <c r="M393" s="154">
        <v>182.5</v>
      </c>
      <c r="N393" s="154">
        <v>0.70958299938593095</v>
      </c>
      <c r="O393" s="154" t="s">
        <v>4942</v>
      </c>
      <c r="P393" s="172">
        <v>2559.4046969999999</v>
      </c>
      <c r="Q393" s="168" t="s">
        <v>2001</v>
      </c>
      <c r="R393" s="172">
        <v>2121.6205289999998</v>
      </c>
      <c r="S393" s="168">
        <v>-0.17104921644988302</v>
      </c>
      <c r="T393" s="172">
        <v>6612.6691559999999</v>
      </c>
      <c r="U393" s="168">
        <v>2.1168010799352519</v>
      </c>
      <c r="V393" s="172">
        <v>359.57010000000002</v>
      </c>
      <c r="W393" s="173" t="s">
        <v>2001</v>
      </c>
      <c r="X393" s="172">
        <v>950.67735200000004</v>
      </c>
      <c r="Y393" s="173">
        <v>1.6439277125656444</v>
      </c>
      <c r="Z393" s="172">
        <v>1163.9633980000001</v>
      </c>
      <c r="AA393" s="173">
        <v>0.22435166415955604</v>
      </c>
      <c r="AB393" s="172">
        <v>10</v>
      </c>
      <c r="AC393" s="168" t="s">
        <v>2001</v>
      </c>
      <c r="AD393" s="172">
        <v>26</v>
      </c>
      <c r="AE393" s="168">
        <v>1.6</v>
      </c>
      <c r="AF393" s="172">
        <v>30</v>
      </c>
      <c r="AG393" s="168">
        <v>0.15384615384615385</v>
      </c>
      <c r="AH393" s="171" t="s">
        <v>4748</v>
      </c>
      <c r="AI393" s="171">
        <v>0.23190551278903884</v>
      </c>
      <c r="AJ393" s="171">
        <v>0.28596169679518807</v>
      </c>
      <c r="AK393" s="171" t="s">
        <v>4748</v>
      </c>
      <c r="AL393" s="171">
        <v>0.25348603660617558</v>
      </c>
      <c r="AM393" s="171">
        <v>0.29615716055567054</v>
      </c>
      <c r="AN393" s="170">
        <v>11.683701305639971</v>
      </c>
      <c r="AO393" s="170">
        <v>33.11515982224924</v>
      </c>
      <c r="AP393" s="170">
        <v>22.642740074806788</v>
      </c>
      <c r="AQ393" s="170">
        <v>0</v>
      </c>
      <c r="AR393" s="170">
        <v>0</v>
      </c>
      <c r="AS393" s="170">
        <v>0</v>
      </c>
      <c r="AT393" s="6" t="s">
        <v>4748</v>
      </c>
      <c r="AU393" s="6">
        <v>0</v>
      </c>
      <c r="AV393" s="6" t="s">
        <v>4748</v>
      </c>
    </row>
    <row r="394" spans="1:48" x14ac:dyDescent="0.25">
      <c r="A394" s="162">
        <v>391</v>
      </c>
      <c r="B394" s="3" t="s">
        <v>396</v>
      </c>
      <c r="C394" s="3" t="s">
        <v>694</v>
      </c>
      <c r="D394" s="28">
        <v>12500</v>
      </c>
      <c r="E394" s="25">
        <v>-3.1007750000000001</v>
      </c>
      <c r="F394" s="25">
        <v>-13.19444</v>
      </c>
      <c r="G394" s="25">
        <v>0.80645160000000005</v>
      </c>
      <c r="H394" s="28">
        <v>187500000000</v>
      </c>
      <c r="I394" s="51">
        <v>15</v>
      </c>
      <c r="J394" s="51">
        <v>41.459209999999999</v>
      </c>
      <c r="K394" s="28">
        <v>1358.5</v>
      </c>
      <c r="L394" s="28">
        <v>17262500</v>
      </c>
      <c r="M394" s="51">
        <v>4.5392226005287402</v>
      </c>
      <c r="N394" s="51">
        <v>0.71631364731809144</v>
      </c>
      <c r="O394" s="51">
        <v>0.44222470000000003</v>
      </c>
      <c r="P394" s="30">
        <v>474343.88554300001</v>
      </c>
      <c r="Q394" s="27">
        <v>0.26560200244808674</v>
      </c>
      <c r="R394" s="30">
        <v>516772.83309600002</v>
      </c>
      <c r="S394" s="27">
        <v>8.9447653582442443E-2</v>
      </c>
      <c r="T394" s="30">
        <v>577061.63106100005</v>
      </c>
      <c r="U394" s="27">
        <v>0.11666402353972095</v>
      </c>
      <c r="V394" s="30">
        <v>31988.678023</v>
      </c>
      <c r="W394" s="32">
        <v>0.12031957111682301</v>
      </c>
      <c r="X394" s="30">
        <v>36503.853357</v>
      </c>
      <c r="Y394" s="32">
        <v>0.14114916942655675</v>
      </c>
      <c r="Z394" s="30">
        <v>36222.527138999998</v>
      </c>
      <c r="AA394" s="32">
        <v>-7.7067540034387819E-3</v>
      </c>
      <c r="AB394" s="30">
        <v>2139</v>
      </c>
      <c r="AC394" s="27">
        <v>9.1326530612244827E-2</v>
      </c>
      <c r="AD394" s="30">
        <v>2200</v>
      </c>
      <c r="AE394" s="27">
        <v>2.8517999064983535E-2</v>
      </c>
      <c r="AF394" s="30">
        <v>2178</v>
      </c>
      <c r="AG394" s="27">
        <v>-0.01</v>
      </c>
      <c r="AH394" s="25">
        <v>8.9289429522927311</v>
      </c>
      <c r="AI394" s="25">
        <v>9.1442130877244328</v>
      </c>
      <c r="AJ394" s="25">
        <v>8.5098679087076938</v>
      </c>
      <c r="AK394" s="25">
        <v>15.024867495150881</v>
      </c>
      <c r="AL394" s="25">
        <v>14.557115318668497</v>
      </c>
      <c r="AM394" s="25">
        <v>13.640110824181043</v>
      </c>
      <c r="AN394" s="49">
        <v>24.606862382843776</v>
      </c>
      <c r="AO394" s="49">
        <v>27.554909061085898</v>
      </c>
      <c r="AP394" s="49">
        <v>27.639862045712714</v>
      </c>
      <c r="AQ394" s="49">
        <v>40.054893741396107</v>
      </c>
      <c r="AR394" s="49">
        <v>51.083392590957189</v>
      </c>
      <c r="AS394" s="49">
        <v>34.839558137014379</v>
      </c>
      <c r="AT394" s="28">
        <v>1200</v>
      </c>
      <c r="AU394" s="28">
        <v>1200</v>
      </c>
      <c r="AV394" s="28">
        <v>1300</v>
      </c>
    </row>
    <row r="395" spans="1:48" x14ac:dyDescent="0.25">
      <c r="A395" s="162">
        <v>392</v>
      </c>
      <c r="B395" s="3" t="s">
        <v>2660</v>
      </c>
      <c r="C395" s="3" t="s">
        <v>2176</v>
      </c>
      <c r="D395" s="28">
        <v>3300</v>
      </c>
      <c r="E395" s="25">
        <v>6.451613</v>
      </c>
      <c r="F395" s="25">
        <v>6.451613</v>
      </c>
      <c r="G395" s="25">
        <v>10</v>
      </c>
      <c r="H395" s="28">
        <v>100343631300</v>
      </c>
      <c r="I395" s="51">
        <v>30.407159999999998</v>
      </c>
      <c r="J395" s="51">
        <v>100</v>
      </c>
      <c r="K395" s="28">
        <v>695.1</v>
      </c>
      <c r="L395" s="28">
        <v>2211000</v>
      </c>
      <c r="M395" s="51">
        <v>825</v>
      </c>
      <c r="N395" s="51">
        <v>0.31618209887809168</v>
      </c>
      <c r="O395" s="51">
        <v>0.54399989999999998</v>
      </c>
      <c r="P395" s="30" t="s">
        <v>4748</v>
      </c>
      <c r="Q395" s="27" t="s">
        <v>2001</v>
      </c>
      <c r="R395" s="30">
        <v>173434.99025100001</v>
      </c>
      <c r="S395" s="27" t="s">
        <v>2001</v>
      </c>
      <c r="T395" s="30">
        <v>156428.10210300001</v>
      </c>
      <c r="U395" s="27">
        <v>-9.8059152443155495E-2</v>
      </c>
      <c r="V395" s="30" t="s">
        <v>4748</v>
      </c>
      <c r="W395" s="32" t="s">
        <v>2001</v>
      </c>
      <c r="X395" s="30">
        <v>11102.079811</v>
      </c>
      <c r="Y395" s="32" t="s">
        <v>2001</v>
      </c>
      <c r="Z395" s="30">
        <v>114.690684</v>
      </c>
      <c r="AA395" s="32">
        <v>-0.98966944158639869</v>
      </c>
      <c r="AB395" s="30" t="s">
        <v>4748</v>
      </c>
      <c r="AC395" s="27" t="s">
        <v>2001</v>
      </c>
      <c r="AD395" s="30">
        <v>365</v>
      </c>
      <c r="AE395" s="27" t="s">
        <v>2001</v>
      </c>
      <c r="AF395" s="30">
        <v>4</v>
      </c>
      <c r="AG395" s="27">
        <v>-0.989041095890411</v>
      </c>
      <c r="AH395" s="25" t="s">
        <v>4748</v>
      </c>
      <c r="AI395" s="25" t="s">
        <v>4748</v>
      </c>
      <c r="AJ395" s="25">
        <v>1.8878364916680001E-2</v>
      </c>
      <c r="AK395" s="25" t="s">
        <v>4748</v>
      </c>
      <c r="AL395" s="25" t="s">
        <v>4748</v>
      </c>
      <c r="AM395" s="25">
        <v>3.6145487724149543E-2</v>
      </c>
      <c r="AN395" s="49" t="s">
        <v>4748</v>
      </c>
      <c r="AO395" s="49">
        <v>5.7999223457978033</v>
      </c>
      <c r="AP395" s="49">
        <v>10.316857774297894</v>
      </c>
      <c r="AQ395" s="49" t="s">
        <v>4748</v>
      </c>
      <c r="AR395" s="49">
        <v>45.127786303896478</v>
      </c>
      <c r="AS395" s="49">
        <v>13.234171397661838</v>
      </c>
      <c r="AT395" s="28" t="s">
        <v>4748</v>
      </c>
      <c r="AU395" s="28" t="s">
        <v>4748</v>
      </c>
      <c r="AV395" s="28" t="s">
        <v>4748</v>
      </c>
    </row>
    <row r="396" spans="1:48" x14ac:dyDescent="0.25">
      <c r="A396" s="162">
        <v>393</v>
      </c>
      <c r="B396" s="3" t="s">
        <v>101</v>
      </c>
      <c r="C396" s="3" t="s">
        <v>1</v>
      </c>
      <c r="D396" s="28">
        <v>7000</v>
      </c>
      <c r="E396" s="25">
        <v>3.3973409999999999</v>
      </c>
      <c r="F396" s="25">
        <v>-6.0402680000000002</v>
      </c>
      <c r="G396" s="25">
        <v>-32.367150000000002</v>
      </c>
      <c r="H396" s="28">
        <v>354330536000</v>
      </c>
      <c r="I396" s="51">
        <v>50.618649999999995</v>
      </c>
      <c r="J396" s="51">
        <v>58.966900000000003</v>
      </c>
      <c r="K396" s="28">
        <v>34869</v>
      </c>
      <c r="L396" s="28">
        <v>234400000</v>
      </c>
      <c r="M396" s="51">
        <v>32.176025141720906</v>
      </c>
      <c r="N396" s="51">
        <v>0.45169696846341401</v>
      </c>
      <c r="O396" s="51">
        <v>0.73821910000000002</v>
      </c>
      <c r="P396" s="30">
        <v>723268.18686699995</v>
      </c>
      <c r="Q396" s="27">
        <v>1.1876011049159088</v>
      </c>
      <c r="R396" s="30">
        <v>1301579.1871480001</v>
      </c>
      <c r="S396" s="27">
        <v>0.79958030891153298</v>
      </c>
      <c r="T396" s="30">
        <v>561394.684029</v>
      </c>
      <c r="U396" s="27">
        <v>-0.56868188307534384</v>
      </c>
      <c r="V396" s="30">
        <v>73187.970698999998</v>
      </c>
      <c r="W396" s="32">
        <v>0.14179030558463324</v>
      </c>
      <c r="X396" s="30">
        <v>94739.146980999998</v>
      </c>
      <c r="Y396" s="32">
        <v>0.29446336708300702</v>
      </c>
      <c r="Z396" s="30">
        <v>44832.624172000003</v>
      </c>
      <c r="AA396" s="32">
        <v>-0.52677825797828626</v>
      </c>
      <c r="AB396" s="30">
        <v>1573.6648598130839</v>
      </c>
      <c r="AC396" s="27">
        <v>0.1808617610389609</v>
      </c>
      <c r="AD396" s="30">
        <v>1607.4766355140187</v>
      </c>
      <c r="AE396" s="27">
        <v>2.1486007957851161E-2</v>
      </c>
      <c r="AF396" s="30">
        <v>885.749595</v>
      </c>
      <c r="AG396" s="27">
        <v>-0.4489813565988372</v>
      </c>
      <c r="AH396" s="25">
        <v>6.5676011367715352</v>
      </c>
      <c r="AI396" s="25">
        <v>8.2345142825089397</v>
      </c>
      <c r="AJ396" s="25">
        <v>4.0441567945638708</v>
      </c>
      <c r="AK396" s="25">
        <v>10.561639066176747</v>
      </c>
      <c r="AL396" s="25">
        <v>11.531801570648026</v>
      </c>
      <c r="AM396" s="25">
        <v>5.7630195541392268</v>
      </c>
      <c r="AN396" s="49">
        <v>31.338680218030991</v>
      </c>
      <c r="AO396" s="49">
        <v>21.365502642320532</v>
      </c>
      <c r="AP396" s="49">
        <v>25.100421207536915</v>
      </c>
      <c r="AQ396" s="49">
        <v>27.780013431583811</v>
      </c>
      <c r="AR396" s="49">
        <v>18.038418583531676</v>
      </c>
      <c r="AS396" s="49">
        <v>17.247896303903801</v>
      </c>
      <c r="AT396" s="28">
        <v>509.77060322854703</v>
      </c>
      <c r="AU396" s="28">
        <v>747.66355140186909</v>
      </c>
      <c r="AV396" s="28" t="s">
        <v>4748</v>
      </c>
    </row>
    <row r="397" spans="1:48" x14ac:dyDescent="0.25">
      <c r="A397" s="162">
        <v>394</v>
      </c>
      <c r="B397" s="3" t="s">
        <v>102</v>
      </c>
      <c r="C397" s="3" t="s">
        <v>1</v>
      </c>
      <c r="D397" s="28">
        <v>12500</v>
      </c>
      <c r="E397" s="25">
        <v>-2.2331479999999999</v>
      </c>
      <c r="F397" s="25">
        <v>53.633620000000001</v>
      </c>
      <c r="G397" s="25">
        <v>-2.9390510000000001</v>
      </c>
      <c r="H397" s="28">
        <v>191216662500</v>
      </c>
      <c r="I397" s="51">
        <v>15.297329999999999</v>
      </c>
      <c r="J397" s="51">
        <v>53.229080000000003</v>
      </c>
      <c r="K397" s="28">
        <v>265.69630000000001</v>
      </c>
      <c r="L397" s="28">
        <v>3113275</v>
      </c>
      <c r="M397" s="51">
        <v>245.03499766404229</v>
      </c>
      <c r="N397" s="51">
        <v>1.2691885610303044</v>
      </c>
      <c r="O397" s="51">
        <v>0.74072830000000001</v>
      </c>
      <c r="P397" s="30">
        <v>318195.39162299997</v>
      </c>
      <c r="Q397" s="27">
        <v>0.27245150906660931</v>
      </c>
      <c r="R397" s="30">
        <v>276729.78859299998</v>
      </c>
      <c r="S397" s="27">
        <v>-0.13031490751169872</v>
      </c>
      <c r="T397" s="30">
        <v>259081.24273100001</v>
      </c>
      <c r="U397" s="27">
        <v>-6.3775374352475475E-2</v>
      </c>
      <c r="V397" s="30">
        <v>3007.2106469999999</v>
      </c>
      <c r="W397" s="32">
        <v>-7.7741476056845005E-2</v>
      </c>
      <c r="X397" s="30">
        <v>1296.401247</v>
      </c>
      <c r="Y397" s="32">
        <v>-0.56890241516892315</v>
      </c>
      <c r="Z397" s="30">
        <v>1198.245146</v>
      </c>
      <c r="AA397" s="32">
        <v>-7.5714290793180664E-2</v>
      </c>
      <c r="AB397" s="30">
        <v>350.56869</v>
      </c>
      <c r="AC397" s="27">
        <v>-7.7742015350334093E-2</v>
      </c>
      <c r="AD397" s="30">
        <v>128.78</v>
      </c>
      <c r="AE397" s="27">
        <v>-0.63265401710574887</v>
      </c>
      <c r="AF397" s="30">
        <v>95.45</v>
      </c>
      <c r="AG397" s="27">
        <v>-0.25881348035409224</v>
      </c>
      <c r="AH397" s="25">
        <v>1.0315182752872771</v>
      </c>
      <c r="AI397" s="25">
        <v>0.43989435678245442</v>
      </c>
      <c r="AJ397" s="25">
        <v>0.42496225389442049</v>
      </c>
      <c r="AK397" s="25">
        <v>3.4782969246583715</v>
      </c>
      <c r="AL397" s="25">
        <v>1.2584418240816293</v>
      </c>
      <c r="AM397" s="25">
        <v>0.90884153764578379</v>
      </c>
      <c r="AN397" s="49">
        <v>15.976330375717929</v>
      </c>
      <c r="AO397" s="49">
        <v>16.481306303846786</v>
      </c>
      <c r="AP397" s="49">
        <v>11.747414548107816</v>
      </c>
      <c r="AQ397" s="49">
        <v>186.37450012856661</v>
      </c>
      <c r="AR397" s="49">
        <v>95.107765864545328</v>
      </c>
      <c r="AS397" s="49">
        <v>87.04735391731802</v>
      </c>
      <c r="AT397" s="28">
        <v>141.1686</v>
      </c>
      <c r="AU397" s="28">
        <v>0</v>
      </c>
      <c r="AV397" s="28" t="s">
        <v>4748</v>
      </c>
    </row>
    <row r="398" spans="1:48" x14ac:dyDescent="0.25">
      <c r="A398" s="162">
        <v>395</v>
      </c>
      <c r="B398" s="3" t="s">
        <v>2663</v>
      </c>
      <c r="C398" s="3" t="s">
        <v>2176</v>
      </c>
      <c r="D398" s="28">
        <v>35000</v>
      </c>
      <c r="E398" s="25">
        <v>6.3829789999999997</v>
      </c>
      <c r="F398" s="25">
        <v>-41.176470000000002</v>
      </c>
      <c r="G398" s="25">
        <v>130.26320000000001</v>
      </c>
      <c r="H398" s="28">
        <v>132310430000</v>
      </c>
      <c r="I398" s="51">
        <v>3.7802899999999999</v>
      </c>
      <c r="J398" s="51">
        <v>92.941029999999998</v>
      </c>
      <c r="K398" s="28">
        <v>2060</v>
      </c>
      <c r="L398" s="28">
        <v>61107000</v>
      </c>
      <c r="M398" s="51">
        <v>4.1254125412541258</v>
      </c>
      <c r="N398" s="51">
        <v>1.6282041456908729</v>
      </c>
      <c r="O398" s="51" t="s">
        <v>4942</v>
      </c>
      <c r="P398" s="30" t="s">
        <v>4748</v>
      </c>
      <c r="Q398" s="27" t="s">
        <v>2001</v>
      </c>
      <c r="R398" s="30">
        <v>103570.705602</v>
      </c>
      <c r="S398" s="27" t="s">
        <v>2001</v>
      </c>
      <c r="T398" s="30">
        <v>119348.940951</v>
      </c>
      <c r="U398" s="27">
        <v>0.1523426460917662</v>
      </c>
      <c r="V398" s="30" t="s">
        <v>4748</v>
      </c>
      <c r="W398" s="32" t="s">
        <v>2001</v>
      </c>
      <c r="X398" s="30">
        <v>1781.0289560000001</v>
      </c>
      <c r="Y398" s="32" t="s">
        <v>2001</v>
      </c>
      <c r="Z398" s="30">
        <v>35635.454589000001</v>
      </c>
      <c r="AA398" s="32">
        <v>19.008352176953601</v>
      </c>
      <c r="AB398" s="30" t="s">
        <v>4748</v>
      </c>
      <c r="AC398" s="27" t="s">
        <v>2001</v>
      </c>
      <c r="AD398" s="30">
        <v>424</v>
      </c>
      <c r="AE398" s="27" t="s">
        <v>2001</v>
      </c>
      <c r="AF398" s="30">
        <v>8484</v>
      </c>
      <c r="AG398" s="27">
        <v>19.009433962264151</v>
      </c>
      <c r="AH398" s="25" t="s">
        <v>4748</v>
      </c>
      <c r="AI398" s="25" t="s">
        <v>4748</v>
      </c>
      <c r="AJ398" s="25">
        <v>26.994844836818121</v>
      </c>
      <c r="AK398" s="25" t="s">
        <v>4748</v>
      </c>
      <c r="AL398" s="25" t="s">
        <v>4748</v>
      </c>
      <c r="AM398" s="25">
        <v>50.480791181522541</v>
      </c>
      <c r="AN398" s="49" t="s">
        <v>4748</v>
      </c>
      <c r="AO398" s="49">
        <v>19.313719484415415</v>
      </c>
      <c r="AP398" s="49">
        <v>-4.4778722152165162</v>
      </c>
      <c r="AQ398" s="49" t="s">
        <v>4748</v>
      </c>
      <c r="AR398" s="49">
        <v>50.002965899129016</v>
      </c>
      <c r="AS398" s="49">
        <v>30.666336992122844</v>
      </c>
      <c r="AT398" s="28" t="s">
        <v>4748</v>
      </c>
      <c r="AU398" s="28" t="s">
        <v>4748</v>
      </c>
      <c r="AV398" s="28">
        <v>2000</v>
      </c>
    </row>
    <row r="399" spans="1:48" x14ac:dyDescent="0.25">
      <c r="A399" s="162">
        <v>396</v>
      </c>
      <c r="B399" s="3" t="s">
        <v>2666</v>
      </c>
      <c r="C399" s="3" t="s">
        <v>2176</v>
      </c>
      <c r="D399" s="28" t="s">
        <v>4942</v>
      </c>
      <c r="E399" s="25" t="s">
        <v>4942</v>
      </c>
      <c r="F399" s="25" t="s">
        <v>4942</v>
      </c>
      <c r="G399" s="25" t="s">
        <v>4942</v>
      </c>
      <c r="H399" s="28" t="s">
        <v>4942</v>
      </c>
      <c r="I399" s="51">
        <v>3</v>
      </c>
      <c r="J399" s="51">
        <v>100</v>
      </c>
      <c r="K399" s="28">
        <v>0</v>
      </c>
      <c r="L399" s="28" t="s">
        <v>4942</v>
      </c>
      <c r="M399" s="51" t="s">
        <v>4942</v>
      </c>
      <c r="N399" s="51" t="s">
        <v>4942</v>
      </c>
      <c r="O399" s="51" t="s">
        <v>4942</v>
      </c>
      <c r="P399" s="30">
        <v>69727.791962999996</v>
      </c>
      <c r="Q399" s="27" t="s">
        <v>2001</v>
      </c>
      <c r="R399" s="30">
        <v>93966.616617000007</v>
      </c>
      <c r="S399" s="27">
        <v>0.34762071150714169</v>
      </c>
      <c r="T399" s="30">
        <v>97479.371346</v>
      </c>
      <c r="U399" s="27">
        <v>3.7383007449525232E-2</v>
      </c>
      <c r="V399" s="30">
        <v>8024.7564499999999</v>
      </c>
      <c r="W399" s="32" t="s">
        <v>2001</v>
      </c>
      <c r="X399" s="30">
        <v>14044.506294000001</v>
      </c>
      <c r="Y399" s="32">
        <v>0.75014735730702475</v>
      </c>
      <c r="Z399" s="30">
        <v>9637.5181200000006</v>
      </c>
      <c r="AA399" s="32">
        <v>-0.31378733305012824</v>
      </c>
      <c r="AB399" s="30">
        <v>2675</v>
      </c>
      <c r="AC399" s="27" t="s">
        <v>2001</v>
      </c>
      <c r="AD399" s="30">
        <v>3963</v>
      </c>
      <c r="AE399" s="27">
        <v>0.48149532710280374</v>
      </c>
      <c r="AF399" s="30">
        <v>2699</v>
      </c>
      <c r="AG399" s="27">
        <v>-0.3189502901842039</v>
      </c>
      <c r="AH399" s="25" t="s">
        <v>4748</v>
      </c>
      <c r="AI399" s="25">
        <v>18.381960787297675</v>
      </c>
      <c r="AJ399" s="25">
        <v>11.40176284104826</v>
      </c>
      <c r="AK399" s="25" t="s">
        <v>4748</v>
      </c>
      <c r="AL399" s="25">
        <v>19.471502706737862</v>
      </c>
      <c r="AM399" s="25">
        <v>12.184058442839564</v>
      </c>
      <c r="AN399" s="49">
        <v>41.565667842141472</v>
      </c>
      <c r="AO399" s="49">
        <v>21.685213205083642</v>
      </c>
      <c r="AP399" s="49">
        <v>23.725729756615856</v>
      </c>
      <c r="AQ399" s="49">
        <v>5.4566791765891427</v>
      </c>
      <c r="AR399" s="49">
        <v>0</v>
      </c>
      <c r="AS399" s="49">
        <v>21.819999521517975</v>
      </c>
      <c r="AT399" s="28" t="s">
        <v>4748</v>
      </c>
      <c r="AU399" s="28">
        <v>700</v>
      </c>
      <c r="AV399" s="28">
        <v>1500</v>
      </c>
    </row>
    <row r="400" spans="1:48" x14ac:dyDescent="0.25">
      <c r="A400" s="162">
        <v>397</v>
      </c>
      <c r="B400" s="3" t="s">
        <v>4184</v>
      </c>
      <c r="C400" s="3" t="s">
        <v>2176</v>
      </c>
      <c r="D400" s="28">
        <v>42000</v>
      </c>
      <c r="E400" s="25">
        <v>9.0909089999999999</v>
      </c>
      <c r="F400" s="25">
        <v>10.52632</v>
      </c>
      <c r="G400" s="25">
        <v>-12.5</v>
      </c>
      <c r="H400" s="28">
        <v>384683250000</v>
      </c>
      <c r="I400" s="51">
        <v>9.1591199999999997</v>
      </c>
      <c r="J400" s="51">
        <v>100</v>
      </c>
      <c r="K400" s="28">
        <v>566.6</v>
      </c>
      <c r="L400" s="28">
        <v>22428500</v>
      </c>
      <c r="M400" s="51">
        <v>9.3896713615023479</v>
      </c>
      <c r="N400" s="51">
        <v>1.9630692412957467</v>
      </c>
      <c r="O400" s="51" t="s">
        <v>4942</v>
      </c>
      <c r="P400" s="30" t="s">
        <v>4748</v>
      </c>
      <c r="Q400" s="27" t="s">
        <v>2001</v>
      </c>
      <c r="R400" s="30">
        <v>927166.59237900004</v>
      </c>
      <c r="S400" s="27" t="s">
        <v>2001</v>
      </c>
      <c r="T400" s="30">
        <v>1238251.2925100001</v>
      </c>
      <c r="U400" s="27">
        <v>0.33552190370965956</v>
      </c>
      <c r="V400" s="30" t="s">
        <v>4748</v>
      </c>
      <c r="W400" s="32" t="s">
        <v>2001</v>
      </c>
      <c r="X400" s="30">
        <v>30088.146594999998</v>
      </c>
      <c r="Y400" s="32" t="s">
        <v>2001</v>
      </c>
      <c r="Z400" s="30">
        <v>40965.177200999999</v>
      </c>
      <c r="AA400" s="32">
        <v>0.36150550422429573</v>
      </c>
      <c r="AB400" s="30" t="s">
        <v>4748</v>
      </c>
      <c r="AC400" s="27" t="s">
        <v>2001</v>
      </c>
      <c r="AD400" s="30">
        <v>3285</v>
      </c>
      <c r="AE400" s="27" t="s">
        <v>2001</v>
      </c>
      <c r="AF400" s="30">
        <v>4473</v>
      </c>
      <c r="AG400" s="27">
        <v>0.36164383561643837</v>
      </c>
      <c r="AH400" s="25" t="s">
        <v>4748</v>
      </c>
      <c r="AI400" s="25" t="s">
        <v>4748</v>
      </c>
      <c r="AJ400" s="25">
        <v>9.3827286382693629</v>
      </c>
      <c r="AK400" s="25" t="s">
        <v>4748</v>
      </c>
      <c r="AL400" s="25" t="s">
        <v>4748</v>
      </c>
      <c r="AM400" s="25">
        <v>21.850380065520199</v>
      </c>
      <c r="AN400" s="49" t="s">
        <v>4748</v>
      </c>
      <c r="AO400" s="49">
        <v>18.006701100998544</v>
      </c>
      <c r="AP400" s="49">
        <v>16.585218219454557</v>
      </c>
      <c r="AQ400" s="49" t="s">
        <v>4748</v>
      </c>
      <c r="AR400" s="49">
        <v>0</v>
      </c>
      <c r="AS400" s="49">
        <v>0</v>
      </c>
      <c r="AT400" s="28" t="s">
        <v>4748</v>
      </c>
      <c r="AU400" s="28" t="s">
        <v>4748</v>
      </c>
      <c r="AV400" s="28">
        <v>1200</v>
      </c>
    </row>
    <row r="401" spans="1:48" x14ac:dyDescent="0.25">
      <c r="A401" s="162">
        <v>398</v>
      </c>
      <c r="B401" s="3" t="s">
        <v>5011</v>
      </c>
      <c r="C401" s="3" t="s">
        <v>2176</v>
      </c>
      <c r="D401" s="6" t="s">
        <v>4942</v>
      </c>
      <c r="E401" s="171" t="s">
        <v>4942</v>
      </c>
      <c r="F401" s="171" t="s">
        <v>4942</v>
      </c>
      <c r="G401" s="171" t="s">
        <v>4942</v>
      </c>
      <c r="H401" s="6" t="s">
        <v>4942</v>
      </c>
      <c r="I401" s="154">
        <v>9.9474999999999998</v>
      </c>
      <c r="J401" s="154">
        <v>100</v>
      </c>
      <c r="K401" s="6" t="s">
        <v>4942</v>
      </c>
      <c r="L401" s="6" t="s">
        <v>4942</v>
      </c>
      <c r="M401" s="154" t="s">
        <v>4942</v>
      </c>
      <c r="N401" s="154" t="s">
        <v>4942</v>
      </c>
      <c r="O401" s="154" t="s">
        <v>4942</v>
      </c>
      <c r="P401" s="172" t="s">
        <v>2001</v>
      </c>
      <c r="Q401" s="168" t="s">
        <v>2001</v>
      </c>
      <c r="R401" s="172" t="s">
        <v>2001</v>
      </c>
      <c r="S401" s="168" t="s">
        <v>2001</v>
      </c>
      <c r="T401" s="172" t="s">
        <v>2001</v>
      </c>
      <c r="U401" s="168" t="s">
        <v>2001</v>
      </c>
      <c r="V401" s="172" t="s">
        <v>2001</v>
      </c>
      <c r="W401" s="173" t="s">
        <v>2001</v>
      </c>
      <c r="X401" s="172" t="s">
        <v>2001</v>
      </c>
      <c r="Y401" s="173" t="s">
        <v>2001</v>
      </c>
      <c r="Z401" s="172" t="s">
        <v>2001</v>
      </c>
      <c r="AA401" s="173" t="s">
        <v>2001</v>
      </c>
      <c r="AB401" s="172" t="s">
        <v>2001</v>
      </c>
      <c r="AC401" s="168" t="s">
        <v>2001</v>
      </c>
      <c r="AD401" s="172" t="s">
        <v>2001</v>
      </c>
      <c r="AE401" s="168" t="s">
        <v>2001</v>
      </c>
      <c r="AF401" s="172" t="s">
        <v>2001</v>
      </c>
      <c r="AG401" s="168" t="s">
        <v>2001</v>
      </c>
      <c r="AH401" s="171" t="s">
        <v>2001</v>
      </c>
      <c r="AI401" s="171" t="s">
        <v>2001</v>
      </c>
      <c r="AJ401" s="171" t="s">
        <v>2001</v>
      </c>
      <c r="AK401" s="171" t="s">
        <v>2001</v>
      </c>
      <c r="AL401" s="171" t="s">
        <v>2001</v>
      </c>
      <c r="AM401" s="171" t="s">
        <v>2001</v>
      </c>
      <c r="AN401" s="170" t="s">
        <v>2001</v>
      </c>
      <c r="AO401" s="170" t="s">
        <v>2001</v>
      </c>
      <c r="AP401" s="170" t="s">
        <v>2001</v>
      </c>
      <c r="AQ401" s="170" t="s">
        <v>2001</v>
      </c>
      <c r="AR401" s="170" t="s">
        <v>2001</v>
      </c>
      <c r="AS401" s="170" t="s">
        <v>2001</v>
      </c>
      <c r="AT401" s="6" t="s">
        <v>2001</v>
      </c>
      <c r="AU401" s="6" t="s">
        <v>2001</v>
      </c>
      <c r="AV401" s="6" t="s">
        <v>2001</v>
      </c>
    </row>
    <row r="402" spans="1:48" x14ac:dyDescent="0.25">
      <c r="A402" s="162">
        <v>399</v>
      </c>
      <c r="B402" s="3" t="s">
        <v>4091</v>
      </c>
      <c r="C402" s="3" t="s">
        <v>2176</v>
      </c>
      <c r="D402" s="28">
        <v>7500</v>
      </c>
      <c r="E402" s="25">
        <v>2.7397260000000001</v>
      </c>
      <c r="F402" s="25">
        <v>13.63636</v>
      </c>
      <c r="G402" s="25">
        <v>-16.66667</v>
      </c>
      <c r="H402" s="28">
        <v>18750000000</v>
      </c>
      <c r="I402" s="51">
        <v>2.5</v>
      </c>
      <c r="J402" s="51">
        <v>100</v>
      </c>
      <c r="K402" s="28">
        <v>105</v>
      </c>
      <c r="L402" s="28">
        <v>697500</v>
      </c>
      <c r="M402" s="51">
        <v>5.3153791637136782</v>
      </c>
      <c r="N402" s="51">
        <v>0.59481738767881998</v>
      </c>
      <c r="O402" s="51" t="s">
        <v>4942</v>
      </c>
      <c r="P402" s="30" t="s">
        <v>4748</v>
      </c>
      <c r="Q402" s="27" t="s">
        <v>2001</v>
      </c>
      <c r="R402" s="30">
        <v>64774.130144000002</v>
      </c>
      <c r="S402" s="27" t="s">
        <v>2001</v>
      </c>
      <c r="T402" s="30" t="s">
        <v>4748</v>
      </c>
      <c r="U402" s="27" t="s">
        <v>4748</v>
      </c>
      <c r="V402" s="30" t="s">
        <v>4748</v>
      </c>
      <c r="W402" s="32" t="s">
        <v>2001</v>
      </c>
      <c r="X402" s="30">
        <v>2949.7403949999998</v>
      </c>
      <c r="Y402" s="32" t="s">
        <v>2001</v>
      </c>
      <c r="Z402" s="30" t="s">
        <v>4748</v>
      </c>
      <c r="AA402" s="32" t="s">
        <v>4748</v>
      </c>
      <c r="AB402" s="30" t="s">
        <v>4748</v>
      </c>
      <c r="AC402" s="27" t="s">
        <v>2001</v>
      </c>
      <c r="AD402" s="30">
        <v>1194</v>
      </c>
      <c r="AE402" s="27" t="s">
        <v>2001</v>
      </c>
      <c r="AF402" s="30" t="s">
        <v>4748</v>
      </c>
      <c r="AG402" s="27" t="s">
        <v>4748</v>
      </c>
      <c r="AH402" s="25" t="s">
        <v>4748</v>
      </c>
      <c r="AI402" s="25" t="s">
        <v>4748</v>
      </c>
      <c r="AJ402" s="25" t="s">
        <v>4748</v>
      </c>
      <c r="AK402" s="25" t="s">
        <v>4748</v>
      </c>
      <c r="AL402" s="25" t="s">
        <v>4748</v>
      </c>
      <c r="AM402" s="25" t="s">
        <v>4748</v>
      </c>
      <c r="AN402" s="49" t="s">
        <v>4748</v>
      </c>
      <c r="AO402" s="49">
        <v>32.673074860211592</v>
      </c>
      <c r="AP402" s="49" t="s">
        <v>4748</v>
      </c>
      <c r="AQ402" s="49" t="s">
        <v>4748</v>
      </c>
      <c r="AR402" s="49">
        <v>0</v>
      </c>
      <c r="AS402" s="49" t="s">
        <v>4748</v>
      </c>
      <c r="AT402" s="28" t="s">
        <v>4748</v>
      </c>
      <c r="AU402" s="28" t="s">
        <v>4748</v>
      </c>
      <c r="AV402" s="28" t="s">
        <v>4748</v>
      </c>
    </row>
    <row r="403" spans="1:48" x14ac:dyDescent="0.25">
      <c r="A403" s="162">
        <v>400</v>
      </c>
      <c r="B403" s="3" t="s">
        <v>103</v>
      </c>
      <c r="C403" s="3" t="s">
        <v>1</v>
      </c>
      <c r="D403" s="6">
        <v>15100</v>
      </c>
      <c r="E403" s="171">
        <v>-7.3619630000000003</v>
      </c>
      <c r="F403" s="171">
        <v>-1.3071900000000001</v>
      </c>
      <c r="G403" s="171">
        <v>-20.526319999999998</v>
      </c>
      <c r="H403" s="6">
        <v>574524392300</v>
      </c>
      <c r="I403" s="154">
        <v>38.047969999999999</v>
      </c>
      <c r="J403" s="154">
        <v>76.904750000000007</v>
      </c>
      <c r="K403" s="6">
        <v>45625.5</v>
      </c>
      <c r="L403" s="6">
        <v>729250000</v>
      </c>
      <c r="M403" s="154">
        <v>10.024659966438435</v>
      </c>
      <c r="N403" s="154">
        <v>0.62979699387344001</v>
      </c>
      <c r="O403" s="154">
        <v>0.58639209999999997</v>
      </c>
      <c r="P403" s="172">
        <v>880625.90278700006</v>
      </c>
      <c r="Q403" s="168">
        <v>0.12537214143276398</v>
      </c>
      <c r="R403" s="172">
        <v>863914.57585499994</v>
      </c>
      <c r="S403" s="168">
        <v>-1.8976647040601646E-2</v>
      </c>
      <c r="T403" s="172">
        <v>994425.3077</v>
      </c>
      <c r="U403" s="168">
        <v>0.15106902405927813</v>
      </c>
      <c r="V403" s="172">
        <v>113543.066421</v>
      </c>
      <c r="W403" s="173">
        <v>0.34345845499286698</v>
      </c>
      <c r="X403" s="172">
        <v>89614.826276000007</v>
      </c>
      <c r="Y403" s="173">
        <v>-0.21074153534199791</v>
      </c>
      <c r="Z403" s="172">
        <v>50919.101072999998</v>
      </c>
      <c r="AA403" s="173">
        <v>-0.43180048225304901</v>
      </c>
      <c r="AB403" s="172">
        <v>2752</v>
      </c>
      <c r="AC403" s="168">
        <v>0.34375</v>
      </c>
      <c r="AD403" s="172">
        <v>2148</v>
      </c>
      <c r="AE403" s="168">
        <v>-0.21947674418604646</v>
      </c>
      <c r="AF403" s="172">
        <v>1215</v>
      </c>
      <c r="AG403" s="168">
        <v>-0.43435754189944137</v>
      </c>
      <c r="AH403" s="171">
        <v>10.844584280999324</v>
      </c>
      <c r="AI403" s="171">
        <v>8.0630657005941906</v>
      </c>
      <c r="AJ403" s="171">
        <v>4.2587375949142769</v>
      </c>
      <c r="AK403" s="171">
        <v>13.115373494739238</v>
      </c>
      <c r="AL403" s="171">
        <v>9.6016621856537832</v>
      </c>
      <c r="AM403" s="171">
        <v>5.4279782250022883</v>
      </c>
      <c r="AN403" s="170">
        <v>36.006994097208036</v>
      </c>
      <c r="AO403" s="170">
        <v>33.692943598031711</v>
      </c>
      <c r="AP403" s="170">
        <v>33.176777873449922</v>
      </c>
      <c r="AQ403" s="170">
        <v>11.496659620858935</v>
      </c>
      <c r="AR403" s="170">
        <v>6.1002196946029903</v>
      </c>
      <c r="AS403" s="170">
        <v>25.657529709567704</v>
      </c>
      <c r="AT403" s="6">
        <v>1333.3333333333333</v>
      </c>
      <c r="AU403" s="6">
        <v>1000</v>
      </c>
      <c r="AV403" s="6">
        <v>1000</v>
      </c>
    </row>
    <row r="404" spans="1:48" x14ac:dyDescent="0.25">
      <c r="A404" s="162">
        <v>401</v>
      </c>
      <c r="B404" s="3" t="s">
        <v>4904</v>
      </c>
      <c r="C404" s="3" t="s">
        <v>2176</v>
      </c>
      <c r="D404" s="28">
        <v>5800</v>
      </c>
      <c r="E404" s="25">
        <v>-21.62162</v>
      </c>
      <c r="F404" s="25">
        <v>16</v>
      </c>
      <c r="G404" s="25" t="s">
        <v>4942</v>
      </c>
      <c r="H404" s="28">
        <v>1450000000000</v>
      </c>
      <c r="I404" s="51">
        <v>250</v>
      </c>
      <c r="J404" s="51">
        <v>100</v>
      </c>
      <c r="K404" s="28">
        <v>71504.850000000006</v>
      </c>
      <c r="L404" s="28">
        <v>491235000</v>
      </c>
      <c r="M404" s="51">
        <v>8.4548104956268215</v>
      </c>
      <c r="N404" s="51">
        <v>0.47779064334345367</v>
      </c>
      <c r="O404" s="51" t="s">
        <v>4942</v>
      </c>
      <c r="P404" s="30" t="s">
        <v>2001</v>
      </c>
      <c r="Q404" s="27" t="s">
        <v>2001</v>
      </c>
      <c r="R404" s="30" t="s">
        <v>2001</v>
      </c>
      <c r="S404" s="27" t="s">
        <v>2001</v>
      </c>
      <c r="T404" s="30" t="s">
        <v>2001</v>
      </c>
      <c r="U404" s="27" t="s">
        <v>2001</v>
      </c>
      <c r="V404" s="30" t="s">
        <v>2001</v>
      </c>
      <c r="W404" s="32" t="s">
        <v>2001</v>
      </c>
      <c r="X404" s="30" t="s">
        <v>2001</v>
      </c>
      <c r="Y404" s="32" t="s">
        <v>2001</v>
      </c>
      <c r="Z404" s="30" t="s">
        <v>2001</v>
      </c>
      <c r="AA404" s="32" t="s">
        <v>2001</v>
      </c>
      <c r="AB404" s="30" t="s">
        <v>2001</v>
      </c>
      <c r="AC404" s="27" t="s">
        <v>2001</v>
      </c>
      <c r="AD404" s="30" t="s">
        <v>2001</v>
      </c>
      <c r="AE404" s="27" t="s">
        <v>2001</v>
      </c>
      <c r="AF404" s="30" t="s">
        <v>2001</v>
      </c>
      <c r="AG404" s="27" t="s">
        <v>2001</v>
      </c>
      <c r="AH404" s="25" t="s">
        <v>2001</v>
      </c>
      <c r="AI404" s="25" t="s">
        <v>2001</v>
      </c>
      <c r="AJ404" s="25" t="s">
        <v>2001</v>
      </c>
      <c r="AK404" s="25" t="s">
        <v>2001</v>
      </c>
      <c r="AL404" s="25" t="s">
        <v>2001</v>
      </c>
      <c r="AM404" s="25" t="s">
        <v>2001</v>
      </c>
      <c r="AN404" s="49" t="s">
        <v>2001</v>
      </c>
      <c r="AO404" s="49" t="s">
        <v>2001</v>
      </c>
      <c r="AP404" s="49" t="s">
        <v>2001</v>
      </c>
      <c r="AQ404" s="49" t="s">
        <v>2001</v>
      </c>
      <c r="AR404" s="49" t="s">
        <v>2001</v>
      </c>
      <c r="AS404" s="49" t="s">
        <v>2001</v>
      </c>
      <c r="AT404" s="28" t="s">
        <v>2001</v>
      </c>
      <c r="AU404" s="28" t="s">
        <v>2001</v>
      </c>
      <c r="AV404" s="28" t="s">
        <v>2001</v>
      </c>
    </row>
    <row r="405" spans="1:48" x14ac:dyDescent="0.25">
      <c r="A405" s="162">
        <v>402</v>
      </c>
      <c r="B405" s="3" t="s">
        <v>2027</v>
      </c>
      <c r="C405" s="3" t="s">
        <v>1</v>
      </c>
      <c r="D405" s="28">
        <v>2800</v>
      </c>
      <c r="E405" s="25">
        <v>0</v>
      </c>
      <c r="F405" s="25">
        <v>6.8702290000000001</v>
      </c>
      <c r="G405" s="25">
        <v>-46.0501</v>
      </c>
      <c r="H405" s="28">
        <v>168000000000</v>
      </c>
      <c r="I405" s="51">
        <v>60</v>
      </c>
      <c r="J405" s="51">
        <v>75.704669999999993</v>
      </c>
      <c r="K405" s="28">
        <v>463886</v>
      </c>
      <c r="L405" s="28">
        <v>1351400000</v>
      </c>
      <c r="M405" s="51">
        <v>4.5751633986928102</v>
      </c>
      <c r="N405" s="51">
        <v>0.25480744868921029</v>
      </c>
      <c r="O405" s="51">
        <v>0.53501739999999998</v>
      </c>
      <c r="P405" s="30">
        <v>211113.82168699999</v>
      </c>
      <c r="Q405" s="27" t="s">
        <v>2001</v>
      </c>
      <c r="R405" s="30">
        <v>339100.976646</v>
      </c>
      <c r="S405" s="27">
        <v>0.6062471605897759</v>
      </c>
      <c r="T405" s="30">
        <v>494647.820511</v>
      </c>
      <c r="U405" s="27">
        <v>0.45870361508094709</v>
      </c>
      <c r="V405" s="30">
        <v>9251.0057039999992</v>
      </c>
      <c r="W405" s="32" t="s">
        <v>2001</v>
      </c>
      <c r="X405" s="30">
        <v>12859.243785999999</v>
      </c>
      <c r="Y405" s="32">
        <v>0.3900373859287376</v>
      </c>
      <c r="Z405" s="30">
        <v>26424.843921</v>
      </c>
      <c r="AA405" s="32">
        <v>1.0549298513003555</v>
      </c>
      <c r="AB405" s="30">
        <v>528</v>
      </c>
      <c r="AC405" s="27" t="s">
        <v>2001</v>
      </c>
      <c r="AD405" s="30">
        <v>481</v>
      </c>
      <c r="AE405" s="27">
        <v>-8.9015151515151492E-2</v>
      </c>
      <c r="AF405" s="30">
        <v>837</v>
      </c>
      <c r="AG405" s="27">
        <v>0.74012474012474017</v>
      </c>
      <c r="AH405" s="25" t="s">
        <v>4748</v>
      </c>
      <c r="AI405" s="25">
        <v>4.2042368135725345</v>
      </c>
      <c r="AJ405" s="25">
        <v>6.7708493072645854</v>
      </c>
      <c r="AK405" s="25" t="s">
        <v>4748</v>
      </c>
      <c r="AL405" s="25">
        <v>5.0043992767038965</v>
      </c>
      <c r="AM405" s="25">
        <v>7.4769488539958431</v>
      </c>
      <c r="AN405" s="49">
        <v>6.946844499240612</v>
      </c>
      <c r="AO405" s="49">
        <v>4.9269491339275495</v>
      </c>
      <c r="AP405" s="49">
        <v>8.3933401877946281</v>
      </c>
      <c r="AQ405" s="49">
        <v>2.7040554032255031</v>
      </c>
      <c r="AR405" s="49">
        <v>5.4771846034842104</v>
      </c>
      <c r="AS405" s="49">
        <v>3.9288555710279645</v>
      </c>
      <c r="AT405" s="28" t="s">
        <v>4748</v>
      </c>
      <c r="AU405" s="28" t="s">
        <v>4748</v>
      </c>
      <c r="AV405" s="28" t="s">
        <v>4748</v>
      </c>
    </row>
    <row r="406" spans="1:48" x14ac:dyDescent="0.25">
      <c r="A406" s="162">
        <v>403</v>
      </c>
      <c r="B406" s="3" t="s">
        <v>4871</v>
      </c>
      <c r="C406" s="3" t="s">
        <v>2176</v>
      </c>
      <c r="D406" s="28">
        <v>11700</v>
      </c>
      <c r="E406" s="25">
        <v>27.173909999999999</v>
      </c>
      <c r="F406" s="25">
        <v>21.875</v>
      </c>
      <c r="G406" s="25" t="s">
        <v>4942</v>
      </c>
      <c r="H406" s="28">
        <v>702004679999.99988</v>
      </c>
      <c r="I406" s="51">
        <v>60.000399999999999</v>
      </c>
      <c r="J406" s="51">
        <v>100</v>
      </c>
      <c r="K406" s="28">
        <v>14300</v>
      </c>
      <c r="L406" s="28">
        <v>146352500</v>
      </c>
      <c r="M406" s="51">
        <v>16.386554621848738</v>
      </c>
      <c r="N406" s="51">
        <v>0.98307467033915308</v>
      </c>
      <c r="O406" s="51" t="s">
        <v>4942</v>
      </c>
      <c r="P406" s="30" t="s">
        <v>2001</v>
      </c>
      <c r="Q406" s="27" t="s">
        <v>2001</v>
      </c>
      <c r="R406" s="30" t="s">
        <v>2001</v>
      </c>
      <c r="S406" s="27" t="s">
        <v>2001</v>
      </c>
      <c r="T406" s="30" t="s">
        <v>2001</v>
      </c>
      <c r="U406" s="27" t="s">
        <v>2001</v>
      </c>
      <c r="V406" s="30" t="s">
        <v>2001</v>
      </c>
      <c r="W406" s="32" t="s">
        <v>2001</v>
      </c>
      <c r="X406" s="30" t="s">
        <v>2001</v>
      </c>
      <c r="Y406" s="32" t="s">
        <v>2001</v>
      </c>
      <c r="Z406" s="30" t="s">
        <v>2001</v>
      </c>
      <c r="AA406" s="32" t="s">
        <v>2001</v>
      </c>
      <c r="AB406" s="30" t="s">
        <v>2001</v>
      </c>
      <c r="AC406" s="27" t="s">
        <v>2001</v>
      </c>
      <c r="AD406" s="30" t="s">
        <v>2001</v>
      </c>
      <c r="AE406" s="27" t="s">
        <v>2001</v>
      </c>
      <c r="AF406" s="30" t="s">
        <v>2001</v>
      </c>
      <c r="AG406" s="27" t="s">
        <v>2001</v>
      </c>
      <c r="AH406" s="25" t="s">
        <v>2001</v>
      </c>
      <c r="AI406" s="25" t="s">
        <v>2001</v>
      </c>
      <c r="AJ406" s="25" t="s">
        <v>2001</v>
      </c>
      <c r="AK406" s="25" t="s">
        <v>2001</v>
      </c>
      <c r="AL406" s="25" t="s">
        <v>2001</v>
      </c>
      <c r="AM406" s="25" t="s">
        <v>2001</v>
      </c>
      <c r="AN406" s="49" t="s">
        <v>2001</v>
      </c>
      <c r="AO406" s="49" t="s">
        <v>2001</v>
      </c>
      <c r="AP406" s="49" t="s">
        <v>2001</v>
      </c>
      <c r="AQ406" s="49" t="s">
        <v>2001</v>
      </c>
      <c r="AR406" s="49" t="s">
        <v>2001</v>
      </c>
      <c r="AS406" s="49" t="s">
        <v>2001</v>
      </c>
      <c r="AT406" s="28" t="s">
        <v>2001</v>
      </c>
      <c r="AU406" s="28" t="s">
        <v>2001</v>
      </c>
      <c r="AV406" s="28" t="s">
        <v>2001</v>
      </c>
    </row>
    <row r="407" spans="1:48" x14ac:dyDescent="0.25">
      <c r="A407" s="162">
        <v>404</v>
      </c>
      <c r="B407" s="3" t="s">
        <v>2669</v>
      </c>
      <c r="C407" s="3" t="s">
        <v>2176</v>
      </c>
      <c r="D407" s="6" t="s">
        <v>4942</v>
      </c>
      <c r="E407" s="171" t="s">
        <v>4942</v>
      </c>
      <c r="F407" s="171" t="s">
        <v>4942</v>
      </c>
      <c r="G407" s="171" t="s">
        <v>4942</v>
      </c>
      <c r="H407" s="6" t="s">
        <v>4942</v>
      </c>
      <c r="I407" s="154">
        <v>3.4148999999999998</v>
      </c>
      <c r="J407" s="154">
        <v>90.412610000000001</v>
      </c>
      <c r="K407" s="6" t="s">
        <v>4942</v>
      </c>
      <c r="L407" s="6" t="s">
        <v>4942</v>
      </c>
      <c r="M407" s="154" t="s">
        <v>4942</v>
      </c>
      <c r="N407" s="154" t="s">
        <v>4942</v>
      </c>
      <c r="O407" s="154" t="s">
        <v>4942</v>
      </c>
      <c r="P407" s="172" t="s">
        <v>4748</v>
      </c>
      <c r="Q407" s="168" t="s">
        <v>2001</v>
      </c>
      <c r="R407" s="172" t="s">
        <v>4748</v>
      </c>
      <c r="S407" s="168" t="s">
        <v>2001</v>
      </c>
      <c r="T407" s="172" t="s">
        <v>4748</v>
      </c>
      <c r="U407" s="168" t="s">
        <v>4748</v>
      </c>
      <c r="V407" s="172" t="s">
        <v>4748</v>
      </c>
      <c r="W407" s="173" t="s">
        <v>2001</v>
      </c>
      <c r="X407" s="172" t="s">
        <v>4748</v>
      </c>
      <c r="Y407" s="173" t="s">
        <v>2001</v>
      </c>
      <c r="Z407" s="172" t="s">
        <v>4748</v>
      </c>
      <c r="AA407" s="173" t="s">
        <v>4748</v>
      </c>
      <c r="AB407" s="172" t="s">
        <v>4748</v>
      </c>
      <c r="AC407" s="168" t="s">
        <v>2001</v>
      </c>
      <c r="AD407" s="172" t="s">
        <v>4748</v>
      </c>
      <c r="AE407" s="168" t="s">
        <v>2001</v>
      </c>
      <c r="AF407" s="172" t="s">
        <v>4748</v>
      </c>
      <c r="AG407" s="168" t="s">
        <v>4748</v>
      </c>
      <c r="AH407" s="171" t="s">
        <v>4748</v>
      </c>
      <c r="AI407" s="171" t="s">
        <v>4748</v>
      </c>
      <c r="AJ407" s="171" t="s">
        <v>4748</v>
      </c>
      <c r="AK407" s="171" t="s">
        <v>4748</v>
      </c>
      <c r="AL407" s="171" t="s">
        <v>4748</v>
      </c>
      <c r="AM407" s="171" t="s">
        <v>4748</v>
      </c>
      <c r="AN407" s="170" t="s">
        <v>4748</v>
      </c>
      <c r="AO407" s="170" t="s">
        <v>4748</v>
      </c>
      <c r="AP407" s="170" t="s">
        <v>4748</v>
      </c>
      <c r="AQ407" s="170" t="s">
        <v>4748</v>
      </c>
      <c r="AR407" s="170" t="s">
        <v>4748</v>
      </c>
      <c r="AS407" s="170" t="s">
        <v>4748</v>
      </c>
      <c r="AT407" s="6" t="s">
        <v>4748</v>
      </c>
      <c r="AU407" s="6" t="s">
        <v>4748</v>
      </c>
      <c r="AV407" s="6" t="s">
        <v>4748</v>
      </c>
    </row>
    <row r="408" spans="1:48" x14ac:dyDescent="0.25">
      <c r="A408" s="162">
        <v>405</v>
      </c>
      <c r="B408" s="3" t="s">
        <v>3965</v>
      </c>
      <c r="C408" s="3" t="s">
        <v>2176</v>
      </c>
      <c r="D408" s="28" t="s">
        <v>4942</v>
      </c>
      <c r="E408" s="25" t="s">
        <v>4942</v>
      </c>
      <c r="F408" s="25" t="s">
        <v>4942</v>
      </c>
      <c r="G408" s="25" t="s">
        <v>4942</v>
      </c>
      <c r="H408" s="28" t="s">
        <v>4942</v>
      </c>
      <c r="I408" s="51">
        <v>3.6999999999999997</v>
      </c>
      <c r="J408" s="51">
        <v>93.954859999999996</v>
      </c>
      <c r="K408" s="28">
        <v>0</v>
      </c>
      <c r="L408" s="28" t="s">
        <v>4942</v>
      </c>
      <c r="M408" s="51" t="s">
        <v>4942</v>
      </c>
      <c r="N408" s="51" t="s">
        <v>4942</v>
      </c>
      <c r="O408" s="51" t="s">
        <v>4942</v>
      </c>
      <c r="P408" s="30" t="s">
        <v>4748</v>
      </c>
      <c r="Q408" s="27" t="s">
        <v>2001</v>
      </c>
      <c r="R408" s="30">
        <v>559340.39210499998</v>
      </c>
      <c r="S408" s="27" t="s">
        <v>2001</v>
      </c>
      <c r="T408" s="30">
        <v>681875.86739100004</v>
      </c>
      <c r="U408" s="27">
        <v>0.2190713866110309</v>
      </c>
      <c r="V408" s="30" t="s">
        <v>4748</v>
      </c>
      <c r="W408" s="32" t="s">
        <v>2001</v>
      </c>
      <c r="X408" s="30">
        <v>14469.362236000001</v>
      </c>
      <c r="Y408" s="32" t="s">
        <v>2001</v>
      </c>
      <c r="Z408" s="30">
        <v>20898.952144999999</v>
      </c>
      <c r="AA408" s="32">
        <v>0.4443589015280216</v>
      </c>
      <c r="AB408" s="30" t="s">
        <v>4748</v>
      </c>
      <c r="AC408" s="27" t="s">
        <v>2001</v>
      </c>
      <c r="AD408" s="30">
        <v>37476.89</v>
      </c>
      <c r="AE408" s="27" t="s">
        <v>2001</v>
      </c>
      <c r="AF408" s="30">
        <v>5412.58</v>
      </c>
      <c r="AG408" s="27">
        <v>-0.85557552934621839</v>
      </c>
      <c r="AH408" s="25" t="s">
        <v>4748</v>
      </c>
      <c r="AI408" s="25" t="s">
        <v>4748</v>
      </c>
      <c r="AJ408" s="25">
        <v>7.852948234309248</v>
      </c>
      <c r="AK408" s="25" t="s">
        <v>4748</v>
      </c>
      <c r="AL408" s="25" t="s">
        <v>4748</v>
      </c>
      <c r="AM408" s="25">
        <v>32.902787666777947</v>
      </c>
      <c r="AN408" s="49" t="s">
        <v>4748</v>
      </c>
      <c r="AO408" s="49">
        <v>14.487635587345171</v>
      </c>
      <c r="AP408" s="49">
        <v>13.486824219615112</v>
      </c>
      <c r="AQ408" s="49" t="s">
        <v>4748</v>
      </c>
      <c r="AR408" s="49">
        <v>168.29908489036879</v>
      </c>
      <c r="AS408" s="49">
        <v>58.61706430488848</v>
      </c>
      <c r="AT408" s="28" t="s">
        <v>4748</v>
      </c>
      <c r="AU408" s="28" t="s">
        <v>4748</v>
      </c>
      <c r="AV408" s="28">
        <v>3000</v>
      </c>
    </row>
    <row r="409" spans="1:48" x14ac:dyDescent="0.25">
      <c r="A409" s="162">
        <v>406</v>
      </c>
      <c r="B409" s="3" t="s">
        <v>2672</v>
      </c>
      <c r="C409" s="3" t="s">
        <v>2176</v>
      </c>
      <c r="D409" s="6" t="s">
        <v>4942</v>
      </c>
      <c r="E409" s="171" t="s">
        <v>4942</v>
      </c>
      <c r="F409" s="171" t="s">
        <v>4942</v>
      </c>
      <c r="G409" s="171" t="s">
        <v>4942</v>
      </c>
      <c r="H409" s="6" t="s">
        <v>4942</v>
      </c>
      <c r="I409" s="154">
        <v>5.9970400000000001</v>
      </c>
      <c r="J409" s="154">
        <v>5.8512199999999996</v>
      </c>
      <c r="K409" s="6" t="s">
        <v>4942</v>
      </c>
      <c r="L409" s="6" t="s">
        <v>4942</v>
      </c>
      <c r="M409" s="154" t="s">
        <v>4942</v>
      </c>
      <c r="N409" s="154" t="s">
        <v>4942</v>
      </c>
      <c r="O409" s="154" t="s">
        <v>4942</v>
      </c>
      <c r="P409" s="172">
        <v>32278.479145000001</v>
      </c>
      <c r="Q409" s="168" t="s">
        <v>2001</v>
      </c>
      <c r="R409" s="172">
        <v>26898.505945000001</v>
      </c>
      <c r="S409" s="168">
        <v>-0.16667368917328218</v>
      </c>
      <c r="T409" s="172">
        <v>23161.413277</v>
      </c>
      <c r="U409" s="168">
        <v>-0.13893309448641203</v>
      </c>
      <c r="V409" s="172">
        <v>1950.222109</v>
      </c>
      <c r="W409" s="173" t="s">
        <v>2001</v>
      </c>
      <c r="X409" s="172">
        <v>-13232.687511</v>
      </c>
      <c r="Y409" s="173">
        <v>-7.7852207448233788</v>
      </c>
      <c r="Z409" s="172">
        <v>-11052.060914</v>
      </c>
      <c r="AA409" s="173">
        <v>-0.16479090851252251</v>
      </c>
      <c r="AB409" s="172">
        <v>228</v>
      </c>
      <c r="AC409" s="168" t="s">
        <v>2001</v>
      </c>
      <c r="AD409" s="172">
        <v>-2207</v>
      </c>
      <c r="AE409" s="168">
        <v>-10.679824561403509</v>
      </c>
      <c r="AF409" s="172">
        <v>-1843</v>
      </c>
      <c r="AG409" s="168">
        <v>-0.164929768917082</v>
      </c>
      <c r="AH409" s="171" t="s">
        <v>4748</v>
      </c>
      <c r="AI409" s="171">
        <v>-16.611202319286711</v>
      </c>
      <c r="AJ409" s="171">
        <v>-16.583678015151509</v>
      </c>
      <c r="AK409" s="171" t="s">
        <v>4748</v>
      </c>
      <c r="AL409" s="171">
        <v>-20.736564596191638</v>
      </c>
      <c r="AM409" s="171">
        <v>-23.034512194269261</v>
      </c>
      <c r="AN409" s="170">
        <v>27.110926446345751</v>
      </c>
      <c r="AO409" s="170">
        <v>19.193882509893434</v>
      </c>
      <c r="AP409" s="170">
        <v>21.060165019566568</v>
      </c>
      <c r="AQ409" s="170">
        <v>0</v>
      </c>
      <c r="AR409" s="170">
        <v>0</v>
      </c>
      <c r="AS409" s="170">
        <v>0</v>
      </c>
      <c r="AT409" s="6">
        <v>0</v>
      </c>
      <c r="AU409" s="6">
        <v>0</v>
      </c>
      <c r="AV409" s="6">
        <v>0</v>
      </c>
    </row>
    <row r="410" spans="1:48" x14ac:dyDescent="0.25">
      <c r="A410" s="162">
        <v>407</v>
      </c>
      <c r="B410" s="3" t="s">
        <v>104</v>
      </c>
      <c r="C410" s="3" t="s">
        <v>1</v>
      </c>
      <c r="D410" s="28">
        <v>7300</v>
      </c>
      <c r="E410" s="25">
        <v>-3.6939310000000001</v>
      </c>
      <c r="F410" s="25">
        <v>9.9397590000000005</v>
      </c>
      <c r="G410" s="25">
        <v>24.78632</v>
      </c>
      <c r="H410" s="28">
        <v>299300000000</v>
      </c>
      <c r="I410" s="51">
        <v>41</v>
      </c>
      <c r="J410" s="51">
        <v>37.81221</v>
      </c>
      <c r="K410" s="28">
        <v>33862.5</v>
      </c>
      <c r="L410" s="28">
        <v>250450000</v>
      </c>
      <c r="M410" s="51">
        <v>8.3948689976495476</v>
      </c>
      <c r="N410" s="51">
        <v>0.60241753515784435</v>
      </c>
      <c r="O410" s="51">
        <v>0.8670291</v>
      </c>
      <c r="P410" s="30">
        <v>526724.48868199997</v>
      </c>
      <c r="Q410" s="27">
        <v>8.4427516268918756E-2</v>
      </c>
      <c r="R410" s="30">
        <v>692485.63104500005</v>
      </c>
      <c r="S410" s="27">
        <v>0.31470179557775468</v>
      </c>
      <c r="T410" s="30">
        <v>778919.50680600002</v>
      </c>
      <c r="U410" s="27">
        <v>0.12481685090066975</v>
      </c>
      <c r="V410" s="30">
        <v>21789.655008999998</v>
      </c>
      <c r="W410" s="32">
        <v>-0.11295291847000033</v>
      </c>
      <c r="X410" s="30">
        <v>39906.291449999997</v>
      </c>
      <c r="Y410" s="32">
        <v>0.83143291775464578</v>
      </c>
      <c r="Z410" s="30">
        <v>34404.293431999999</v>
      </c>
      <c r="AA410" s="32">
        <v>-0.13787294729939129</v>
      </c>
      <c r="AB410" s="30">
        <v>531</v>
      </c>
      <c r="AC410" s="27">
        <v>-0.22467124483841305</v>
      </c>
      <c r="AD410" s="30">
        <v>973</v>
      </c>
      <c r="AE410" s="27">
        <v>0.83239171374764598</v>
      </c>
      <c r="AF410" s="30">
        <v>823</v>
      </c>
      <c r="AG410" s="27">
        <v>-0.15416238437821173</v>
      </c>
      <c r="AH410" s="25">
        <v>2.2963765047268465</v>
      </c>
      <c r="AI410" s="25">
        <v>4.1206223838141796</v>
      </c>
      <c r="AJ410" s="25">
        <v>3.3773636688340187</v>
      </c>
      <c r="AK410" s="25">
        <v>4.8502064729645733</v>
      </c>
      <c r="AL410" s="25">
        <v>8.5678711981121847</v>
      </c>
      <c r="AM410" s="25">
        <v>7.0701070397110826</v>
      </c>
      <c r="AN410" s="49">
        <v>24.123631921490762</v>
      </c>
      <c r="AO410" s="49">
        <v>18.698307979849737</v>
      </c>
      <c r="AP410" s="49">
        <v>20.355145742099001</v>
      </c>
      <c r="AQ410" s="49">
        <v>42.907057608929712</v>
      </c>
      <c r="AR410" s="49">
        <v>49.58408147924731</v>
      </c>
      <c r="AS410" s="49">
        <v>51.31915073753278</v>
      </c>
      <c r="AT410" s="28">
        <v>500</v>
      </c>
      <c r="AU410" s="28">
        <v>500</v>
      </c>
      <c r="AV410" s="28">
        <v>500</v>
      </c>
    </row>
    <row r="411" spans="1:48" x14ac:dyDescent="0.25">
      <c r="A411" s="162">
        <v>408</v>
      </c>
      <c r="B411" s="3" t="s">
        <v>105</v>
      </c>
      <c r="C411" s="3" t="s">
        <v>1</v>
      </c>
      <c r="D411" s="6">
        <v>14700</v>
      </c>
      <c r="E411" s="171">
        <v>-8.4112150000000003</v>
      </c>
      <c r="F411" s="171">
        <v>6.9090910000000001</v>
      </c>
      <c r="G411" s="171">
        <v>-7.0180699999999998</v>
      </c>
      <c r="H411" s="6">
        <v>1673561807400</v>
      </c>
      <c r="I411" s="154">
        <v>113.84769999999999</v>
      </c>
      <c r="J411" s="154">
        <v>89.754729999999995</v>
      </c>
      <c r="K411" s="6">
        <v>408739</v>
      </c>
      <c r="L411" s="6">
        <v>6300350000</v>
      </c>
      <c r="M411" s="154">
        <v>5.5455323783097672</v>
      </c>
      <c r="N411" s="154">
        <v>0.76865128645268299</v>
      </c>
      <c r="O411" s="154">
        <v>1.0708230000000001</v>
      </c>
      <c r="P411" s="172">
        <v>1660553.37051</v>
      </c>
      <c r="Q411" s="168">
        <v>0.22643339358185277</v>
      </c>
      <c r="R411" s="172">
        <v>2107793.161326</v>
      </c>
      <c r="S411" s="168">
        <v>0.26933177744154091</v>
      </c>
      <c r="T411" s="172">
        <v>2320191.9400129998</v>
      </c>
      <c r="U411" s="168">
        <v>0.100768321381867</v>
      </c>
      <c r="V411" s="172">
        <v>142223.790434</v>
      </c>
      <c r="W411" s="173">
        <v>9.145349192107477E-2</v>
      </c>
      <c r="X411" s="172">
        <v>155246.766688</v>
      </c>
      <c r="Y411" s="173">
        <v>9.1566792125705732E-2</v>
      </c>
      <c r="Z411" s="172">
        <v>166513.82447200001</v>
      </c>
      <c r="AA411" s="173">
        <v>7.2575152606195348E-2</v>
      </c>
      <c r="AB411" s="172">
        <v>2624.3396520000001</v>
      </c>
      <c r="AC411" s="168">
        <v>-1.9723865877712132E-3</v>
      </c>
      <c r="AD411" s="172">
        <v>2707.3227240000001</v>
      </c>
      <c r="AE411" s="168">
        <v>3.1620553359683834E-2</v>
      </c>
      <c r="AF411" s="172">
        <v>2609.6447330000001</v>
      </c>
      <c r="AG411" s="168">
        <v>-3.6079182630906773E-2</v>
      </c>
      <c r="AH411" s="171">
        <v>5.5254636403676143</v>
      </c>
      <c r="AI411" s="171">
        <v>4.9424478294291525</v>
      </c>
      <c r="AJ411" s="171">
        <v>4.6446186174839674</v>
      </c>
      <c r="AK411" s="171">
        <v>18.379922323236041</v>
      </c>
      <c r="AL411" s="171">
        <v>16.557076802364168</v>
      </c>
      <c r="AM411" s="171">
        <v>14.684862678663043</v>
      </c>
      <c r="AN411" s="170">
        <v>17.444026942779644</v>
      </c>
      <c r="AO411" s="170">
        <v>15.80563202773736</v>
      </c>
      <c r="AP411" s="170">
        <v>14.53153750517342</v>
      </c>
      <c r="AQ411" s="170">
        <v>70.321886743535927</v>
      </c>
      <c r="AR411" s="170">
        <v>74.463100751726316</v>
      </c>
      <c r="AS411" s="170">
        <v>62.925241232961547</v>
      </c>
      <c r="AT411" s="6">
        <v>864.40700000000004</v>
      </c>
      <c r="AU411" s="6">
        <v>864.40700000000004</v>
      </c>
      <c r="AV411" s="6">
        <v>432.20350000000002</v>
      </c>
    </row>
    <row r="412" spans="1:48" x14ac:dyDescent="0.25">
      <c r="A412" s="162">
        <v>409</v>
      </c>
      <c r="B412" s="3" t="s">
        <v>2675</v>
      </c>
      <c r="C412" s="3" t="s">
        <v>2176</v>
      </c>
      <c r="D412" s="28">
        <v>9000</v>
      </c>
      <c r="E412" s="25">
        <v>0</v>
      </c>
      <c r="F412" s="25">
        <v>0</v>
      </c>
      <c r="G412" s="25">
        <v>-10</v>
      </c>
      <c r="H412" s="28">
        <v>265050000000</v>
      </c>
      <c r="I412" s="51">
        <v>29.45</v>
      </c>
      <c r="J412" s="51">
        <v>99.963669999999993</v>
      </c>
      <c r="K412" s="28">
        <v>0</v>
      </c>
      <c r="L412" s="28" t="s">
        <v>4942</v>
      </c>
      <c r="M412" s="51" t="s">
        <v>4942</v>
      </c>
      <c r="N412" s="51">
        <v>1.4350942340289783</v>
      </c>
      <c r="O412" s="51" t="s">
        <v>4942</v>
      </c>
      <c r="P412" s="30">
        <v>1453135.8377040001</v>
      </c>
      <c r="Q412" s="27" t="s">
        <v>2001</v>
      </c>
      <c r="R412" s="30">
        <v>1054149.7418430001</v>
      </c>
      <c r="S412" s="27">
        <v>-0.27456902892947055</v>
      </c>
      <c r="T412" s="30">
        <v>1021379.035522</v>
      </c>
      <c r="U412" s="27">
        <v>-3.108733514814133E-2</v>
      </c>
      <c r="V412" s="30">
        <v>7486.535484</v>
      </c>
      <c r="W412" s="32" t="s">
        <v>2001</v>
      </c>
      <c r="X412" s="30">
        <v>-71799.224224999998</v>
      </c>
      <c r="Y412" s="32">
        <v>-10.590447327531828</v>
      </c>
      <c r="Z412" s="30">
        <v>-63634.785989999997</v>
      </c>
      <c r="AA412" s="32">
        <v>-0.11371206754845688</v>
      </c>
      <c r="AB412" s="30" t="s">
        <v>4748</v>
      </c>
      <c r="AC412" s="27" t="s">
        <v>2001</v>
      </c>
      <c r="AD412" s="30">
        <v>-2438.004218</v>
      </c>
      <c r="AE412" s="27" t="s">
        <v>2001</v>
      </c>
      <c r="AF412" s="30">
        <v>-2160.7737179999999</v>
      </c>
      <c r="AG412" s="27">
        <v>-0.11371206741694001</v>
      </c>
      <c r="AH412" s="25" t="s">
        <v>4748</v>
      </c>
      <c r="AI412" s="25">
        <v>-8.7986484086019185</v>
      </c>
      <c r="AJ412" s="25">
        <v>-6.2195793080367423</v>
      </c>
      <c r="AK412" s="25" t="s">
        <v>4748</v>
      </c>
      <c r="AL412" s="25">
        <v>-31.535525902888782</v>
      </c>
      <c r="AM412" s="25">
        <v>-30.0866935908101</v>
      </c>
      <c r="AN412" s="49">
        <v>6.7528233917239833</v>
      </c>
      <c r="AO412" s="49">
        <v>2.6049847908694801</v>
      </c>
      <c r="AP412" s="49">
        <v>0.39137284200836397</v>
      </c>
      <c r="AQ412" s="49">
        <v>122.86387978428981</v>
      </c>
      <c r="AR412" s="49">
        <v>84.138107886786628</v>
      </c>
      <c r="AS412" s="49">
        <v>0.56247765288940821</v>
      </c>
      <c r="AT412" s="28" t="s">
        <v>4748</v>
      </c>
      <c r="AU412" s="28">
        <v>0</v>
      </c>
      <c r="AV412" s="28" t="s">
        <v>4748</v>
      </c>
    </row>
    <row r="413" spans="1:48" x14ac:dyDescent="0.25">
      <c r="A413" s="162">
        <v>410</v>
      </c>
      <c r="B413" s="3" t="s">
        <v>106</v>
      </c>
      <c r="C413" s="3" t="s">
        <v>1</v>
      </c>
      <c r="D413" s="28">
        <v>17300</v>
      </c>
      <c r="E413" s="25">
        <v>30.075189999999999</v>
      </c>
      <c r="F413" s="25">
        <v>6.7901230000000004</v>
      </c>
      <c r="G413" s="25">
        <v>-26.69492</v>
      </c>
      <c r="H413" s="28">
        <v>668298792399.99988</v>
      </c>
      <c r="I413" s="51">
        <v>38.629989999999999</v>
      </c>
      <c r="J413" s="51">
        <v>71.933570000000003</v>
      </c>
      <c r="K413" s="28">
        <v>9374.5</v>
      </c>
      <c r="L413" s="28">
        <v>158850000</v>
      </c>
      <c r="M413" s="51" t="s">
        <v>4942</v>
      </c>
      <c r="N413" s="51">
        <v>1.2404064929474485</v>
      </c>
      <c r="O413" s="51">
        <v>0.21951290000000001</v>
      </c>
      <c r="P413" s="30">
        <v>167562.51798800001</v>
      </c>
      <c r="Q413" s="27">
        <v>9.3875780274335465</v>
      </c>
      <c r="R413" s="30">
        <v>295607.95377199998</v>
      </c>
      <c r="S413" s="27">
        <v>0.76416514457708229</v>
      </c>
      <c r="T413" s="30">
        <v>337233.71860299999</v>
      </c>
      <c r="U413" s="27">
        <v>0.14081408940405449</v>
      </c>
      <c r="V413" s="30">
        <v>8659.3566169999995</v>
      </c>
      <c r="W413" s="32">
        <v>-0.45777797971225342</v>
      </c>
      <c r="X413" s="30">
        <v>-23229.588108</v>
      </c>
      <c r="Y413" s="32">
        <v>-3.6825997744908445</v>
      </c>
      <c r="Z413" s="30">
        <v>15602.702533</v>
      </c>
      <c r="AA413" s="32">
        <v>-1.6716736629362192</v>
      </c>
      <c r="AB413" s="30">
        <v>331</v>
      </c>
      <c r="AC413" s="27">
        <v>-0.4273356401384083</v>
      </c>
      <c r="AD413" s="30">
        <v>-773</v>
      </c>
      <c r="AE413" s="27">
        <v>-3.3353474320241694</v>
      </c>
      <c r="AF413" s="30">
        <v>404</v>
      </c>
      <c r="AG413" s="27">
        <v>-1.5226390685640363</v>
      </c>
      <c r="AH413" s="25">
        <v>1.0127477734315602</v>
      </c>
      <c r="AI413" s="25">
        <v>-2.6649411007526194</v>
      </c>
      <c r="AJ413" s="25">
        <v>1.7463488302693682</v>
      </c>
      <c r="AK413" s="25">
        <v>1.5880742589939489</v>
      </c>
      <c r="AL413" s="25">
        <v>-4.2338917373865881</v>
      </c>
      <c r="AM413" s="25">
        <v>2.7832664322824683</v>
      </c>
      <c r="AN413" s="49">
        <v>11.355690885692404</v>
      </c>
      <c r="AO413" s="49">
        <v>7.3990317760088908</v>
      </c>
      <c r="AP413" s="49">
        <v>14.665698853270005</v>
      </c>
      <c r="AQ413" s="49">
        <v>7.4417456334100791</v>
      </c>
      <c r="AR413" s="49">
        <v>17.555371947340802</v>
      </c>
      <c r="AS413" s="49">
        <v>20.767828936950377</v>
      </c>
      <c r="AT413" s="28">
        <v>3300</v>
      </c>
      <c r="AU413" s="28">
        <v>0</v>
      </c>
      <c r="AV413" s="28" t="s">
        <v>4748</v>
      </c>
    </row>
    <row r="414" spans="1:48" x14ac:dyDescent="0.25">
      <c r="A414" s="162">
        <v>411</v>
      </c>
      <c r="B414" s="3" t="s">
        <v>2678</v>
      </c>
      <c r="C414" s="3" t="s">
        <v>2176</v>
      </c>
      <c r="D414" s="28">
        <v>900</v>
      </c>
      <c r="E414" s="25">
        <v>28.571429999999999</v>
      </c>
      <c r="F414" s="25">
        <v>80</v>
      </c>
      <c r="G414" s="25">
        <v>-25</v>
      </c>
      <c r="H414" s="28">
        <v>11880000000</v>
      </c>
      <c r="I414" s="51">
        <v>13.2</v>
      </c>
      <c r="J414" s="51">
        <v>100</v>
      </c>
      <c r="K414" s="28">
        <v>40</v>
      </c>
      <c r="L414" s="28">
        <v>33500</v>
      </c>
      <c r="M414" s="51" t="s">
        <v>4942</v>
      </c>
      <c r="N414" s="51" t="s">
        <v>4942</v>
      </c>
      <c r="O414" s="51" t="s">
        <v>4942</v>
      </c>
      <c r="P414" s="30">
        <v>91451.488249999995</v>
      </c>
      <c r="Q414" s="27">
        <v>-0.69509865179241714</v>
      </c>
      <c r="R414" s="30">
        <v>60974.138812999998</v>
      </c>
      <c r="S414" s="27">
        <v>-0.33326247631623429</v>
      </c>
      <c r="T414" s="30">
        <v>53133.977076000003</v>
      </c>
      <c r="U414" s="27">
        <v>-0.12858175432448146</v>
      </c>
      <c r="V414" s="30">
        <v>-16073.205117</v>
      </c>
      <c r="W414" s="32">
        <v>-0.59785464550254297</v>
      </c>
      <c r="X414" s="30">
        <v>-17839.030078</v>
      </c>
      <c r="Y414" s="32">
        <v>0.10986140898135854</v>
      </c>
      <c r="Z414" s="30">
        <v>-13550.252366999999</v>
      </c>
      <c r="AA414" s="32">
        <v>-0.24041540892344476</v>
      </c>
      <c r="AB414" s="30">
        <v>-1218</v>
      </c>
      <c r="AC414" s="27">
        <v>-0.59775429326287977</v>
      </c>
      <c r="AD414" s="30">
        <v>-1351</v>
      </c>
      <c r="AE414" s="27">
        <v>0.10919540229885061</v>
      </c>
      <c r="AF414" s="30">
        <v>-1027</v>
      </c>
      <c r="AG414" s="27">
        <v>-0.23982235381199113</v>
      </c>
      <c r="AH414" s="25">
        <v>-7.8529542330216655</v>
      </c>
      <c r="AI414" s="25">
        <v>-11.072924633112855</v>
      </c>
      <c r="AJ414" s="25">
        <v>-9.8184520031166578</v>
      </c>
      <c r="AK414" s="25" t="s">
        <v>4748</v>
      </c>
      <c r="AL414" s="25" t="s">
        <v>4748</v>
      </c>
      <c r="AM414" s="25" t="s">
        <v>4748</v>
      </c>
      <c r="AN414" s="49">
        <v>12.082024853215001</v>
      </c>
      <c r="AO414" s="49">
        <v>18.842074442797252</v>
      </c>
      <c r="AP414" s="49">
        <v>0.38903291900085346</v>
      </c>
      <c r="AQ414" s="49" t="s">
        <v>4748</v>
      </c>
      <c r="AR414" s="49" t="s">
        <v>4748</v>
      </c>
      <c r="AS414" s="49">
        <v>0</v>
      </c>
      <c r="AT414" s="28" t="s">
        <v>4748</v>
      </c>
      <c r="AU414" s="28" t="s">
        <v>4748</v>
      </c>
      <c r="AV414" s="28" t="s">
        <v>4748</v>
      </c>
    </row>
    <row r="415" spans="1:48" x14ac:dyDescent="0.25">
      <c r="A415" s="162">
        <v>412</v>
      </c>
      <c r="B415" s="3" t="s">
        <v>397</v>
      </c>
      <c r="C415" s="3" t="s">
        <v>694</v>
      </c>
      <c r="D415" s="6">
        <v>40100</v>
      </c>
      <c r="E415" s="171">
        <v>-9.8876399999999993</v>
      </c>
      <c r="F415" s="171">
        <v>-20.436509999999998</v>
      </c>
      <c r="G415" s="171">
        <v>8.3783779999999997</v>
      </c>
      <c r="H415" s="6">
        <v>122485450000</v>
      </c>
      <c r="I415" s="154">
        <v>3.0545</v>
      </c>
      <c r="J415" s="154">
        <v>44.541170000000001</v>
      </c>
      <c r="K415" s="6">
        <v>40</v>
      </c>
      <c r="L415" s="6">
        <v>1604000</v>
      </c>
      <c r="M415" s="154">
        <v>17.148098747891972</v>
      </c>
      <c r="N415" s="154">
        <v>3.0567605572924355</v>
      </c>
      <c r="O415" s="154" t="s">
        <v>4942</v>
      </c>
      <c r="P415" s="172">
        <v>501099.45144700003</v>
      </c>
      <c r="Q415" s="168">
        <v>2.9521295221252242E-2</v>
      </c>
      <c r="R415" s="172">
        <v>446396.08128899999</v>
      </c>
      <c r="S415" s="168">
        <v>-0.10916669335804663</v>
      </c>
      <c r="T415" s="172">
        <v>521598.05416699999</v>
      </c>
      <c r="U415" s="168">
        <v>0.16846467975446611</v>
      </c>
      <c r="V415" s="172">
        <v>-12112.223840000001</v>
      </c>
      <c r="W415" s="173">
        <v>-493.68945424465153</v>
      </c>
      <c r="X415" s="172">
        <v>4750.6900139999998</v>
      </c>
      <c r="Y415" s="173">
        <v>-1.3922227723625027</v>
      </c>
      <c r="Z415" s="172">
        <v>8682.4966449999993</v>
      </c>
      <c r="AA415" s="173">
        <v>0.82762853804672587</v>
      </c>
      <c r="AB415" s="172">
        <v>-3965</v>
      </c>
      <c r="AC415" s="168">
        <v>-496.625</v>
      </c>
      <c r="AD415" s="172">
        <v>1392</v>
      </c>
      <c r="AE415" s="168">
        <v>-1.3510718789407314</v>
      </c>
      <c r="AF415" s="172">
        <v>2796.692305</v>
      </c>
      <c r="AG415" s="168">
        <v>1.0091180352011495</v>
      </c>
      <c r="AH415" s="171">
        <v>-11.613898063922495</v>
      </c>
      <c r="AI415" s="171">
        <v>4.2132567903878586</v>
      </c>
      <c r="AJ415" s="171">
        <v>6.4571888833047719</v>
      </c>
      <c r="AK415" s="171">
        <v>-34.098012845598532</v>
      </c>
      <c r="AL415" s="171">
        <v>13.773308523116873</v>
      </c>
      <c r="AM415" s="171">
        <v>24.841620900228346</v>
      </c>
      <c r="AN415" s="170">
        <v>4.9434590278373269</v>
      </c>
      <c r="AO415" s="170">
        <v>8.6358535582758407</v>
      </c>
      <c r="AP415" s="170">
        <v>7.789336257184698</v>
      </c>
      <c r="AQ415" s="170">
        <v>101.00773087836336</v>
      </c>
      <c r="AR415" s="170">
        <v>81.657873058010338</v>
      </c>
      <c r="AS415" s="170">
        <v>9.540603710574068</v>
      </c>
      <c r="AT415" s="6">
        <v>0</v>
      </c>
      <c r="AU415" s="6">
        <v>800</v>
      </c>
      <c r="AV415" s="6">
        <v>800</v>
      </c>
    </row>
    <row r="416" spans="1:48" x14ac:dyDescent="0.25">
      <c r="A416" s="162">
        <v>413</v>
      </c>
      <c r="B416" s="3" t="s">
        <v>4956</v>
      </c>
      <c r="C416" s="3" t="s">
        <v>2176</v>
      </c>
      <c r="D416" s="28" t="s">
        <v>4942</v>
      </c>
      <c r="E416" s="25" t="s">
        <v>4942</v>
      </c>
      <c r="F416" s="25" t="s">
        <v>4942</v>
      </c>
      <c r="G416" s="25" t="s">
        <v>4942</v>
      </c>
      <c r="H416" s="28" t="s">
        <v>4942</v>
      </c>
      <c r="I416" s="51">
        <v>6.4813199999999993</v>
      </c>
      <c r="J416" s="51">
        <v>100</v>
      </c>
      <c r="K416" s="28" t="s">
        <v>4942</v>
      </c>
      <c r="L416" s="28" t="s">
        <v>4942</v>
      </c>
      <c r="M416" s="51" t="s">
        <v>4942</v>
      </c>
      <c r="N416" s="51" t="s">
        <v>4942</v>
      </c>
      <c r="O416" s="51" t="s">
        <v>4942</v>
      </c>
      <c r="P416" s="30" t="s">
        <v>2001</v>
      </c>
      <c r="Q416" s="27" t="s">
        <v>2001</v>
      </c>
      <c r="R416" s="30" t="s">
        <v>2001</v>
      </c>
      <c r="S416" s="27" t="s">
        <v>2001</v>
      </c>
      <c r="T416" s="30" t="s">
        <v>2001</v>
      </c>
      <c r="U416" s="27" t="s">
        <v>2001</v>
      </c>
      <c r="V416" s="30" t="s">
        <v>2001</v>
      </c>
      <c r="W416" s="32" t="s">
        <v>2001</v>
      </c>
      <c r="X416" s="30" t="s">
        <v>2001</v>
      </c>
      <c r="Y416" s="32" t="s">
        <v>2001</v>
      </c>
      <c r="Z416" s="30" t="s">
        <v>2001</v>
      </c>
      <c r="AA416" s="32" t="s">
        <v>2001</v>
      </c>
      <c r="AB416" s="30" t="s">
        <v>2001</v>
      </c>
      <c r="AC416" s="27" t="s">
        <v>2001</v>
      </c>
      <c r="AD416" s="30" t="s">
        <v>2001</v>
      </c>
      <c r="AE416" s="27" t="s">
        <v>2001</v>
      </c>
      <c r="AF416" s="30" t="s">
        <v>2001</v>
      </c>
      <c r="AG416" s="27" t="s">
        <v>2001</v>
      </c>
      <c r="AH416" s="25" t="s">
        <v>2001</v>
      </c>
      <c r="AI416" s="25" t="s">
        <v>2001</v>
      </c>
      <c r="AJ416" s="25" t="s">
        <v>2001</v>
      </c>
      <c r="AK416" s="25" t="s">
        <v>2001</v>
      </c>
      <c r="AL416" s="25" t="s">
        <v>2001</v>
      </c>
      <c r="AM416" s="25" t="s">
        <v>2001</v>
      </c>
      <c r="AN416" s="49" t="s">
        <v>2001</v>
      </c>
      <c r="AO416" s="49" t="s">
        <v>2001</v>
      </c>
      <c r="AP416" s="49" t="s">
        <v>2001</v>
      </c>
      <c r="AQ416" s="49" t="s">
        <v>2001</v>
      </c>
      <c r="AR416" s="49" t="s">
        <v>2001</v>
      </c>
      <c r="AS416" s="49" t="s">
        <v>2001</v>
      </c>
      <c r="AT416" s="28" t="s">
        <v>2001</v>
      </c>
      <c r="AU416" s="28" t="s">
        <v>2001</v>
      </c>
      <c r="AV416" s="28" t="s">
        <v>2001</v>
      </c>
    </row>
    <row r="417" spans="1:48" x14ac:dyDescent="0.25">
      <c r="A417" s="162">
        <v>414</v>
      </c>
      <c r="B417" s="3" t="s">
        <v>4187</v>
      </c>
      <c r="C417" s="3" t="s">
        <v>2176</v>
      </c>
      <c r="D417" s="28" t="s">
        <v>4942</v>
      </c>
      <c r="E417" s="25" t="s">
        <v>4942</v>
      </c>
      <c r="F417" s="25" t="s">
        <v>4942</v>
      </c>
      <c r="G417" s="25" t="s">
        <v>4942</v>
      </c>
      <c r="H417" s="28" t="s">
        <v>4942</v>
      </c>
      <c r="I417" s="51">
        <v>3</v>
      </c>
      <c r="J417" s="51">
        <v>100</v>
      </c>
      <c r="K417" s="28" t="s">
        <v>4942</v>
      </c>
      <c r="L417" s="28" t="s">
        <v>4942</v>
      </c>
      <c r="M417" s="51" t="s">
        <v>4942</v>
      </c>
      <c r="N417" s="51" t="s">
        <v>4942</v>
      </c>
      <c r="O417" s="51" t="s">
        <v>4942</v>
      </c>
      <c r="P417" s="30" t="s">
        <v>4748</v>
      </c>
      <c r="Q417" s="27" t="s">
        <v>2001</v>
      </c>
      <c r="R417" s="30">
        <v>853775.715738</v>
      </c>
      <c r="S417" s="27" t="s">
        <v>2001</v>
      </c>
      <c r="T417" s="30">
        <v>708752.25</v>
      </c>
      <c r="U417" s="27">
        <v>-0.1698613149387159</v>
      </c>
      <c r="V417" s="30" t="s">
        <v>4748</v>
      </c>
      <c r="W417" s="32" t="s">
        <v>2001</v>
      </c>
      <c r="X417" s="30">
        <v>1501.1635269999999</v>
      </c>
      <c r="Y417" s="32" t="s">
        <v>2001</v>
      </c>
      <c r="Z417" s="30">
        <v>2641.5312779999999</v>
      </c>
      <c r="AA417" s="32">
        <v>0.75965591388898701</v>
      </c>
      <c r="AB417" s="30" t="s">
        <v>4748</v>
      </c>
      <c r="AC417" s="27" t="s">
        <v>2001</v>
      </c>
      <c r="AD417" s="30">
        <v>500</v>
      </c>
      <c r="AE417" s="27" t="s">
        <v>2001</v>
      </c>
      <c r="AF417" s="30">
        <v>881</v>
      </c>
      <c r="AG417" s="27">
        <v>0.76200000000000001</v>
      </c>
      <c r="AH417" s="25" t="s">
        <v>4748</v>
      </c>
      <c r="AI417" s="25" t="s">
        <v>4748</v>
      </c>
      <c r="AJ417" s="25">
        <v>1.4819319995032709</v>
      </c>
      <c r="AK417" s="25" t="s">
        <v>4748</v>
      </c>
      <c r="AL417" s="25" t="s">
        <v>4748</v>
      </c>
      <c r="AM417" s="25">
        <v>5.4481470882729361</v>
      </c>
      <c r="AN417" s="49" t="s">
        <v>4748</v>
      </c>
      <c r="AO417" s="49">
        <v>6.1045997650504784</v>
      </c>
      <c r="AP417" s="49">
        <v>6.5535343250056721</v>
      </c>
      <c r="AQ417" s="49" t="s">
        <v>4748</v>
      </c>
      <c r="AR417" s="49">
        <v>23.019312975947901</v>
      </c>
      <c r="AS417" s="49">
        <v>19.938765015993066</v>
      </c>
      <c r="AT417" s="28" t="s">
        <v>4748</v>
      </c>
      <c r="AU417" s="28" t="s">
        <v>4748</v>
      </c>
      <c r="AV417" s="28">
        <v>700</v>
      </c>
    </row>
    <row r="418" spans="1:48" x14ac:dyDescent="0.25">
      <c r="A418" s="162">
        <v>415</v>
      </c>
      <c r="B418" s="3" t="s">
        <v>5014</v>
      </c>
      <c r="C418" s="3" t="s">
        <v>2176</v>
      </c>
      <c r="D418" s="28">
        <v>29500</v>
      </c>
      <c r="E418" s="25">
        <v>3.1468530000000001</v>
      </c>
      <c r="F418" s="25">
        <v>-7.8125</v>
      </c>
      <c r="G418" s="25" t="s">
        <v>4942</v>
      </c>
      <c r="H418" s="28">
        <v>268694171500</v>
      </c>
      <c r="I418" s="51">
        <v>9.1082699999999992</v>
      </c>
      <c r="J418" s="51">
        <v>62.195889999999999</v>
      </c>
      <c r="K418" s="28">
        <v>341.8</v>
      </c>
      <c r="L418" s="28">
        <v>3017000</v>
      </c>
      <c r="M418" s="51">
        <v>12.5</v>
      </c>
      <c r="N418" s="51">
        <v>1.8587370643029721</v>
      </c>
      <c r="O418" s="51" t="s">
        <v>4942</v>
      </c>
      <c r="P418" s="30" t="s">
        <v>2001</v>
      </c>
      <c r="Q418" s="27" t="s">
        <v>2001</v>
      </c>
      <c r="R418" s="30" t="s">
        <v>2001</v>
      </c>
      <c r="S418" s="27" t="s">
        <v>2001</v>
      </c>
      <c r="T418" s="30" t="s">
        <v>2001</v>
      </c>
      <c r="U418" s="27" t="s">
        <v>2001</v>
      </c>
      <c r="V418" s="30" t="s">
        <v>2001</v>
      </c>
      <c r="W418" s="32" t="s">
        <v>2001</v>
      </c>
      <c r="X418" s="30" t="s">
        <v>2001</v>
      </c>
      <c r="Y418" s="32" t="s">
        <v>2001</v>
      </c>
      <c r="Z418" s="30" t="s">
        <v>2001</v>
      </c>
      <c r="AA418" s="32" t="s">
        <v>2001</v>
      </c>
      <c r="AB418" s="30" t="s">
        <v>2001</v>
      </c>
      <c r="AC418" s="27" t="s">
        <v>2001</v>
      </c>
      <c r="AD418" s="30" t="s">
        <v>2001</v>
      </c>
      <c r="AE418" s="27" t="s">
        <v>2001</v>
      </c>
      <c r="AF418" s="30" t="s">
        <v>2001</v>
      </c>
      <c r="AG418" s="27" t="s">
        <v>2001</v>
      </c>
      <c r="AH418" s="25" t="s">
        <v>2001</v>
      </c>
      <c r="AI418" s="25" t="s">
        <v>2001</v>
      </c>
      <c r="AJ418" s="25" t="s">
        <v>2001</v>
      </c>
      <c r="AK418" s="25" t="s">
        <v>2001</v>
      </c>
      <c r="AL418" s="25" t="s">
        <v>2001</v>
      </c>
      <c r="AM418" s="25" t="s">
        <v>2001</v>
      </c>
      <c r="AN418" s="49" t="s">
        <v>2001</v>
      </c>
      <c r="AO418" s="49" t="s">
        <v>2001</v>
      </c>
      <c r="AP418" s="49" t="s">
        <v>2001</v>
      </c>
      <c r="AQ418" s="49" t="s">
        <v>2001</v>
      </c>
      <c r="AR418" s="49" t="s">
        <v>2001</v>
      </c>
      <c r="AS418" s="49" t="s">
        <v>2001</v>
      </c>
      <c r="AT418" s="28" t="s">
        <v>2001</v>
      </c>
      <c r="AU418" s="28" t="s">
        <v>2001</v>
      </c>
      <c r="AV418" s="28" t="s">
        <v>2001</v>
      </c>
    </row>
    <row r="419" spans="1:48" x14ac:dyDescent="0.25">
      <c r="A419" s="162">
        <v>416</v>
      </c>
      <c r="B419" s="3" t="s">
        <v>4874</v>
      </c>
      <c r="C419" s="3" t="s">
        <v>2176</v>
      </c>
      <c r="D419" s="6">
        <v>9100</v>
      </c>
      <c r="E419" s="171">
        <v>-8.0808079999999993</v>
      </c>
      <c r="F419" s="171">
        <v>-9</v>
      </c>
      <c r="G419" s="171" t="s">
        <v>4942</v>
      </c>
      <c r="H419" s="6">
        <v>1155700000000</v>
      </c>
      <c r="I419" s="154">
        <v>127</v>
      </c>
      <c r="J419" s="154">
        <v>100</v>
      </c>
      <c r="K419" s="6">
        <v>20</v>
      </c>
      <c r="L419" s="6">
        <v>199000</v>
      </c>
      <c r="M419" s="154">
        <v>5.0443458980044342</v>
      </c>
      <c r="N419" s="154">
        <v>0.74738753049756224</v>
      </c>
      <c r="O419" s="154" t="s">
        <v>4942</v>
      </c>
      <c r="P419" s="172" t="s">
        <v>2001</v>
      </c>
      <c r="Q419" s="168" t="s">
        <v>2001</v>
      </c>
      <c r="R419" s="172" t="s">
        <v>2001</v>
      </c>
      <c r="S419" s="168" t="s">
        <v>2001</v>
      </c>
      <c r="T419" s="172" t="s">
        <v>2001</v>
      </c>
      <c r="U419" s="168" t="s">
        <v>2001</v>
      </c>
      <c r="V419" s="172" t="s">
        <v>2001</v>
      </c>
      <c r="W419" s="173" t="s">
        <v>2001</v>
      </c>
      <c r="X419" s="172" t="s">
        <v>2001</v>
      </c>
      <c r="Y419" s="173" t="s">
        <v>2001</v>
      </c>
      <c r="Z419" s="172" t="s">
        <v>2001</v>
      </c>
      <c r="AA419" s="173" t="s">
        <v>2001</v>
      </c>
      <c r="AB419" s="172" t="s">
        <v>2001</v>
      </c>
      <c r="AC419" s="168" t="s">
        <v>2001</v>
      </c>
      <c r="AD419" s="172" t="s">
        <v>2001</v>
      </c>
      <c r="AE419" s="168" t="s">
        <v>2001</v>
      </c>
      <c r="AF419" s="172" t="s">
        <v>2001</v>
      </c>
      <c r="AG419" s="168" t="s">
        <v>2001</v>
      </c>
      <c r="AH419" s="171" t="s">
        <v>2001</v>
      </c>
      <c r="AI419" s="171" t="s">
        <v>2001</v>
      </c>
      <c r="AJ419" s="171" t="s">
        <v>2001</v>
      </c>
      <c r="AK419" s="171" t="s">
        <v>2001</v>
      </c>
      <c r="AL419" s="171" t="s">
        <v>2001</v>
      </c>
      <c r="AM419" s="171" t="s">
        <v>2001</v>
      </c>
      <c r="AN419" s="170" t="s">
        <v>2001</v>
      </c>
      <c r="AO419" s="170" t="s">
        <v>2001</v>
      </c>
      <c r="AP419" s="170" t="s">
        <v>2001</v>
      </c>
      <c r="AQ419" s="170" t="s">
        <v>2001</v>
      </c>
      <c r="AR419" s="170" t="s">
        <v>2001</v>
      </c>
      <c r="AS419" s="170" t="s">
        <v>2001</v>
      </c>
      <c r="AT419" s="6" t="s">
        <v>2001</v>
      </c>
      <c r="AU419" s="6" t="s">
        <v>2001</v>
      </c>
      <c r="AV419" s="6" t="s">
        <v>2001</v>
      </c>
    </row>
    <row r="420" spans="1:48" x14ac:dyDescent="0.25">
      <c r="A420" s="162">
        <v>417</v>
      </c>
      <c r="B420" s="3" t="s">
        <v>398</v>
      </c>
      <c r="C420" s="3" t="s">
        <v>694</v>
      </c>
      <c r="D420" s="28">
        <v>1100</v>
      </c>
      <c r="E420" s="25">
        <v>-21.428570000000001</v>
      </c>
      <c r="F420" s="25">
        <v>-8.3333329999999997</v>
      </c>
      <c r="G420" s="25">
        <v>-50</v>
      </c>
      <c r="H420" s="28">
        <v>25893953800</v>
      </c>
      <c r="I420" s="51">
        <v>23.539960000000001</v>
      </c>
      <c r="J420" s="51">
        <v>65.214470000000006</v>
      </c>
      <c r="K420" s="28">
        <v>17945</v>
      </c>
      <c r="L420" s="28">
        <v>21562500</v>
      </c>
      <c r="M420" s="51" t="s">
        <v>4942</v>
      </c>
      <c r="N420" s="51">
        <v>0.10813559627723869</v>
      </c>
      <c r="O420" s="51">
        <v>0.7030286</v>
      </c>
      <c r="P420" s="30">
        <v>221642.93918799999</v>
      </c>
      <c r="Q420" s="27">
        <v>0.25329525018049437</v>
      </c>
      <c r="R420" s="30">
        <v>94333.570636999997</v>
      </c>
      <c r="S420" s="27">
        <v>-0.5743894617956441</v>
      </c>
      <c r="T420" s="30">
        <v>154505.94529900001</v>
      </c>
      <c r="U420" s="27">
        <v>0.6378680914511986</v>
      </c>
      <c r="V420" s="30">
        <v>12201.01269</v>
      </c>
      <c r="W420" s="32">
        <v>-1.9938600990013766E-2</v>
      </c>
      <c r="X420" s="30">
        <v>3312.1005719999998</v>
      </c>
      <c r="Y420" s="32">
        <v>-0.72853887983293297</v>
      </c>
      <c r="Z420" s="30">
        <v>2561.2343150000002</v>
      </c>
      <c r="AA420" s="32">
        <v>-0.22670394231011887</v>
      </c>
      <c r="AB420" s="30">
        <v>926.42805749829245</v>
      </c>
      <c r="AC420" s="27">
        <v>-0.36683893082511665</v>
      </c>
      <c r="AD420" s="30">
        <v>155.43200400000001</v>
      </c>
      <c r="AE420" s="27">
        <v>-0.83222442072865821</v>
      </c>
      <c r="AF420" s="30">
        <v>109</v>
      </c>
      <c r="AG420" s="27">
        <v>-0.29872872256089555</v>
      </c>
      <c r="AH420" s="25">
        <v>8.7161835961115841</v>
      </c>
      <c r="AI420" s="25">
        <v>1.6121642456841869</v>
      </c>
      <c r="AJ420" s="25">
        <v>0.94023208215470588</v>
      </c>
      <c r="AK420" s="25">
        <v>10.212090501210019</v>
      </c>
      <c r="AL420" s="25">
        <v>1.8287201821116275</v>
      </c>
      <c r="AM420" s="25">
        <v>1.0753682565031377</v>
      </c>
      <c r="AN420" s="49">
        <v>5.2438019787951156</v>
      </c>
      <c r="AO420" s="49">
        <v>2.6052284127534797</v>
      </c>
      <c r="AP420" s="49">
        <v>2.7481893870057506</v>
      </c>
      <c r="AQ420" s="49">
        <v>0</v>
      </c>
      <c r="AR420" s="49">
        <v>0</v>
      </c>
      <c r="AS420" s="49">
        <v>0</v>
      </c>
      <c r="AT420" s="28">
        <v>0</v>
      </c>
      <c r="AU420" s="28">
        <v>0</v>
      </c>
      <c r="AV420" s="28" t="s">
        <v>4748</v>
      </c>
    </row>
    <row r="421" spans="1:48" x14ac:dyDescent="0.25">
      <c r="A421" s="162">
        <v>418</v>
      </c>
      <c r="B421" s="3" t="s">
        <v>4972</v>
      </c>
      <c r="C421" s="3" t="s">
        <v>1</v>
      </c>
      <c r="D421" s="28">
        <v>42750</v>
      </c>
      <c r="E421" s="25">
        <v>-2.3972600000000002</v>
      </c>
      <c r="F421" s="25">
        <v>5.5555560000000002</v>
      </c>
      <c r="G421" s="25" t="s">
        <v>4942</v>
      </c>
      <c r="H421" s="28">
        <v>555750000000</v>
      </c>
      <c r="I421" s="51">
        <v>13</v>
      </c>
      <c r="J421" s="51">
        <v>100</v>
      </c>
      <c r="K421" s="28">
        <v>44572.5</v>
      </c>
      <c r="L421" s="28">
        <v>1897750000</v>
      </c>
      <c r="M421" s="51">
        <v>7.2225038013177905</v>
      </c>
      <c r="N421" s="51">
        <v>2.4730205994584793</v>
      </c>
      <c r="O421" s="51" t="s">
        <v>4942</v>
      </c>
      <c r="P421" s="30" t="s">
        <v>2001</v>
      </c>
      <c r="Q421" s="27" t="s">
        <v>2001</v>
      </c>
      <c r="R421" s="30" t="s">
        <v>2001</v>
      </c>
      <c r="S421" s="27" t="s">
        <v>2001</v>
      </c>
      <c r="T421" s="30" t="s">
        <v>2001</v>
      </c>
      <c r="U421" s="27" t="s">
        <v>2001</v>
      </c>
      <c r="V421" s="30" t="s">
        <v>2001</v>
      </c>
      <c r="W421" s="32" t="s">
        <v>2001</v>
      </c>
      <c r="X421" s="30" t="s">
        <v>2001</v>
      </c>
      <c r="Y421" s="32" t="s">
        <v>2001</v>
      </c>
      <c r="Z421" s="30" t="s">
        <v>2001</v>
      </c>
      <c r="AA421" s="32" t="s">
        <v>2001</v>
      </c>
      <c r="AB421" s="30" t="s">
        <v>2001</v>
      </c>
      <c r="AC421" s="27" t="s">
        <v>2001</v>
      </c>
      <c r="AD421" s="30" t="s">
        <v>2001</v>
      </c>
      <c r="AE421" s="27" t="s">
        <v>2001</v>
      </c>
      <c r="AF421" s="30" t="s">
        <v>2001</v>
      </c>
      <c r="AG421" s="27" t="s">
        <v>2001</v>
      </c>
      <c r="AH421" s="25" t="s">
        <v>2001</v>
      </c>
      <c r="AI421" s="25" t="s">
        <v>2001</v>
      </c>
      <c r="AJ421" s="25" t="s">
        <v>2001</v>
      </c>
      <c r="AK421" s="25" t="s">
        <v>2001</v>
      </c>
      <c r="AL421" s="25" t="s">
        <v>2001</v>
      </c>
      <c r="AM421" s="25" t="s">
        <v>2001</v>
      </c>
      <c r="AN421" s="49" t="s">
        <v>2001</v>
      </c>
      <c r="AO421" s="49" t="s">
        <v>2001</v>
      </c>
      <c r="AP421" s="49" t="s">
        <v>2001</v>
      </c>
      <c r="AQ421" s="49" t="s">
        <v>2001</v>
      </c>
      <c r="AR421" s="49" t="s">
        <v>2001</v>
      </c>
      <c r="AS421" s="49" t="s">
        <v>2001</v>
      </c>
      <c r="AT421" s="28" t="s">
        <v>2001</v>
      </c>
      <c r="AU421" s="28" t="s">
        <v>2001</v>
      </c>
      <c r="AV421" s="28" t="s">
        <v>2001</v>
      </c>
    </row>
    <row r="422" spans="1:48" x14ac:dyDescent="0.25">
      <c r="A422" s="162">
        <v>419</v>
      </c>
      <c r="B422" s="3" t="s">
        <v>107</v>
      </c>
      <c r="C422" s="3" t="s">
        <v>1</v>
      </c>
      <c r="D422" s="6">
        <v>3100</v>
      </c>
      <c r="E422" s="171">
        <v>-6.9069070000000004</v>
      </c>
      <c r="F422" s="171">
        <v>18.320609999999999</v>
      </c>
      <c r="G422" s="171">
        <v>-47.098979999999997</v>
      </c>
      <c r="H422" s="6">
        <v>789663765700</v>
      </c>
      <c r="I422" s="154">
        <v>254.7302</v>
      </c>
      <c r="J422" s="154">
        <v>48.95485</v>
      </c>
      <c r="K422" s="6">
        <v>676804.5</v>
      </c>
      <c r="L422" s="6">
        <v>2355300000</v>
      </c>
      <c r="M422" s="154" t="s">
        <v>4942</v>
      </c>
      <c r="N422" s="154">
        <v>0.26930759850839148</v>
      </c>
      <c r="O422" s="154">
        <v>0.99256390000000005</v>
      </c>
      <c r="P422" s="172">
        <v>1706673.2091999999</v>
      </c>
      <c r="Q422" s="168">
        <v>5.9837513870086187</v>
      </c>
      <c r="R422" s="172">
        <v>2422753.7705239998</v>
      </c>
      <c r="S422" s="168">
        <v>0.4195768454463884</v>
      </c>
      <c r="T422" s="172">
        <v>1625360.9862850001</v>
      </c>
      <c r="U422" s="168">
        <v>-0.32912663017609811</v>
      </c>
      <c r="V422" s="172">
        <v>245265.052084</v>
      </c>
      <c r="W422" s="173">
        <v>0.91043711133867755</v>
      </c>
      <c r="X422" s="172">
        <v>112029.561244</v>
      </c>
      <c r="Y422" s="173">
        <v>-0.54323063847828035</v>
      </c>
      <c r="Z422" s="172">
        <v>106047.36030499999</v>
      </c>
      <c r="AA422" s="173">
        <v>-5.3398414423589405E-2</v>
      </c>
      <c r="AB422" s="172">
        <v>1461.9672527777777</v>
      </c>
      <c r="AC422" s="168">
        <v>-0.30693830877996664</v>
      </c>
      <c r="AD422" s="172">
        <v>566.37893999999994</v>
      </c>
      <c r="AE422" s="168">
        <v>-0.61259122670233246</v>
      </c>
      <c r="AF422" s="172">
        <v>417</v>
      </c>
      <c r="AG422" s="168">
        <v>-0.26374381081330456</v>
      </c>
      <c r="AH422" s="171">
        <v>9.022274593651785</v>
      </c>
      <c r="AI422" s="171">
        <v>2.5636461315802355</v>
      </c>
      <c r="AJ422" s="171">
        <v>2.2956925433910209</v>
      </c>
      <c r="AK422" s="171">
        <v>17.912563161584739</v>
      </c>
      <c r="AL422" s="171">
        <v>4.8736663987709452</v>
      </c>
      <c r="AM422" s="171">
        <v>3.8979544943633386</v>
      </c>
      <c r="AN422" s="170">
        <v>18.979984131867855</v>
      </c>
      <c r="AO422" s="170">
        <v>18.005357134070287</v>
      </c>
      <c r="AP422" s="170">
        <v>23.663695336203826</v>
      </c>
      <c r="AQ422" s="170">
        <v>20.331238232235751</v>
      </c>
      <c r="AR422" s="170">
        <v>8.3844604263743232</v>
      </c>
      <c r="AS422" s="170">
        <v>14.095996767739932</v>
      </c>
      <c r="AT422" s="6">
        <v>0</v>
      </c>
      <c r="AU422" s="6">
        <v>0</v>
      </c>
      <c r="AV422" s="6">
        <v>0</v>
      </c>
    </row>
    <row r="423" spans="1:48" x14ac:dyDescent="0.25">
      <c r="A423" s="162">
        <v>420</v>
      </c>
      <c r="B423" s="3" t="s">
        <v>108</v>
      </c>
      <c r="C423" s="3" t="s">
        <v>1</v>
      </c>
      <c r="D423" s="28">
        <v>4650</v>
      </c>
      <c r="E423" s="25">
        <v>-9.1796880000000005</v>
      </c>
      <c r="F423" s="25">
        <v>-10.23166</v>
      </c>
      <c r="G423" s="25">
        <v>-9.9441319999999997</v>
      </c>
      <c r="H423" s="28">
        <v>3301489802549.9995</v>
      </c>
      <c r="I423" s="51">
        <v>709.99779999999998</v>
      </c>
      <c r="J423" s="51">
        <v>78.797060000000002</v>
      </c>
      <c r="K423" s="28">
        <v>5062084</v>
      </c>
      <c r="L423" s="28">
        <v>25082700000</v>
      </c>
      <c r="M423" s="51">
        <v>9.0937532527120943</v>
      </c>
      <c r="N423" s="51">
        <v>0.36951631998553769</v>
      </c>
      <c r="O423" s="51">
        <v>0.86169810000000002</v>
      </c>
      <c r="P423" s="30">
        <v>5326248.3426890001</v>
      </c>
      <c r="Q423" s="27">
        <v>1.5810593967126101</v>
      </c>
      <c r="R423" s="30">
        <v>6135969.3100770004</v>
      </c>
      <c r="S423" s="27">
        <v>0.15202463634641683</v>
      </c>
      <c r="T423" s="30">
        <v>11216595.382112</v>
      </c>
      <c r="U423" s="27">
        <v>0.82800708662137079</v>
      </c>
      <c r="V423" s="30">
        <v>902186.06680699997</v>
      </c>
      <c r="W423" s="32">
        <v>1.5352727821877257</v>
      </c>
      <c r="X423" s="30">
        <v>1003396.9831740001</v>
      </c>
      <c r="Y423" s="32">
        <v>0.11218408274160541</v>
      </c>
      <c r="Z423" s="30">
        <v>377318.96763000003</v>
      </c>
      <c r="AA423" s="32">
        <v>-0.62395843922467853</v>
      </c>
      <c r="AB423" s="30">
        <v>1754.1337167505392</v>
      </c>
      <c r="AC423" s="27">
        <v>0.19938556067588342</v>
      </c>
      <c r="AD423" s="30">
        <v>1584.2918763479508</v>
      </c>
      <c r="AE423" s="27">
        <v>-9.6823770491803463E-2</v>
      </c>
      <c r="AF423" s="30">
        <v>531.09273903666417</v>
      </c>
      <c r="AG423" s="27">
        <v>-0.66477595008508228</v>
      </c>
      <c r="AH423" s="25">
        <v>11.856543771251358</v>
      </c>
      <c r="AI423" s="25">
        <v>7.2413488214821911</v>
      </c>
      <c r="AJ423" s="25">
        <v>1.8544506763651756</v>
      </c>
      <c r="AK423" s="25">
        <v>17.787774435648743</v>
      </c>
      <c r="AL423" s="25">
        <v>13.835509166550008</v>
      </c>
      <c r="AM423" s="25">
        <v>4.5179136908753454</v>
      </c>
      <c r="AN423" s="49">
        <v>12.463939330077212</v>
      </c>
      <c r="AO423" s="49">
        <v>27.228581996200273</v>
      </c>
      <c r="AP423" s="49">
        <v>9.4919935072092176</v>
      </c>
      <c r="AQ423" s="49">
        <v>22.503330970534911</v>
      </c>
      <c r="AR423" s="49">
        <v>43.149765849874036</v>
      </c>
      <c r="AS423" s="49">
        <v>50.835082876982838</v>
      </c>
      <c r="AT423" s="28">
        <v>0</v>
      </c>
      <c r="AU423" s="28">
        <v>269.59022286125088</v>
      </c>
      <c r="AV423" s="28" t="s">
        <v>4748</v>
      </c>
    </row>
    <row r="424" spans="1:48" x14ac:dyDescent="0.25">
      <c r="A424" s="162">
        <v>421</v>
      </c>
      <c r="B424" s="3" t="s">
        <v>109</v>
      </c>
      <c r="C424" s="3" t="s">
        <v>1</v>
      </c>
      <c r="D424" s="28">
        <v>27500</v>
      </c>
      <c r="E424" s="25">
        <v>-4.8442910000000001</v>
      </c>
      <c r="F424" s="25">
        <v>-10.56911</v>
      </c>
      <c r="G424" s="25">
        <v>17.270790000000002</v>
      </c>
      <c r="H424" s="28">
        <v>1105500000000</v>
      </c>
      <c r="I424" s="51">
        <v>40.199999999999996</v>
      </c>
      <c r="J424" s="51">
        <v>94.246300000000005</v>
      </c>
      <c r="K424" s="28">
        <v>108436.5</v>
      </c>
      <c r="L424" s="28">
        <v>3147800000</v>
      </c>
      <c r="M424" s="51">
        <v>5.8150915558834537</v>
      </c>
      <c r="N424" s="51">
        <v>1.5876016589413842</v>
      </c>
      <c r="O424" s="51">
        <v>0.88842359999999998</v>
      </c>
      <c r="P424" s="30">
        <v>2876720.6405600002</v>
      </c>
      <c r="Q424" s="27">
        <v>-1.402886610796017E-3</v>
      </c>
      <c r="R424" s="30">
        <v>3078834.1142779998</v>
      </c>
      <c r="S424" s="27">
        <v>7.0258290244914035E-2</v>
      </c>
      <c r="T424" s="30">
        <v>3248594.240584</v>
      </c>
      <c r="U424" s="27">
        <v>5.5137795673609928E-2</v>
      </c>
      <c r="V424" s="30">
        <v>97363.255357000002</v>
      </c>
      <c r="W424" s="32">
        <v>0.55061134491422159</v>
      </c>
      <c r="X424" s="30">
        <v>102764.29901</v>
      </c>
      <c r="Y424" s="32">
        <v>5.5473121078337906E-2</v>
      </c>
      <c r="Z424" s="30">
        <v>122320.56667499999</v>
      </c>
      <c r="AA424" s="32">
        <v>0.19030215603472339</v>
      </c>
      <c r="AB424" s="30">
        <v>2860.88281284389</v>
      </c>
      <c r="AC424" s="27">
        <v>-0.19631280388978933</v>
      </c>
      <c r="AD424" s="30">
        <v>2801.1135451531968</v>
      </c>
      <c r="AE424" s="27">
        <v>-2.0891896523115183E-2</v>
      </c>
      <c r="AF424" s="30">
        <v>2832.9548479999999</v>
      </c>
      <c r="AG424" s="27">
        <v>1.1367373129839192E-2</v>
      </c>
      <c r="AH424" s="25">
        <v>7.6849729835610754</v>
      </c>
      <c r="AI424" s="25">
        <v>7.1309253482651282</v>
      </c>
      <c r="AJ424" s="25">
        <v>7.5412842299847513</v>
      </c>
      <c r="AK424" s="25">
        <v>21.607792750920037</v>
      </c>
      <c r="AL424" s="25">
        <v>21.118926458860475</v>
      </c>
      <c r="AM424" s="25">
        <v>18.952407335575582</v>
      </c>
      <c r="AN424" s="49">
        <v>9.4500291008125075</v>
      </c>
      <c r="AO424" s="49">
        <v>7.7266595474497102</v>
      </c>
      <c r="AP424" s="49">
        <v>8.3880422301682689</v>
      </c>
      <c r="AQ424" s="49">
        <v>251.20853829371669</v>
      </c>
      <c r="AR424" s="49">
        <v>180.37232849694027</v>
      </c>
      <c r="AS424" s="49">
        <v>179.94159478031864</v>
      </c>
      <c r="AT424" s="28">
        <v>3605.8517933500002</v>
      </c>
      <c r="AU424" s="28">
        <v>1606.7465999999999</v>
      </c>
      <c r="AV424" s="28" t="s">
        <v>4748</v>
      </c>
    </row>
    <row r="425" spans="1:48" x14ac:dyDescent="0.25">
      <c r="A425" s="162">
        <v>422</v>
      </c>
      <c r="B425" s="3" t="s">
        <v>2681</v>
      </c>
      <c r="C425" s="3" t="s">
        <v>2176</v>
      </c>
      <c r="D425" s="6">
        <v>45500</v>
      </c>
      <c r="E425" s="171">
        <v>-6.1855669999999998</v>
      </c>
      <c r="F425" s="171">
        <v>-11.65049</v>
      </c>
      <c r="G425" s="171">
        <v>-16.360289999999999</v>
      </c>
      <c r="H425" s="6">
        <v>10288901759499.998</v>
      </c>
      <c r="I425" s="154">
        <v>226.12969999999999</v>
      </c>
      <c r="J425" s="154">
        <v>53.966290000000001</v>
      </c>
      <c r="K425" s="6">
        <v>4410</v>
      </c>
      <c r="L425" s="6">
        <v>209903000</v>
      </c>
      <c r="M425" s="154">
        <v>10.948026948989414</v>
      </c>
      <c r="N425" s="154">
        <v>2.7473321384878493</v>
      </c>
      <c r="O425" s="154">
        <v>0.51545940000000001</v>
      </c>
      <c r="P425" s="172">
        <v>5567740.7965949997</v>
      </c>
      <c r="Q425" s="168" t="s">
        <v>2001</v>
      </c>
      <c r="R425" s="172">
        <v>6666468.1516659996</v>
      </c>
      <c r="S425" s="168">
        <v>0.19733809370991851</v>
      </c>
      <c r="T425" s="172">
        <v>7651359.7428280003</v>
      </c>
      <c r="U425" s="168">
        <v>0.14773813790978196</v>
      </c>
      <c r="V425" s="172">
        <v>827701.61035500001</v>
      </c>
      <c r="W425" s="173" t="s">
        <v>2001</v>
      </c>
      <c r="X425" s="172">
        <v>884375.98841999995</v>
      </c>
      <c r="Y425" s="173">
        <v>6.8471992027045125E-2</v>
      </c>
      <c r="Z425" s="172">
        <v>872344.96820300003</v>
      </c>
      <c r="AA425" s="173">
        <v>-1.3603965252939748E-2</v>
      </c>
      <c r="AB425" s="172">
        <v>3281.8181818181815</v>
      </c>
      <c r="AC425" s="168" t="s">
        <v>2001</v>
      </c>
      <c r="AD425" s="172">
        <v>3154.545454545454</v>
      </c>
      <c r="AE425" s="168">
        <v>-3.8781163434903121E-2</v>
      </c>
      <c r="AF425" s="172">
        <v>3453.3333333333335</v>
      </c>
      <c r="AG425" s="168">
        <v>9.4716618635927216E-2</v>
      </c>
      <c r="AH425" s="171" t="s">
        <v>4748</v>
      </c>
      <c r="AI425" s="171">
        <v>10.736912694639793</v>
      </c>
      <c r="AJ425" s="171">
        <v>10.418620499245945</v>
      </c>
      <c r="AK425" s="171" t="s">
        <v>4748</v>
      </c>
      <c r="AL425" s="171">
        <v>28.967963184248504</v>
      </c>
      <c r="AM425" s="171">
        <v>26.53691576792173</v>
      </c>
      <c r="AN425" s="170">
        <v>47.56447019896418</v>
      </c>
      <c r="AO425" s="170">
        <v>46.671812103451629</v>
      </c>
      <c r="AP425" s="170">
        <v>48.5410132623729</v>
      </c>
      <c r="AQ425" s="170">
        <v>76.391486093164858</v>
      </c>
      <c r="AR425" s="170">
        <v>83.360899758765569</v>
      </c>
      <c r="AS425" s="170">
        <v>36.591192243400549</v>
      </c>
      <c r="AT425" s="6">
        <v>1212.121212121212</v>
      </c>
      <c r="AU425" s="6">
        <v>1212.121212121212</v>
      </c>
      <c r="AV425" s="6">
        <v>1333.3333333333333</v>
      </c>
    </row>
    <row r="426" spans="1:48" x14ac:dyDescent="0.25">
      <c r="A426" s="162">
        <v>423</v>
      </c>
      <c r="B426" s="3" t="s">
        <v>110</v>
      </c>
      <c r="C426" s="3" t="s">
        <v>1</v>
      </c>
      <c r="D426" s="28">
        <v>48750</v>
      </c>
      <c r="E426" s="25">
        <v>1.9874480000000001</v>
      </c>
      <c r="F426" s="25">
        <v>14.43662</v>
      </c>
      <c r="G426" s="25">
        <v>-5.9354009999999997</v>
      </c>
      <c r="H426" s="28">
        <v>30060302804999.996</v>
      </c>
      <c r="I426" s="51">
        <v>616.62159999999994</v>
      </c>
      <c r="J426" s="51">
        <v>81.994190000000003</v>
      </c>
      <c r="K426" s="28">
        <v>927913.5</v>
      </c>
      <c r="L426" s="28">
        <v>44841600000</v>
      </c>
      <c r="M426" s="51">
        <v>10.9138986148398</v>
      </c>
      <c r="N426" s="51">
        <v>2.2851933529789004</v>
      </c>
      <c r="O426" s="51">
        <v>0.91010480000000005</v>
      </c>
      <c r="P426" s="30">
        <v>37959698.756021999</v>
      </c>
      <c r="Q426" s="27">
        <v>0.16281508185270743</v>
      </c>
      <c r="R426" s="30">
        <v>39531468.663943999</v>
      </c>
      <c r="S426" s="27">
        <v>4.1406279802804091E-2</v>
      </c>
      <c r="T426" s="30">
        <v>42658610.841353998</v>
      </c>
      <c r="U426" s="27">
        <v>7.9105135303566748E-2</v>
      </c>
      <c r="V426" s="30">
        <v>1930895.9206290001</v>
      </c>
      <c r="W426" s="32">
        <v>0.18308532795304244</v>
      </c>
      <c r="X426" s="30">
        <v>1990642.5783909999</v>
      </c>
      <c r="Y426" s="32">
        <v>3.0942453771686029E-2</v>
      </c>
      <c r="Z426" s="30">
        <v>2931530.8625619998</v>
      </c>
      <c r="AA426" s="32">
        <v>0.47265556076445564</v>
      </c>
      <c r="AB426" s="30">
        <v>2883.8661954467007</v>
      </c>
      <c r="AC426" s="27">
        <v>6.2768647281921552E-2</v>
      </c>
      <c r="AD426" s="30">
        <v>2967.8638941398872</v>
      </c>
      <c r="AE426" s="27">
        <v>2.9126766985864139E-2</v>
      </c>
      <c r="AF426" s="30">
        <v>4460</v>
      </c>
      <c r="AG426" s="27">
        <v>0.50276433121019082</v>
      </c>
      <c r="AH426" s="25">
        <v>7.9291171028986014</v>
      </c>
      <c r="AI426" s="25">
        <v>7.1248515873783713</v>
      </c>
      <c r="AJ426" s="25">
        <v>10.692590736620366</v>
      </c>
      <c r="AK426" s="25">
        <v>21.108961777060578</v>
      </c>
      <c r="AL426" s="25">
        <v>19.88436899010696</v>
      </c>
      <c r="AM426" s="25">
        <v>25.953865123193804</v>
      </c>
      <c r="AN426" s="49">
        <v>19.741515667911258</v>
      </c>
      <c r="AO426" s="49">
        <v>21.345361962026676</v>
      </c>
      <c r="AP426" s="49">
        <v>22.697421443491329</v>
      </c>
      <c r="AQ426" s="49">
        <v>86.480381866504757</v>
      </c>
      <c r="AR426" s="49">
        <v>86.821265745164936</v>
      </c>
      <c r="AS426" s="49">
        <v>35.368374816361829</v>
      </c>
      <c r="AT426" s="28">
        <v>1315.0324648639767</v>
      </c>
      <c r="AU426" s="28">
        <v>1512.287334593573</v>
      </c>
      <c r="AV426" s="28">
        <v>2173.913043478261</v>
      </c>
    </row>
    <row r="427" spans="1:48" x14ac:dyDescent="0.25">
      <c r="A427" s="162">
        <v>424</v>
      </c>
      <c r="B427" s="3" t="s">
        <v>4877</v>
      </c>
      <c r="C427" s="3" t="s">
        <v>2176</v>
      </c>
      <c r="D427" s="6">
        <v>10000</v>
      </c>
      <c r="E427" s="171">
        <v>-23.076920000000001</v>
      </c>
      <c r="F427" s="171">
        <v>-37.5</v>
      </c>
      <c r="G427" s="171" t="s">
        <v>4942</v>
      </c>
      <c r="H427" s="6">
        <v>30000000000</v>
      </c>
      <c r="I427" s="154">
        <v>3</v>
      </c>
      <c r="J427" s="154">
        <v>100</v>
      </c>
      <c r="K427" s="6">
        <v>545</v>
      </c>
      <c r="L427" s="6">
        <v>5676500</v>
      </c>
      <c r="M427" s="154">
        <v>3.5063113604488079</v>
      </c>
      <c r="N427" s="154">
        <v>0.6612901952307304</v>
      </c>
      <c r="O427" s="154" t="s">
        <v>4942</v>
      </c>
      <c r="P427" s="172" t="s">
        <v>2001</v>
      </c>
      <c r="Q427" s="168" t="s">
        <v>2001</v>
      </c>
      <c r="R427" s="172" t="s">
        <v>2001</v>
      </c>
      <c r="S427" s="168" t="s">
        <v>2001</v>
      </c>
      <c r="T427" s="172" t="s">
        <v>2001</v>
      </c>
      <c r="U427" s="168" t="s">
        <v>2001</v>
      </c>
      <c r="V427" s="172" t="s">
        <v>2001</v>
      </c>
      <c r="W427" s="173" t="s">
        <v>2001</v>
      </c>
      <c r="X427" s="172" t="s">
        <v>2001</v>
      </c>
      <c r="Y427" s="173" t="s">
        <v>2001</v>
      </c>
      <c r="Z427" s="172" t="s">
        <v>2001</v>
      </c>
      <c r="AA427" s="173" t="s">
        <v>2001</v>
      </c>
      <c r="AB427" s="172" t="s">
        <v>2001</v>
      </c>
      <c r="AC427" s="168" t="s">
        <v>2001</v>
      </c>
      <c r="AD427" s="172" t="s">
        <v>2001</v>
      </c>
      <c r="AE427" s="168" t="s">
        <v>2001</v>
      </c>
      <c r="AF427" s="172" t="s">
        <v>2001</v>
      </c>
      <c r="AG427" s="168" t="s">
        <v>2001</v>
      </c>
      <c r="AH427" s="171" t="s">
        <v>2001</v>
      </c>
      <c r="AI427" s="171" t="s">
        <v>2001</v>
      </c>
      <c r="AJ427" s="171" t="s">
        <v>2001</v>
      </c>
      <c r="AK427" s="171" t="s">
        <v>2001</v>
      </c>
      <c r="AL427" s="171" t="s">
        <v>2001</v>
      </c>
      <c r="AM427" s="171" t="s">
        <v>2001</v>
      </c>
      <c r="AN427" s="170" t="s">
        <v>2001</v>
      </c>
      <c r="AO427" s="170" t="s">
        <v>2001</v>
      </c>
      <c r="AP427" s="170" t="s">
        <v>2001</v>
      </c>
      <c r="AQ427" s="170" t="s">
        <v>2001</v>
      </c>
      <c r="AR427" s="170" t="s">
        <v>2001</v>
      </c>
      <c r="AS427" s="170" t="s">
        <v>2001</v>
      </c>
      <c r="AT427" s="6" t="s">
        <v>2001</v>
      </c>
      <c r="AU427" s="6" t="s">
        <v>2001</v>
      </c>
      <c r="AV427" s="6" t="s">
        <v>2001</v>
      </c>
    </row>
    <row r="428" spans="1:48" x14ac:dyDescent="0.25">
      <c r="A428" s="162">
        <v>425</v>
      </c>
      <c r="B428" s="3" t="s">
        <v>4042</v>
      </c>
      <c r="C428" s="3" t="s">
        <v>2176</v>
      </c>
      <c r="D428" s="28">
        <v>7200</v>
      </c>
      <c r="E428" s="25">
        <v>35.849060000000001</v>
      </c>
      <c r="F428" s="25">
        <v>35.849060000000001</v>
      </c>
      <c r="G428" s="25">
        <v>-29.411760000000001</v>
      </c>
      <c r="H428" s="28">
        <v>84240000000</v>
      </c>
      <c r="I428" s="51">
        <v>11.7</v>
      </c>
      <c r="J428" s="51">
        <v>91.965810000000005</v>
      </c>
      <c r="K428" s="28">
        <v>115</v>
      </c>
      <c r="L428" s="28">
        <v>649000</v>
      </c>
      <c r="M428" s="51">
        <v>12.67605633802817</v>
      </c>
      <c r="N428" s="51">
        <v>0.6693886319091672</v>
      </c>
      <c r="O428" s="51" t="s">
        <v>4942</v>
      </c>
      <c r="P428" s="30" t="s">
        <v>4748</v>
      </c>
      <c r="Q428" s="27" t="s">
        <v>2001</v>
      </c>
      <c r="R428" s="30">
        <v>118383.372195</v>
      </c>
      <c r="S428" s="27" t="s">
        <v>2001</v>
      </c>
      <c r="T428" s="30">
        <v>96759.194088000004</v>
      </c>
      <c r="U428" s="27">
        <v>-0.18266229206058476</v>
      </c>
      <c r="V428" s="30" t="s">
        <v>4748</v>
      </c>
      <c r="W428" s="32" t="s">
        <v>2001</v>
      </c>
      <c r="X428" s="30">
        <v>-3878.2355710000002</v>
      </c>
      <c r="Y428" s="32" t="s">
        <v>2001</v>
      </c>
      <c r="Z428" s="30">
        <v>6651.1836869999997</v>
      </c>
      <c r="AA428" s="32">
        <v>-2.7150024966856248</v>
      </c>
      <c r="AB428" s="30" t="s">
        <v>4748</v>
      </c>
      <c r="AC428" s="27" t="s">
        <v>2001</v>
      </c>
      <c r="AD428" s="30">
        <v>-331.47312599999998</v>
      </c>
      <c r="AE428" s="27" t="s">
        <v>2001</v>
      </c>
      <c r="AF428" s="30">
        <v>568</v>
      </c>
      <c r="AG428" s="27">
        <v>-2.7135627459584764</v>
      </c>
      <c r="AH428" s="25" t="s">
        <v>4748</v>
      </c>
      <c r="AI428" s="25" t="s">
        <v>4748</v>
      </c>
      <c r="AJ428" s="25">
        <v>4.2530683064438994</v>
      </c>
      <c r="AK428" s="25" t="s">
        <v>4748</v>
      </c>
      <c r="AL428" s="25" t="s">
        <v>4748</v>
      </c>
      <c r="AM428" s="25">
        <v>5.4232277745938937</v>
      </c>
      <c r="AN428" s="49" t="s">
        <v>4748</v>
      </c>
      <c r="AO428" s="49">
        <v>12.255258345827702</v>
      </c>
      <c r="AP428" s="49">
        <v>24.207765110876345</v>
      </c>
      <c r="AQ428" s="49" t="s">
        <v>4748</v>
      </c>
      <c r="AR428" s="49">
        <v>18.193144317807764</v>
      </c>
      <c r="AS428" s="49">
        <v>0</v>
      </c>
      <c r="AT428" s="28" t="s">
        <v>4748</v>
      </c>
      <c r="AU428" s="28" t="s">
        <v>4748</v>
      </c>
      <c r="AV428" s="28" t="s">
        <v>4748</v>
      </c>
    </row>
    <row r="429" spans="1:48" x14ac:dyDescent="0.25">
      <c r="A429" s="162">
        <v>426</v>
      </c>
      <c r="B429" s="3" t="s">
        <v>4704</v>
      </c>
      <c r="C429" s="3" t="s">
        <v>1</v>
      </c>
      <c r="D429" s="6">
        <v>52000</v>
      </c>
      <c r="E429" s="171">
        <v>-4.9360150000000003</v>
      </c>
      <c r="F429" s="171">
        <v>-21.331320000000002</v>
      </c>
      <c r="G429" s="171">
        <v>-41.842109999999998</v>
      </c>
      <c r="H429" s="6">
        <v>3536000000000</v>
      </c>
      <c r="I429" s="154">
        <v>68</v>
      </c>
      <c r="J429" s="154">
        <v>92.453540000000004</v>
      </c>
      <c r="K429" s="6">
        <v>25471</v>
      </c>
      <c r="L429" s="6">
        <v>1374050000</v>
      </c>
      <c r="M429" s="154">
        <v>10.481757710139085</v>
      </c>
      <c r="N429" s="154">
        <v>3.1187615688047732</v>
      </c>
      <c r="O429" s="154" t="s">
        <v>4942</v>
      </c>
      <c r="P429" s="172" t="s">
        <v>4748</v>
      </c>
      <c r="Q429" s="168" t="s">
        <v>2001</v>
      </c>
      <c r="R429" s="172">
        <v>10853155.326491</v>
      </c>
      <c r="S429" s="168" t="s">
        <v>2001</v>
      </c>
      <c r="T429" s="172">
        <v>13146514.956223</v>
      </c>
      <c r="U429" s="168">
        <v>0.21130809987895749</v>
      </c>
      <c r="V429" s="172" t="s">
        <v>4748</v>
      </c>
      <c r="W429" s="173" t="s">
        <v>2001</v>
      </c>
      <c r="X429" s="172">
        <v>207506.19608600001</v>
      </c>
      <c r="Y429" s="173" t="s">
        <v>2001</v>
      </c>
      <c r="Z429" s="172">
        <v>289877.77205600002</v>
      </c>
      <c r="AA429" s="173">
        <v>0.39695959698408945</v>
      </c>
      <c r="AB429" s="172" t="s">
        <v>4748</v>
      </c>
      <c r="AC429" s="168" t="s">
        <v>2001</v>
      </c>
      <c r="AD429" s="172">
        <v>5921.7647058823532</v>
      </c>
      <c r="AE429" s="168" t="s">
        <v>2001</v>
      </c>
      <c r="AF429" s="172">
        <v>4135.2941176470586</v>
      </c>
      <c r="AG429" s="168">
        <v>-0.30167875235919345</v>
      </c>
      <c r="AH429" s="171" t="s">
        <v>4748</v>
      </c>
      <c r="AI429" s="171" t="s">
        <v>4748</v>
      </c>
      <c r="AJ429" s="171">
        <v>6.7557758611207719</v>
      </c>
      <c r="AK429" s="171" t="s">
        <v>4748</v>
      </c>
      <c r="AL429" s="171" t="s">
        <v>4748</v>
      </c>
      <c r="AM429" s="171">
        <v>42.872241557517391</v>
      </c>
      <c r="AN429" s="170" t="s">
        <v>4748</v>
      </c>
      <c r="AO429" s="170">
        <v>12.995109386018511</v>
      </c>
      <c r="AP429" s="170">
        <v>13.815526802418908</v>
      </c>
      <c r="AQ429" s="170" t="s">
        <v>4748</v>
      </c>
      <c r="AR429" s="170">
        <v>472.53136734668868</v>
      </c>
      <c r="AS429" s="170">
        <v>147.27806550793153</v>
      </c>
      <c r="AT429" s="6" t="s">
        <v>4748</v>
      </c>
      <c r="AU429" s="6" t="s">
        <v>4748</v>
      </c>
      <c r="AV429" s="6" t="s">
        <v>4748</v>
      </c>
    </row>
    <row r="430" spans="1:48" x14ac:dyDescent="0.25">
      <c r="A430" s="162">
        <v>427</v>
      </c>
      <c r="B430" s="3" t="s">
        <v>2684</v>
      </c>
      <c r="C430" s="3" t="s">
        <v>2176</v>
      </c>
      <c r="D430" s="28" t="s">
        <v>4942</v>
      </c>
      <c r="E430" s="25" t="s">
        <v>4942</v>
      </c>
      <c r="F430" s="25" t="s">
        <v>4942</v>
      </c>
      <c r="G430" s="25" t="s">
        <v>4942</v>
      </c>
      <c r="H430" s="28" t="s">
        <v>4942</v>
      </c>
      <c r="I430" s="51">
        <v>5.6249599999999997</v>
      </c>
      <c r="J430" s="51">
        <v>99.29777</v>
      </c>
      <c r="K430" s="28" t="s">
        <v>4942</v>
      </c>
      <c r="L430" s="28" t="s">
        <v>4942</v>
      </c>
      <c r="M430" s="51" t="s">
        <v>4942</v>
      </c>
      <c r="N430" s="51" t="s">
        <v>4942</v>
      </c>
      <c r="O430" s="51" t="s">
        <v>4942</v>
      </c>
      <c r="P430" s="30">
        <v>75801.668804000001</v>
      </c>
      <c r="Q430" s="27" t="s">
        <v>2001</v>
      </c>
      <c r="R430" s="30">
        <v>129698.318258</v>
      </c>
      <c r="S430" s="27">
        <v>0.7110219379649847</v>
      </c>
      <c r="T430" s="30">
        <v>162977.48097199999</v>
      </c>
      <c r="U430" s="27">
        <v>0.25658900717432609</v>
      </c>
      <c r="V430" s="30">
        <v>2300.0388050000001</v>
      </c>
      <c r="W430" s="32" t="s">
        <v>2001</v>
      </c>
      <c r="X430" s="30">
        <v>4810.610447</v>
      </c>
      <c r="Y430" s="32">
        <v>1.0915344717412276</v>
      </c>
      <c r="Z430" s="30">
        <v>-1923.800632</v>
      </c>
      <c r="AA430" s="32">
        <v>-1.3999077982295829</v>
      </c>
      <c r="AB430" s="30">
        <v>409</v>
      </c>
      <c r="AC430" s="27" t="s">
        <v>2001</v>
      </c>
      <c r="AD430" s="30">
        <v>855</v>
      </c>
      <c r="AE430" s="27">
        <v>1.0904645476772616</v>
      </c>
      <c r="AF430" s="30">
        <v>-342</v>
      </c>
      <c r="AG430" s="27">
        <v>-1.4</v>
      </c>
      <c r="AH430" s="25" t="s">
        <v>4748</v>
      </c>
      <c r="AI430" s="25">
        <v>5.5808797143812638</v>
      </c>
      <c r="AJ430" s="25">
        <v>-2.4062700551176261</v>
      </c>
      <c r="AK430" s="25" t="s">
        <v>4748</v>
      </c>
      <c r="AL430" s="25">
        <v>7.1901757967742039</v>
      </c>
      <c r="AM430" s="25">
        <v>-3.1550881549746528</v>
      </c>
      <c r="AN430" s="49">
        <v>10.409422162462512</v>
      </c>
      <c r="AO430" s="49">
        <v>9.7208267280075802</v>
      </c>
      <c r="AP430" s="49">
        <v>1.0905939307684798</v>
      </c>
      <c r="AQ430" s="49">
        <v>7.3260219098299897E-2</v>
      </c>
      <c r="AR430" s="49">
        <v>0</v>
      </c>
      <c r="AS430" s="49">
        <v>0</v>
      </c>
      <c r="AT430" s="28" t="s">
        <v>4748</v>
      </c>
      <c r="AU430" s="28">
        <v>750</v>
      </c>
      <c r="AV430" s="28" t="s">
        <v>4748</v>
      </c>
    </row>
    <row r="431" spans="1:48" x14ac:dyDescent="0.25">
      <c r="A431" s="162">
        <v>428</v>
      </c>
      <c r="B431" s="3" t="s">
        <v>2687</v>
      </c>
      <c r="C431" s="3" t="s">
        <v>2176</v>
      </c>
      <c r="D431" s="28" t="s">
        <v>4942</v>
      </c>
      <c r="E431" s="25" t="s">
        <v>4942</v>
      </c>
      <c r="F431" s="25" t="s">
        <v>4942</v>
      </c>
      <c r="G431" s="25" t="s">
        <v>4942</v>
      </c>
      <c r="H431" s="28" t="s">
        <v>4942</v>
      </c>
      <c r="I431" s="51">
        <v>7.0798499999999995</v>
      </c>
      <c r="J431" s="51">
        <v>100</v>
      </c>
      <c r="K431" s="28">
        <v>0</v>
      </c>
      <c r="L431" s="28" t="s">
        <v>4942</v>
      </c>
      <c r="M431" s="51" t="s">
        <v>4942</v>
      </c>
      <c r="N431" s="51" t="s">
        <v>4942</v>
      </c>
      <c r="O431" s="51" t="s">
        <v>4942</v>
      </c>
      <c r="P431" s="30" t="s">
        <v>4748</v>
      </c>
      <c r="Q431" s="27" t="s">
        <v>2001</v>
      </c>
      <c r="R431" s="30">
        <v>808320.10389799997</v>
      </c>
      <c r="S431" s="27" t="s">
        <v>2001</v>
      </c>
      <c r="T431" s="30">
        <v>854039.84867900005</v>
      </c>
      <c r="U431" s="27">
        <v>5.65614347094964E-2</v>
      </c>
      <c r="V431" s="30" t="s">
        <v>4748</v>
      </c>
      <c r="W431" s="32" t="s">
        <v>2001</v>
      </c>
      <c r="X431" s="30">
        <v>53226.358681999998</v>
      </c>
      <c r="Y431" s="32" t="s">
        <v>2001</v>
      </c>
      <c r="Z431" s="30">
        <v>47162.106879999999</v>
      </c>
      <c r="AA431" s="32">
        <v>-0.11393324571065948</v>
      </c>
      <c r="AB431" s="30" t="s">
        <v>4748</v>
      </c>
      <c r="AC431" s="27" t="s">
        <v>2001</v>
      </c>
      <c r="AD431" s="30">
        <v>4509.26</v>
      </c>
      <c r="AE431" s="27" t="s">
        <v>2001</v>
      </c>
      <c r="AF431" s="30">
        <v>3995.51</v>
      </c>
      <c r="AG431" s="27">
        <v>-0.11393221947725347</v>
      </c>
      <c r="AH431" s="25" t="s">
        <v>4748</v>
      </c>
      <c r="AI431" s="25" t="s">
        <v>4748</v>
      </c>
      <c r="AJ431" s="25">
        <v>13.528584667321036</v>
      </c>
      <c r="AK431" s="25" t="s">
        <v>4748</v>
      </c>
      <c r="AL431" s="25" t="s">
        <v>4748</v>
      </c>
      <c r="AM431" s="25">
        <v>18.994493357178335</v>
      </c>
      <c r="AN431" s="49" t="s">
        <v>4748</v>
      </c>
      <c r="AO431" s="49">
        <v>16.178778912506473</v>
      </c>
      <c r="AP431" s="49">
        <v>15.099137378947791</v>
      </c>
      <c r="AQ431" s="49" t="s">
        <v>4748</v>
      </c>
      <c r="AR431" s="49">
        <v>36.955097331872487</v>
      </c>
      <c r="AS431" s="49">
        <v>29.484099367624179</v>
      </c>
      <c r="AT431" s="28" t="s">
        <v>4748</v>
      </c>
      <c r="AU431" s="28" t="s">
        <v>4748</v>
      </c>
      <c r="AV431" s="28">
        <v>3500</v>
      </c>
    </row>
    <row r="432" spans="1:48" x14ac:dyDescent="0.25">
      <c r="A432" s="162">
        <v>429</v>
      </c>
      <c r="B432" s="3" t="s">
        <v>3991</v>
      </c>
      <c r="C432" s="3" t="s">
        <v>2176</v>
      </c>
      <c r="D432" s="28" t="s">
        <v>4942</v>
      </c>
      <c r="E432" s="25" t="s">
        <v>4942</v>
      </c>
      <c r="F432" s="25" t="s">
        <v>4942</v>
      </c>
      <c r="G432" s="25" t="s">
        <v>4942</v>
      </c>
      <c r="H432" s="28" t="s">
        <v>4942</v>
      </c>
      <c r="I432" s="51">
        <v>3.9377899999999997</v>
      </c>
      <c r="J432" s="51">
        <v>100</v>
      </c>
      <c r="K432" s="28" t="s">
        <v>4942</v>
      </c>
      <c r="L432" s="28" t="s">
        <v>4942</v>
      </c>
      <c r="M432" s="51" t="s">
        <v>4942</v>
      </c>
      <c r="N432" s="51" t="s">
        <v>4942</v>
      </c>
      <c r="O432" s="51" t="s">
        <v>4942</v>
      </c>
      <c r="P432" s="30" t="s">
        <v>4748</v>
      </c>
      <c r="Q432" s="27" t="s">
        <v>2001</v>
      </c>
      <c r="R432" s="30">
        <v>6950.2645540000003</v>
      </c>
      <c r="S432" s="27" t="s">
        <v>2001</v>
      </c>
      <c r="T432" s="30" t="s">
        <v>4748</v>
      </c>
      <c r="U432" s="27" t="s">
        <v>4748</v>
      </c>
      <c r="V432" s="30" t="s">
        <v>4748</v>
      </c>
      <c r="W432" s="32" t="s">
        <v>2001</v>
      </c>
      <c r="X432" s="30">
        <v>6.9695270000000002</v>
      </c>
      <c r="Y432" s="32" t="s">
        <v>2001</v>
      </c>
      <c r="Z432" s="30" t="s">
        <v>4748</v>
      </c>
      <c r="AA432" s="32" t="s">
        <v>4748</v>
      </c>
      <c r="AB432" s="30" t="s">
        <v>4748</v>
      </c>
      <c r="AC432" s="27" t="s">
        <v>2001</v>
      </c>
      <c r="AD432" s="30" t="s">
        <v>4748</v>
      </c>
      <c r="AE432" s="27" t="s">
        <v>2001</v>
      </c>
      <c r="AF432" s="30" t="s">
        <v>4748</v>
      </c>
      <c r="AG432" s="27" t="s">
        <v>4748</v>
      </c>
      <c r="AH432" s="25" t="s">
        <v>4748</v>
      </c>
      <c r="AI432" s="25" t="s">
        <v>4748</v>
      </c>
      <c r="AJ432" s="25" t="s">
        <v>4748</v>
      </c>
      <c r="AK432" s="25" t="s">
        <v>4748</v>
      </c>
      <c r="AL432" s="25" t="s">
        <v>4748</v>
      </c>
      <c r="AM432" s="25" t="s">
        <v>4748</v>
      </c>
      <c r="AN432" s="49" t="s">
        <v>4748</v>
      </c>
      <c r="AO432" s="49" t="s">
        <v>4748</v>
      </c>
      <c r="AP432" s="49" t="s">
        <v>4748</v>
      </c>
      <c r="AQ432" s="49" t="s">
        <v>4748</v>
      </c>
      <c r="AR432" s="49">
        <v>0</v>
      </c>
      <c r="AS432" s="49" t="s">
        <v>4748</v>
      </c>
      <c r="AT432" s="28" t="s">
        <v>4748</v>
      </c>
      <c r="AU432" s="28" t="s">
        <v>4748</v>
      </c>
      <c r="AV432" s="28" t="s">
        <v>4748</v>
      </c>
    </row>
    <row r="433" spans="1:48" s="48" customFormat="1" x14ac:dyDescent="0.25">
      <c r="A433" s="164">
        <v>430</v>
      </c>
      <c r="B433" s="3" t="s">
        <v>2028</v>
      </c>
      <c r="C433" s="3" t="s">
        <v>1</v>
      </c>
      <c r="D433" s="28">
        <v>21800</v>
      </c>
      <c r="E433" s="25">
        <v>9</v>
      </c>
      <c r="F433" s="25">
        <v>45.333329999999997</v>
      </c>
      <c r="G433" s="25">
        <v>44.37086</v>
      </c>
      <c r="H433" s="28">
        <v>1090000000000</v>
      </c>
      <c r="I433" s="51">
        <v>50</v>
      </c>
      <c r="J433" s="51" t="s">
        <v>4942</v>
      </c>
      <c r="K433" s="28">
        <v>865656</v>
      </c>
      <c r="L433" s="28">
        <v>17813050000</v>
      </c>
      <c r="M433" s="51">
        <v>406.02454753639455</v>
      </c>
      <c r="N433" s="51">
        <v>1.9220571639392385</v>
      </c>
      <c r="O433" s="51">
        <v>0.328571</v>
      </c>
      <c r="P433" s="30">
        <v>962846.62192299997</v>
      </c>
      <c r="Q433" s="27" t="s">
        <v>2001</v>
      </c>
      <c r="R433" s="30">
        <v>1160653.941322</v>
      </c>
      <c r="S433" s="27">
        <v>0.20544011361221659</v>
      </c>
      <c r="T433" s="30">
        <v>1220979.7335580001</v>
      </c>
      <c r="U433" s="27">
        <v>5.1975692399138539E-2</v>
      </c>
      <c r="V433" s="30">
        <v>69882.070437999995</v>
      </c>
      <c r="W433" s="32" t="s">
        <v>2001</v>
      </c>
      <c r="X433" s="30">
        <v>37686.809448</v>
      </c>
      <c r="Y433" s="32">
        <v>-0.4607084590970143</v>
      </c>
      <c r="Z433" s="30">
        <v>39584.952394</v>
      </c>
      <c r="AA433" s="32">
        <v>5.0366241499404309E-2</v>
      </c>
      <c r="AB433" s="30" t="s">
        <v>4748</v>
      </c>
      <c r="AC433" s="27" t="s">
        <v>2001</v>
      </c>
      <c r="AD433" s="30">
        <v>754</v>
      </c>
      <c r="AE433" s="27" t="s">
        <v>2001</v>
      </c>
      <c r="AF433" s="30">
        <v>754.01</v>
      </c>
      <c r="AG433" s="27">
        <v>1.3262599469483959E-5</v>
      </c>
      <c r="AH433" s="25" t="s">
        <v>4748</v>
      </c>
      <c r="AI433" s="25">
        <v>2.3898414289263785</v>
      </c>
      <c r="AJ433" s="25">
        <v>2.2547730527610925</v>
      </c>
      <c r="AK433" s="25" t="s">
        <v>4748</v>
      </c>
      <c r="AL433" s="25">
        <v>6.8696542256103559</v>
      </c>
      <c r="AM433" s="25">
        <v>6.5704311330150489</v>
      </c>
      <c r="AN433" s="49">
        <v>12.464427004407931</v>
      </c>
      <c r="AO433" s="49">
        <v>9.2057257026414323</v>
      </c>
      <c r="AP433" s="49">
        <v>9.286776518114392</v>
      </c>
      <c r="AQ433" s="49">
        <v>125.46864200656181</v>
      </c>
      <c r="AR433" s="49">
        <v>130.38081733862128</v>
      </c>
      <c r="AS433" s="49">
        <v>131.93308487295377</v>
      </c>
      <c r="AT433" s="28" t="s">
        <v>4748</v>
      </c>
      <c r="AU433" s="28">
        <v>500</v>
      </c>
      <c r="AV433" s="28">
        <v>500</v>
      </c>
    </row>
    <row r="434" spans="1:48" x14ac:dyDescent="0.25">
      <c r="A434" s="162">
        <v>431</v>
      </c>
      <c r="B434" s="3" t="s">
        <v>2029</v>
      </c>
      <c r="C434" s="3" t="s">
        <v>1</v>
      </c>
      <c r="D434" s="28">
        <v>16700</v>
      </c>
      <c r="E434" s="25">
        <v>-1.183422</v>
      </c>
      <c r="F434" s="25">
        <v>-2.3391670000000002</v>
      </c>
      <c r="G434" s="25">
        <v>17.756419999999999</v>
      </c>
      <c r="H434" s="28">
        <v>1825533558354.0198</v>
      </c>
      <c r="I434" s="51">
        <v>120.24469999999999</v>
      </c>
      <c r="J434" s="51">
        <v>95.223060000000004</v>
      </c>
      <c r="K434" s="28">
        <v>43148.6</v>
      </c>
      <c r="L434" s="28">
        <v>659500000</v>
      </c>
      <c r="M434" s="51">
        <v>3.4442853276721301</v>
      </c>
      <c r="N434" s="51">
        <v>0.88862671802742454</v>
      </c>
      <c r="O434" s="51">
        <v>0.72514429999999996</v>
      </c>
      <c r="P434" s="30">
        <v>259874.331446</v>
      </c>
      <c r="Q434" s="27" t="s">
        <v>2001</v>
      </c>
      <c r="R434" s="30">
        <v>275502.13133800001</v>
      </c>
      <c r="S434" s="27">
        <v>6.0135988825996689E-2</v>
      </c>
      <c r="T434" s="30">
        <v>339537.97215799999</v>
      </c>
      <c r="U434" s="27">
        <v>0.23243319573973661</v>
      </c>
      <c r="V434" s="30">
        <v>131764.233003</v>
      </c>
      <c r="W434" s="32" t="s">
        <v>2001</v>
      </c>
      <c r="X434" s="30">
        <v>146572.880225</v>
      </c>
      <c r="Y434" s="32">
        <v>0.11238745814778772</v>
      </c>
      <c r="Z434" s="30">
        <v>179218.337818</v>
      </c>
      <c r="AA434" s="32">
        <v>0.2227250876348125</v>
      </c>
      <c r="AB434" s="30">
        <v>1349.586776859504</v>
      </c>
      <c r="AC434" s="27" t="s">
        <v>2001</v>
      </c>
      <c r="AD434" s="30">
        <v>1340.495867768595</v>
      </c>
      <c r="AE434" s="27">
        <v>-6.7360685854255253E-3</v>
      </c>
      <c r="AF434" s="30">
        <v>1639.090909090909</v>
      </c>
      <c r="AG434" s="27">
        <v>0.22274969173859435</v>
      </c>
      <c r="AH434" s="25" t="s">
        <v>4748</v>
      </c>
      <c r="AI434" s="25">
        <v>10.049336977964266</v>
      </c>
      <c r="AJ434" s="25">
        <v>10.89389093943268</v>
      </c>
      <c r="AK434" s="25" t="s">
        <v>4748</v>
      </c>
      <c r="AL434" s="25">
        <v>10.568541713803704</v>
      </c>
      <c r="AM434" s="25">
        <v>12.003070055850047</v>
      </c>
      <c r="AN434" s="49" t="s">
        <v>4748</v>
      </c>
      <c r="AO434" s="49" t="s">
        <v>4748</v>
      </c>
      <c r="AP434" s="49" t="s">
        <v>4748</v>
      </c>
      <c r="AQ434" s="49">
        <v>3.7303774558755451</v>
      </c>
      <c r="AR434" s="49">
        <v>2.0929099080385782</v>
      </c>
      <c r="AS434" s="49">
        <v>6.6009901349863505</v>
      </c>
      <c r="AT434" s="28">
        <v>0</v>
      </c>
      <c r="AU434" s="28">
        <v>413.22314049586771</v>
      </c>
      <c r="AV434" s="28">
        <v>454.5454545454545</v>
      </c>
    </row>
    <row r="435" spans="1:48" x14ac:dyDescent="0.25">
      <c r="A435" s="162">
        <v>432</v>
      </c>
      <c r="B435" s="3" t="s">
        <v>399</v>
      </c>
      <c r="C435" s="3" t="s">
        <v>2176</v>
      </c>
      <c r="D435" s="28">
        <v>600</v>
      </c>
      <c r="E435" s="25">
        <v>0</v>
      </c>
      <c r="F435" s="25">
        <v>20</v>
      </c>
      <c r="G435" s="25">
        <v>-57.142859999999999</v>
      </c>
      <c r="H435" s="28">
        <v>8640000000</v>
      </c>
      <c r="I435" s="51">
        <v>14.399999999999999</v>
      </c>
      <c r="J435" s="51">
        <v>41.286589999999997</v>
      </c>
      <c r="K435" s="28">
        <v>78972</v>
      </c>
      <c r="L435" s="28">
        <v>44899000</v>
      </c>
      <c r="M435" s="51">
        <v>0.94478523749005883</v>
      </c>
      <c r="N435" s="51">
        <v>5.3804464223687093E-2</v>
      </c>
      <c r="O435" s="51">
        <v>0.87449849999999996</v>
      </c>
      <c r="P435" s="30">
        <v>300889.946016</v>
      </c>
      <c r="Q435" s="27" t="s">
        <v>2001</v>
      </c>
      <c r="R435" s="30">
        <v>351044.29382700002</v>
      </c>
      <c r="S435" s="27">
        <v>0.16668668553097166</v>
      </c>
      <c r="T435" s="30">
        <v>163098.056216</v>
      </c>
      <c r="U435" s="27">
        <v>-0.53539180358710747</v>
      </c>
      <c r="V435" s="30">
        <v>11658.802141</v>
      </c>
      <c r="W435" s="32" t="s">
        <v>2001</v>
      </c>
      <c r="X435" s="30">
        <v>12366.211974</v>
      </c>
      <c r="Y435" s="32">
        <v>6.0676030388429281E-2</v>
      </c>
      <c r="Z435" s="30">
        <v>-48445.481076999997</v>
      </c>
      <c r="AA435" s="32">
        <v>-4.9175683854406484</v>
      </c>
      <c r="AB435" s="30">
        <v>1214</v>
      </c>
      <c r="AC435" s="27" t="s">
        <v>2001</v>
      </c>
      <c r="AD435" s="30">
        <v>858.76472000000001</v>
      </c>
      <c r="AE435" s="27">
        <v>-0.29261555189456345</v>
      </c>
      <c r="AF435" s="30">
        <v>-3364</v>
      </c>
      <c r="AG435" s="27">
        <v>-4.9172545420822598</v>
      </c>
      <c r="AH435" s="25">
        <v>3.8081363093972636</v>
      </c>
      <c r="AI435" s="25">
        <v>3.1955056892713474</v>
      </c>
      <c r="AJ435" s="25">
        <v>-12.144768937036254</v>
      </c>
      <c r="AK435" s="25">
        <v>11.277535500074332</v>
      </c>
      <c r="AL435" s="25">
        <v>9.2338709675436679</v>
      </c>
      <c r="AM435" s="25">
        <v>-35.480586689353878</v>
      </c>
      <c r="AN435" s="49">
        <v>11.705071667342182</v>
      </c>
      <c r="AO435" s="49">
        <v>11.078539012847733</v>
      </c>
      <c r="AP435" s="49">
        <v>-11.071696782262762</v>
      </c>
      <c r="AQ435" s="49">
        <v>170.25790487396131</v>
      </c>
      <c r="AR435" s="49">
        <v>145.81526740716541</v>
      </c>
      <c r="AS435" s="49">
        <v>148.2613386272487</v>
      </c>
      <c r="AT435" s="28">
        <v>500</v>
      </c>
      <c r="AU435" s="28">
        <v>0</v>
      </c>
      <c r="AV435" s="28">
        <v>0</v>
      </c>
    </row>
    <row r="436" spans="1:48" x14ac:dyDescent="0.25">
      <c r="A436" s="162">
        <v>433</v>
      </c>
      <c r="B436" s="3" t="s">
        <v>2690</v>
      </c>
      <c r="C436" s="3" t="s">
        <v>2176</v>
      </c>
      <c r="D436" s="28">
        <v>5500</v>
      </c>
      <c r="E436" s="25">
        <v>-19.117650000000001</v>
      </c>
      <c r="F436" s="25">
        <v>10</v>
      </c>
      <c r="G436" s="25">
        <v>0</v>
      </c>
      <c r="H436" s="28">
        <v>514799999999.99994</v>
      </c>
      <c r="I436" s="51">
        <v>93.6</v>
      </c>
      <c r="J436" s="51">
        <v>85.502799999999993</v>
      </c>
      <c r="K436" s="28">
        <v>230427.8</v>
      </c>
      <c r="L436" s="28">
        <v>1507630000</v>
      </c>
      <c r="M436" s="51">
        <v>5.6818181818181817</v>
      </c>
      <c r="N436" s="51">
        <v>0.51484747318709367</v>
      </c>
      <c r="O436" s="51">
        <v>0.28447030000000001</v>
      </c>
      <c r="P436" s="30">
        <v>3785813.9567499999</v>
      </c>
      <c r="Q436" s="27" t="s">
        <v>2001</v>
      </c>
      <c r="R436" s="30" t="s">
        <v>4748</v>
      </c>
      <c r="S436" s="27" t="s">
        <v>2001</v>
      </c>
      <c r="T436" s="30">
        <v>3575169.5557269999</v>
      </c>
      <c r="U436" s="27" t="s">
        <v>4748</v>
      </c>
      <c r="V436" s="30">
        <v>45784.270559999997</v>
      </c>
      <c r="W436" s="32" t="s">
        <v>2001</v>
      </c>
      <c r="X436" s="30" t="s">
        <v>4748</v>
      </c>
      <c r="Y436" s="32" t="s">
        <v>2001</v>
      </c>
      <c r="Z436" s="30">
        <v>61538.201826999997</v>
      </c>
      <c r="AA436" s="32" t="s">
        <v>4748</v>
      </c>
      <c r="AB436" s="30" t="s">
        <v>4748</v>
      </c>
      <c r="AC436" s="27" t="s">
        <v>2001</v>
      </c>
      <c r="AD436" s="30" t="s">
        <v>4748</v>
      </c>
      <c r="AE436" s="27" t="s">
        <v>2001</v>
      </c>
      <c r="AF436" s="30">
        <v>968</v>
      </c>
      <c r="AG436" s="27" t="s">
        <v>4748</v>
      </c>
      <c r="AH436" s="25" t="s">
        <v>4748</v>
      </c>
      <c r="AI436" s="25" t="s">
        <v>4748</v>
      </c>
      <c r="AJ436" s="25" t="s">
        <v>4748</v>
      </c>
      <c r="AK436" s="25" t="s">
        <v>4748</v>
      </c>
      <c r="AL436" s="25" t="s">
        <v>4748</v>
      </c>
      <c r="AM436" s="25" t="s">
        <v>4748</v>
      </c>
      <c r="AN436" s="49">
        <v>4.9759394073531809</v>
      </c>
      <c r="AO436" s="49" t="s">
        <v>4748</v>
      </c>
      <c r="AP436" s="49">
        <v>9.0915118597194695</v>
      </c>
      <c r="AQ436" s="49">
        <v>470.30796074793403</v>
      </c>
      <c r="AR436" s="49" t="s">
        <v>4748</v>
      </c>
      <c r="AS436" s="49">
        <v>140.66144059142977</v>
      </c>
      <c r="AT436" s="28" t="s">
        <v>4748</v>
      </c>
      <c r="AU436" s="28" t="s">
        <v>4748</v>
      </c>
      <c r="AV436" s="28">
        <v>548</v>
      </c>
    </row>
    <row r="437" spans="1:48" x14ac:dyDescent="0.25">
      <c r="A437" s="162">
        <v>434</v>
      </c>
      <c r="B437" s="3" t="s">
        <v>111</v>
      </c>
      <c r="C437" s="3" t="s">
        <v>1</v>
      </c>
      <c r="D437" s="28">
        <v>107900</v>
      </c>
      <c r="E437" s="25">
        <v>3.9499040000000001</v>
      </c>
      <c r="F437" s="25">
        <v>22.61364</v>
      </c>
      <c r="G437" s="25">
        <v>4.2512080000000001</v>
      </c>
      <c r="H437" s="28">
        <v>206515205000000</v>
      </c>
      <c r="I437" s="51">
        <v>1913.9499999999998</v>
      </c>
      <c r="J437" s="51">
        <v>4.2186839999999997</v>
      </c>
      <c r="K437" s="28">
        <v>438392.5</v>
      </c>
      <c r="L437" s="28">
        <v>46881100000</v>
      </c>
      <c r="M437" s="51">
        <v>17.711015948682537</v>
      </c>
      <c r="N437" s="51">
        <v>4.6810614045512766</v>
      </c>
      <c r="O437" s="51">
        <v>1.336214</v>
      </c>
      <c r="P437" s="30">
        <v>64300204.038285002</v>
      </c>
      <c r="Q437" s="27">
        <v>-0.12367869279403854</v>
      </c>
      <c r="R437" s="30">
        <v>59076193.175660998</v>
      </c>
      <c r="S437" s="27">
        <v>-8.124407909364606E-2</v>
      </c>
      <c r="T437" s="30">
        <v>64522440.976233996</v>
      </c>
      <c r="U437" s="27">
        <v>9.219022939373854E-2</v>
      </c>
      <c r="V437" s="30">
        <v>8533695.4126040004</v>
      </c>
      <c r="W437" s="32">
        <v>-0.39535992607471537</v>
      </c>
      <c r="X437" s="30">
        <v>7020153.1343419999</v>
      </c>
      <c r="Y437" s="32">
        <v>-0.17736071011235599</v>
      </c>
      <c r="Z437" s="30">
        <v>9684863.8962680008</v>
      </c>
      <c r="AA437" s="32">
        <v>0.37958014746009733</v>
      </c>
      <c r="AB437" s="30">
        <v>4367</v>
      </c>
      <c r="AC437" s="27">
        <v>-0.37480314960629924</v>
      </c>
      <c r="AD437" s="30">
        <v>3548</v>
      </c>
      <c r="AE437" s="27">
        <v>-0.1875429356537669</v>
      </c>
      <c r="AF437" s="30">
        <v>4994</v>
      </c>
      <c r="AG437" s="27">
        <v>0.40755355129650506</v>
      </c>
      <c r="AH437" s="25">
        <v>15.444762021296581</v>
      </c>
      <c r="AI437" s="25">
        <v>12.373752400202651</v>
      </c>
      <c r="AJ437" s="25">
        <v>16.326033270369138</v>
      </c>
      <c r="AK437" s="25">
        <v>21.476230708733286</v>
      </c>
      <c r="AL437" s="25">
        <v>16.920235014595281</v>
      </c>
      <c r="AM437" s="25">
        <v>23.711241168846737</v>
      </c>
      <c r="AN437" s="49">
        <v>20.834452115392253</v>
      </c>
      <c r="AO437" s="49">
        <v>19.559419977156821</v>
      </c>
      <c r="AP437" s="49">
        <v>23.500192501515947</v>
      </c>
      <c r="AQ437" s="49">
        <v>14.207505506919613</v>
      </c>
      <c r="AR437" s="49">
        <v>18.475767215795866</v>
      </c>
      <c r="AS437" s="49">
        <v>20.913610945917121</v>
      </c>
      <c r="AT437" s="28">
        <v>3500</v>
      </c>
      <c r="AU437" s="28">
        <v>3000</v>
      </c>
      <c r="AV437" s="28" t="s">
        <v>4748</v>
      </c>
    </row>
    <row r="438" spans="1:48" x14ac:dyDescent="0.25">
      <c r="A438" s="162">
        <v>435</v>
      </c>
      <c r="B438" s="3" t="s">
        <v>2693</v>
      </c>
      <c r="C438" s="3" t="s">
        <v>2176</v>
      </c>
      <c r="D438" s="28">
        <v>5900</v>
      </c>
      <c r="E438" s="25">
        <v>0</v>
      </c>
      <c r="F438" s="25">
        <v>-1.6666669999999999</v>
      </c>
      <c r="G438" s="25">
        <v>-15.71429</v>
      </c>
      <c r="H438" s="28">
        <v>23830967300</v>
      </c>
      <c r="I438" s="51">
        <v>4.0391399999999997</v>
      </c>
      <c r="J438" s="51">
        <v>51.343980000000002</v>
      </c>
      <c r="K438" s="28">
        <v>1280</v>
      </c>
      <c r="L438" s="28">
        <v>7630000</v>
      </c>
      <c r="M438" s="51">
        <v>5.2962298025134649</v>
      </c>
      <c r="N438" s="51">
        <v>0.36388428766535641</v>
      </c>
      <c r="O438" s="51" t="s">
        <v>4942</v>
      </c>
      <c r="P438" s="30">
        <v>814186.70988700003</v>
      </c>
      <c r="Q438" s="27" t="s">
        <v>2001</v>
      </c>
      <c r="R438" s="30">
        <v>669517.070466</v>
      </c>
      <c r="S438" s="27">
        <v>-0.17768607330998876</v>
      </c>
      <c r="T438" s="30">
        <v>686130.89098699996</v>
      </c>
      <c r="U438" s="27">
        <v>2.4814633194395384E-2</v>
      </c>
      <c r="V438" s="30">
        <v>11165.310029</v>
      </c>
      <c r="W438" s="32" t="s">
        <v>2001</v>
      </c>
      <c r="X438" s="30">
        <v>7702.9652599999999</v>
      </c>
      <c r="Y438" s="32">
        <v>-0.31009839941812156</v>
      </c>
      <c r="Z438" s="30">
        <v>4499.26937</v>
      </c>
      <c r="AA438" s="32">
        <v>-0.41590423711712288</v>
      </c>
      <c r="AB438" s="30">
        <v>3021</v>
      </c>
      <c r="AC438" s="27" t="s">
        <v>2001</v>
      </c>
      <c r="AD438" s="30">
        <v>1502</v>
      </c>
      <c r="AE438" s="27">
        <v>-0.5028136378682555</v>
      </c>
      <c r="AF438" s="30">
        <v>1114</v>
      </c>
      <c r="AG438" s="27">
        <v>-0.25832223701731027</v>
      </c>
      <c r="AH438" s="25" t="s">
        <v>4748</v>
      </c>
      <c r="AI438" s="25">
        <v>6.5484653379263067</v>
      </c>
      <c r="AJ438" s="25">
        <v>3.8738947067717153</v>
      </c>
      <c r="AK438" s="25" t="s">
        <v>4748</v>
      </c>
      <c r="AL438" s="25">
        <v>9.7699102677642848</v>
      </c>
      <c r="AM438" s="25">
        <v>6.9147353511618173</v>
      </c>
      <c r="AN438" s="49">
        <v>4.8718840981210825</v>
      </c>
      <c r="AO438" s="49">
        <v>6.0196300154002902</v>
      </c>
      <c r="AP438" s="49">
        <v>5.3359488702416691</v>
      </c>
      <c r="AQ438" s="49">
        <v>63.084947130956159</v>
      </c>
      <c r="AR438" s="49">
        <v>56.513470170780558</v>
      </c>
      <c r="AS438" s="49">
        <v>63.501131681458453</v>
      </c>
      <c r="AT438" s="28" t="s">
        <v>4748</v>
      </c>
      <c r="AU438" s="28">
        <v>1000</v>
      </c>
      <c r="AV438" s="28">
        <v>1000</v>
      </c>
    </row>
    <row r="439" spans="1:48" x14ac:dyDescent="0.25">
      <c r="A439" s="162">
        <v>436</v>
      </c>
      <c r="B439" s="3" t="s">
        <v>112</v>
      </c>
      <c r="C439" s="3" t="s">
        <v>1</v>
      </c>
      <c r="D439" s="28">
        <v>38200</v>
      </c>
      <c r="E439" s="25">
        <v>-6.8292679999999999</v>
      </c>
      <c r="F439" s="25">
        <v>-4.5</v>
      </c>
      <c r="G439" s="25">
        <v>-11.90776</v>
      </c>
      <c r="H439" s="28">
        <v>651461195600.00012</v>
      </c>
      <c r="I439" s="51">
        <v>17.05396</v>
      </c>
      <c r="J439" s="51">
        <v>49.552999999999997</v>
      </c>
      <c r="K439" s="28">
        <v>5824</v>
      </c>
      <c r="L439" s="28">
        <v>226650000</v>
      </c>
      <c r="M439" s="51">
        <v>7.1573099572042702</v>
      </c>
      <c r="N439" s="51">
        <v>2.343453224472793</v>
      </c>
      <c r="O439" s="51">
        <v>0.39339099999999999</v>
      </c>
      <c r="P439" s="30">
        <v>295766.287969</v>
      </c>
      <c r="Q439" s="27">
        <v>0.11058190352104025</v>
      </c>
      <c r="R439" s="30">
        <v>323648.84869200003</v>
      </c>
      <c r="S439" s="27">
        <v>9.427227462083998E-2</v>
      </c>
      <c r="T439" s="30">
        <v>362244.98086499999</v>
      </c>
      <c r="U439" s="27">
        <v>0.11925311129325201</v>
      </c>
      <c r="V439" s="30">
        <v>61564.753371999999</v>
      </c>
      <c r="W439" s="32">
        <v>0.19240444323819772</v>
      </c>
      <c r="X439" s="30">
        <v>95932.657349999994</v>
      </c>
      <c r="Y439" s="32">
        <v>0.5582399359311121</v>
      </c>
      <c r="Z439" s="30">
        <v>101297.006588</v>
      </c>
      <c r="AA439" s="32">
        <v>5.5917863490727228E-2</v>
      </c>
      <c r="AB439" s="30">
        <v>3942.1457743801648</v>
      </c>
      <c r="AC439" s="27">
        <v>0.27769154048047096</v>
      </c>
      <c r="AD439" s="30">
        <v>6109.090909090909</v>
      </c>
      <c r="AE439" s="27">
        <v>0.54968670838953426</v>
      </c>
      <c r="AF439" s="30">
        <v>5876.363636363636</v>
      </c>
      <c r="AG439" s="27">
        <v>-3.8095238095238133E-2</v>
      </c>
      <c r="AH439" s="25">
        <v>20.595204479963179</v>
      </c>
      <c r="AI439" s="25">
        <v>29.39942392925559</v>
      </c>
      <c r="AJ439" s="25">
        <v>28.334873614143703</v>
      </c>
      <c r="AK439" s="25">
        <v>26.428548051227956</v>
      </c>
      <c r="AL439" s="25">
        <v>40.553357105951349</v>
      </c>
      <c r="AM439" s="25">
        <v>37.463500382076546</v>
      </c>
      <c r="AN439" s="49">
        <v>37.918325163128351</v>
      </c>
      <c r="AO439" s="49">
        <v>37.632599150664191</v>
      </c>
      <c r="AP439" s="49">
        <v>34.854916528451263</v>
      </c>
      <c r="AQ439" s="49">
        <v>3.7545635932837578</v>
      </c>
      <c r="AR439" s="49">
        <v>8.3310604721896837</v>
      </c>
      <c r="AS439" s="49">
        <v>13.895815454358951</v>
      </c>
      <c r="AT439" s="28">
        <v>3305.7851239669417</v>
      </c>
      <c r="AU439" s="28">
        <v>5454.545454545454</v>
      </c>
      <c r="AV439" s="28">
        <v>5454.545454545454</v>
      </c>
    </row>
    <row r="440" spans="1:48" x14ac:dyDescent="0.25">
      <c r="A440" s="162">
        <v>437</v>
      </c>
      <c r="B440" s="3" t="s">
        <v>2696</v>
      </c>
      <c r="C440" s="3" t="s">
        <v>2176</v>
      </c>
      <c r="D440" s="28">
        <v>18700</v>
      </c>
      <c r="E440" s="25">
        <v>-17.98246</v>
      </c>
      <c r="F440" s="25">
        <v>15.4321</v>
      </c>
      <c r="G440" s="25">
        <v>28.965520000000001</v>
      </c>
      <c r="H440" s="28">
        <v>177650000000</v>
      </c>
      <c r="I440" s="51">
        <v>9.5</v>
      </c>
      <c r="J440" s="51">
        <v>28.329599999999999</v>
      </c>
      <c r="K440" s="28">
        <v>2145</v>
      </c>
      <c r="L440" s="28">
        <v>48403000</v>
      </c>
      <c r="M440" s="51">
        <v>11.716791979949875</v>
      </c>
      <c r="N440" s="51">
        <v>1.1733648919113482</v>
      </c>
      <c r="O440" s="51" t="s">
        <v>4942</v>
      </c>
      <c r="P440" s="30">
        <v>422280.39922999998</v>
      </c>
      <c r="Q440" s="27">
        <v>2.1781755949905612E-2</v>
      </c>
      <c r="R440" s="30">
        <v>450585.84920300002</v>
      </c>
      <c r="S440" s="27">
        <v>6.7029987715776285E-2</v>
      </c>
      <c r="T440" s="30">
        <v>475455.22941600002</v>
      </c>
      <c r="U440" s="27">
        <v>5.5193433741847778E-2</v>
      </c>
      <c r="V440" s="30">
        <v>13226.270452999999</v>
      </c>
      <c r="W440" s="32">
        <v>-0.38562326421273263</v>
      </c>
      <c r="X440" s="30">
        <v>13092.929929</v>
      </c>
      <c r="Y440" s="32">
        <v>-1.0081490808299232E-2</v>
      </c>
      <c r="Z440" s="30">
        <v>15814.877654</v>
      </c>
      <c r="AA440" s="32">
        <v>0.20789446974516074</v>
      </c>
      <c r="AB440" s="30">
        <v>1392</v>
      </c>
      <c r="AC440" s="27">
        <v>-0.38570167696381286</v>
      </c>
      <c r="AD440" s="30">
        <v>1378</v>
      </c>
      <c r="AE440" s="27">
        <v>-1.0057471264367845E-2</v>
      </c>
      <c r="AF440" s="30">
        <v>1665</v>
      </c>
      <c r="AG440" s="27">
        <v>0.20827285921625543</v>
      </c>
      <c r="AH440" s="25">
        <v>6.4048838702907354</v>
      </c>
      <c r="AI440" s="25">
        <v>6.018006896871837</v>
      </c>
      <c r="AJ440" s="25">
        <v>6.1916274712536179</v>
      </c>
      <c r="AK440" s="25">
        <v>9.2832337148155766</v>
      </c>
      <c r="AL440" s="25">
        <v>9.2792513480391214</v>
      </c>
      <c r="AM440" s="25">
        <v>10.964874576887784</v>
      </c>
      <c r="AN440" s="49">
        <v>39.476738344230725</v>
      </c>
      <c r="AO440" s="49">
        <v>40.728228009957256</v>
      </c>
      <c r="AP440" s="49">
        <v>36.349993252841905</v>
      </c>
      <c r="AQ440" s="49">
        <v>0</v>
      </c>
      <c r="AR440" s="49">
        <v>14.384161461538328</v>
      </c>
      <c r="AS440" s="49">
        <v>25.799841178442769</v>
      </c>
      <c r="AT440" s="28">
        <v>700</v>
      </c>
      <c r="AU440" s="28">
        <v>700</v>
      </c>
      <c r="AV440" s="28">
        <v>900</v>
      </c>
    </row>
    <row r="441" spans="1:48" x14ac:dyDescent="0.25">
      <c r="A441" s="162">
        <v>438</v>
      </c>
      <c r="B441" s="3" t="s">
        <v>2699</v>
      </c>
      <c r="C441" s="3" t="s">
        <v>2176</v>
      </c>
      <c r="D441" s="28">
        <v>22400</v>
      </c>
      <c r="E441" s="25">
        <v>-8.1967210000000001</v>
      </c>
      <c r="F441" s="25">
        <v>45.454549999999998</v>
      </c>
      <c r="G441" s="25">
        <v>97.073570000000004</v>
      </c>
      <c r="H441" s="28">
        <v>4349689120000</v>
      </c>
      <c r="I441" s="51">
        <v>194.18259999999998</v>
      </c>
      <c r="J441" s="51">
        <v>93.418999999999997</v>
      </c>
      <c r="K441" s="28">
        <v>648421.6</v>
      </c>
      <c r="L441" s="28">
        <v>15390750000</v>
      </c>
      <c r="M441" s="51">
        <v>20.779220779220779</v>
      </c>
      <c r="N441" s="51">
        <v>1.9981649483246751</v>
      </c>
      <c r="O441" s="51">
        <v>0.5029884</v>
      </c>
      <c r="P441" s="30">
        <v>354355.36093000002</v>
      </c>
      <c r="Q441" s="27" t="s">
        <v>2001</v>
      </c>
      <c r="R441" s="30">
        <v>431381.037396</v>
      </c>
      <c r="S441" s="27">
        <v>0.21736845257215043</v>
      </c>
      <c r="T441" s="30">
        <v>539100.13231699995</v>
      </c>
      <c r="U441" s="27">
        <v>0.24970753367194434</v>
      </c>
      <c r="V441" s="30">
        <v>92672.307237999994</v>
      </c>
      <c r="W441" s="32" t="s">
        <v>2001</v>
      </c>
      <c r="X441" s="30">
        <v>95068.725577999998</v>
      </c>
      <c r="Y441" s="32">
        <v>2.5859055541215259E-2</v>
      </c>
      <c r="Z441" s="30">
        <v>153768.99511300001</v>
      </c>
      <c r="AA441" s="32">
        <v>0.6174508933207361</v>
      </c>
      <c r="AB441" s="30">
        <v>1008.3333333333334</v>
      </c>
      <c r="AC441" s="27" t="s">
        <v>2001</v>
      </c>
      <c r="AD441" s="30">
        <v>978.33333333333337</v>
      </c>
      <c r="AE441" s="27">
        <v>-2.9752066115702469E-2</v>
      </c>
      <c r="AF441" s="30">
        <v>1515.0413759999999</v>
      </c>
      <c r="AG441" s="27">
        <v>0.54859425144804075</v>
      </c>
      <c r="AH441" s="25" t="s">
        <v>4748</v>
      </c>
      <c r="AI441" s="25">
        <v>5.5322812989655255</v>
      </c>
      <c r="AJ441" s="25">
        <v>9.5797475980418305</v>
      </c>
      <c r="AK441" s="25" t="s">
        <v>4748</v>
      </c>
      <c r="AL441" s="25">
        <v>9.449612743389288</v>
      </c>
      <c r="AM441" s="25">
        <v>13.378556050410168</v>
      </c>
      <c r="AN441" s="49">
        <v>55.603897731611497</v>
      </c>
      <c r="AO441" s="49">
        <v>50.733221401453598</v>
      </c>
      <c r="AP441" s="49">
        <v>57.837869704260058</v>
      </c>
      <c r="AQ441" s="49">
        <v>53.356796138594518</v>
      </c>
      <c r="AR441" s="49">
        <v>26.915169441576126</v>
      </c>
      <c r="AS441" s="49">
        <v>18.080326642680774</v>
      </c>
      <c r="AT441" s="28" t="s">
        <v>4748</v>
      </c>
      <c r="AU441" s="28">
        <v>0</v>
      </c>
      <c r="AV441" s="28">
        <v>0</v>
      </c>
    </row>
    <row r="442" spans="1:48" x14ac:dyDescent="0.25">
      <c r="A442" s="162">
        <v>439</v>
      </c>
      <c r="B442" s="3" t="s">
        <v>2702</v>
      </c>
      <c r="C442" s="3" t="s">
        <v>2176</v>
      </c>
      <c r="D442" s="28" t="s">
        <v>4942</v>
      </c>
      <c r="E442" s="25" t="s">
        <v>4942</v>
      </c>
      <c r="F442" s="25" t="s">
        <v>4942</v>
      </c>
      <c r="G442" s="25" t="s">
        <v>4942</v>
      </c>
      <c r="H442" s="28" t="s">
        <v>4942</v>
      </c>
      <c r="I442" s="51">
        <v>2.1999999999999997</v>
      </c>
      <c r="J442" s="51">
        <v>35.05227</v>
      </c>
      <c r="K442" s="28">
        <v>0</v>
      </c>
      <c r="L442" s="28" t="s">
        <v>4942</v>
      </c>
      <c r="M442" s="51" t="s">
        <v>4942</v>
      </c>
      <c r="N442" s="51" t="s">
        <v>4942</v>
      </c>
      <c r="O442" s="51" t="s">
        <v>4942</v>
      </c>
      <c r="P442" s="30">
        <v>74248.301613000003</v>
      </c>
      <c r="Q442" s="27">
        <v>-9.0072726506999157E-2</v>
      </c>
      <c r="R442" s="30">
        <v>65879.689987999998</v>
      </c>
      <c r="S442" s="27">
        <v>-0.11271115221758499</v>
      </c>
      <c r="T442" s="30">
        <v>65030.096956000001</v>
      </c>
      <c r="U442" s="27">
        <v>-1.2896129780737441E-2</v>
      </c>
      <c r="V442" s="30">
        <v>2243.1113110000001</v>
      </c>
      <c r="W442" s="32">
        <v>0.15755114964953365</v>
      </c>
      <c r="X442" s="30">
        <v>2453.8497269999998</v>
      </c>
      <c r="Y442" s="32">
        <v>9.3949156676514045E-2</v>
      </c>
      <c r="Z442" s="30">
        <v>232.99823900000001</v>
      </c>
      <c r="AA442" s="32">
        <v>-0.90504787785645846</v>
      </c>
      <c r="AB442" s="30">
        <v>600</v>
      </c>
      <c r="AC442" s="27">
        <v>-0.31895573212258799</v>
      </c>
      <c r="AD442" s="30">
        <v>1115</v>
      </c>
      <c r="AE442" s="27">
        <v>0.85833333333333339</v>
      </c>
      <c r="AF442" s="30">
        <v>106</v>
      </c>
      <c r="AG442" s="27">
        <v>-0.90493273542600894</v>
      </c>
      <c r="AH442" s="25">
        <v>4.744754472665055</v>
      </c>
      <c r="AI442" s="25">
        <v>4.9491672158591546</v>
      </c>
      <c r="AJ442" s="25">
        <v>0.46924512510046246</v>
      </c>
      <c r="AK442" s="25">
        <v>5.2896077538651998</v>
      </c>
      <c r="AL442" s="25">
        <v>9.3724507977653086</v>
      </c>
      <c r="AM442" s="25">
        <v>0.90879982635560741</v>
      </c>
      <c r="AN442" s="49">
        <v>22.484294411223338</v>
      </c>
      <c r="AO442" s="49">
        <v>24.570601449321437</v>
      </c>
      <c r="AP442" s="49">
        <v>20.508297298132049</v>
      </c>
      <c r="AQ442" s="49">
        <v>52.704334828227402</v>
      </c>
      <c r="AR442" s="49">
        <v>59.685721282603751</v>
      </c>
      <c r="AS442" s="49">
        <v>64.213403158306775</v>
      </c>
      <c r="AT442" s="28">
        <v>600</v>
      </c>
      <c r="AU442" s="28">
        <v>600</v>
      </c>
      <c r="AV442" s="28">
        <v>0</v>
      </c>
    </row>
    <row r="443" spans="1:48" x14ac:dyDescent="0.25">
      <c r="A443" s="162">
        <v>440</v>
      </c>
      <c r="B443" s="3" t="s">
        <v>2705</v>
      </c>
      <c r="C443" s="3" t="s">
        <v>1</v>
      </c>
      <c r="D443" s="28">
        <v>22700</v>
      </c>
      <c r="E443" s="25">
        <v>-4.6218490000000001</v>
      </c>
      <c r="F443" s="25">
        <v>3.652968</v>
      </c>
      <c r="G443" s="25">
        <v>-23.910620000000002</v>
      </c>
      <c r="H443" s="28">
        <v>9228912000000</v>
      </c>
      <c r="I443" s="51">
        <v>406.56</v>
      </c>
      <c r="J443" s="51">
        <v>64.703000000000003</v>
      </c>
      <c r="K443" s="28">
        <v>695645.5</v>
      </c>
      <c r="L443" s="28">
        <v>15888800000</v>
      </c>
      <c r="M443" s="51">
        <v>8.7694078183741944</v>
      </c>
      <c r="N443" s="51">
        <v>1.6413995749032595</v>
      </c>
      <c r="O443" s="51">
        <v>1.0142469999999999</v>
      </c>
      <c r="P443" s="30">
        <v>8382707.4428960001</v>
      </c>
      <c r="Q443" s="27">
        <v>-4.0333658406620287E-2</v>
      </c>
      <c r="R443" s="30">
        <v>7297113.3348679999</v>
      </c>
      <c r="S443" s="27">
        <v>-0.12950399562709258</v>
      </c>
      <c r="T443" s="30">
        <v>11984141.069797</v>
      </c>
      <c r="U443" s="27">
        <v>0.64231258579099282</v>
      </c>
      <c r="V443" s="30">
        <v>321109.97556300001</v>
      </c>
      <c r="W443" s="32">
        <v>8.4096386595680084E-3</v>
      </c>
      <c r="X443" s="30">
        <v>533670.25570400001</v>
      </c>
      <c r="Y443" s="32">
        <v>0.66195477038145412</v>
      </c>
      <c r="Z443" s="30">
        <v>786170.48725500004</v>
      </c>
      <c r="AA443" s="32">
        <v>0.47313903829605447</v>
      </c>
      <c r="AB443" s="30">
        <v>1481.0173826086959</v>
      </c>
      <c r="AC443" s="27">
        <v>-4.3307086614173151E-2</v>
      </c>
      <c r="AD443" s="30">
        <v>1979.3326253623188</v>
      </c>
      <c r="AE443" s="27">
        <v>0.33646819315238541</v>
      </c>
      <c r="AF443" s="30">
        <v>2521.1250949999999</v>
      </c>
      <c r="AG443" s="27">
        <v>0.27372482153599897</v>
      </c>
      <c r="AH443" s="25">
        <v>6.3814094718582171</v>
      </c>
      <c r="AI443" s="25">
        <v>7.70608037377741</v>
      </c>
      <c r="AJ443" s="25">
        <v>6.8833114110602747</v>
      </c>
      <c r="AK443" s="25">
        <v>13.454769734350208</v>
      </c>
      <c r="AL443" s="25">
        <v>20.571280443735205</v>
      </c>
      <c r="AM443" s="25">
        <v>22.333059925849412</v>
      </c>
      <c r="AN443" s="49">
        <v>13.195829224845868</v>
      </c>
      <c r="AO443" s="49">
        <v>13.268906437760775</v>
      </c>
      <c r="AP443" s="49">
        <v>16.574600604761123</v>
      </c>
      <c r="AQ443" s="49">
        <v>17.416537910115501</v>
      </c>
      <c r="AR443" s="49">
        <v>115.58710531475462</v>
      </c>
      <c r="AS443" s="49">
        <v>83.736889714204068</v>
      </c>
      <c r="AT443" s="28">
        <v>677.19130434782619</v>
      </c>
      <c r="AU443" s="28" t="s">
        <v>4748</v>
      </c>
      <c r="AV443" s="28">
        <v>833.33333333333337</v>
      </c>
    </row>
    <row r="444" spans="1:48" x14ac:dyDescent="0.25">
      <c r="A444" s="162">
        <v>441</v>
      </c>
      <c r="B444" s="3" t="s">
        <v>2708</v>
      </c>
      <c r="C444" s="3" t="s">
        <v>2176</v>
      </c>
      <c r="D444" s="28">
        <v>1100</v>
      </c>
      <c r="E444" s="25">
        <v>22.22222</v>
      </c>
      <c r="F444" s="25">
        <v>83.333330000000004</v>
      </c>
      <c r="G444" s="25">
        <v>83.333330000000004</v>
      </c>
      <c r="H444" s="28">
        <v>10599001600</v>
      </c>
      <c r="I444" s="51">
        <v>9.6354499999999987</v>
      </c>
      <c r="J444" s="51">
        <v>87.860960000000006</v>
      </c>
      <c r="K444" s="28">
        <v>15670</v>
      </c>
      <c r="L444" s="28">
        <v>15832500</v>
      </c>
      <c r="M444" s="51" t="s">
        <v>4942</v>
      </c>
      <c r="N444" s="51" t="s">
        <v>4942</v>
      </c>
      <c r="O444" s="51">
        <v>-0.1165558</v>
      </c>
      <c r="P444" s="30">
        <v>137848.26827</v>
      </c>
      <c r="Q444" s="27">
        <v>1.2541516495153391</v>
      </c>
      <c r="R444" s="30">
        <v>60901.761412</v>
      </c>
      <c r="S444" s="27">
        <v>-0.55819712371929675</v>
      </c>
      <c r="T444" s="30">
        <v>101377.01115000001</v>
      </c>
      <c r="U444" s="27">
        <v>0.66459900008778428</v>
      </c>
      <c r="V444" s="30">
        <v>-7963.9681060000003</v>
      </c>
      <c r="W444" s="32">
        <v>-0.33964636654827207</v>
      </c>
      <c r="X444" s="30">
        <v>-18143.966131000001</v>
      </c>
      <c r="Y444" s="32">
        <v>1.2782570057419567</v>
      </c>
      <c r="Z444" s="30">
        <v>-7259.8947470000003</v>
      </c>
      <c r="AA444" s="32">
        <v>-0.59987277894020885</v>
      </c>
      <c r="AB444" s="30">
        <v>-827</v>
      </c>
      <c r="AC444" s="27">
        <v>-0.33945686900958472</v>
      </c>
      <c r="AD444" s="30">
        <v>-1883</v>
      </c>
      <c r="AE444" s="27">
        <v>1.2769044740024182</v>
      </c>
      <c r="AF444" s="30">
        <v>-753</v>
      </c>
      <c r="AG444" s="27">
        <v>-0.60010621348911308</v>
      </c>
      <c r="AH444" s="25">
        <v>-7.4135179911920908</v>
      </c>
      <c r="AI444" s="25">
        <v>-15.80156261927276</v>
      </c>
      <c r="AJ444" s="25">
        <v>-5.3612390863886761</v>
      </c>
      <c r="AK444" s="25" t="s">
        <v>4748</v>
      </c>
      <c r="AL444" s="25" t="s">
        <v>4748</v>
      </c>
      <c r="AM444" s="25" t="s">
        <v>4748</v>
      </c>
      <c r="AN444" s="49">
        <v>11.0020917725962</v>
      </c>
      <c r="AO444" s="49">
        <v>4.2593006850026534</v>
      </c>
      <c r="AP444" s="49">
        <v>12.000319457040931</v>
      </c>
      <c r="AQ444" s="49" t="s">
        <v>4748</v>
      </c>
      <c r="AR444" s="49" t="s">
        <v>4748</v>
      </c>
      <c r="AS444" s="49" t="s">
        <v>4748</v>
      </c>
      <c r="AT444" s="28">
        <v>0</v>
      </c>
      <c r="AU444" s="28">
        <v>0</v>
      </c>
      <c r="AV444" s="28" t="s">
        <v>4748</v>
      </c>
    </row>
    <row r="445" spans="1:48" x14ac:dyDescent="0.25">
      <c r="A445" s="162">
        <v>442</v>
      </c>
      <c r="B445" s="3" t="s">
        <v>2711</v>
      </c>
      <c r="C445" s="3" t="s">
        <v>2176</v>
      </c>
      <c r="D445" s="28">
        <v>6000</v>
      </c>
      <c r="E445" s="25" t="s">
        <v>4942</v>
      </c>
      <c r="F445" s="25" t="s">
        <v>4942</v>
      </c>
      <c r="G445" s="25" t="s">
        <v>4942</v>
      </c>
      <c r="H445" s="28">
        <v>66060000000</v>
      </c>
      <c r="I445" s="51">
        <v>11.01</v>
      </c>
      <c r="J445" s="51">
        <v>98.986369999999994</v>
      </c>
      <c r="K445" s="28" t="s">
        <v>4942</v>
      </c>
      <c r="L445" s="28" t="s">
        <v>4942</v>
      </c>
      <c r="M445" s="51" t="s">
        <v>4942</v>
      </c>
      <c r="N445" s="51">
        <v>0.50406760019808472</v>
      </c>
      <c r="O445" s="51" t="s">
        <v>4942</v>
      </c>
      <c r="P445" s="30">
        <v>49394.141421</v>
      </c>
      <c r="Q445" s="27" t="s">
        <v>2001</v>
      </c>
      <c r="R445" s="30" t="s">
        <v>4748</v>
      </c>
      <c r="S445" s="27" t="s">
        <v>2001</v>
      </c>
      <c r="T445" s="30">
        <v>34782.705171000001</v>
      </c>
      <c r="U445" s="27" t="s">
        <v>4748</v>
      </c>
      <c r="V445" s="30">
        <v>190.36602999999999</v>
      </c>
      <c r="W445" s="32" t="s">
        <v>2001</v>
      </c>
      <c r="X445" s="30" t="s">
        <v>4748</v>
      </c>
      <c r="Y445" s="32" t="s">
        <v>2001</v>
      </c>
      <c r="Z445" s="30">
        <v>-2013.1518100000001</v>
      </c>
      <c r="AA445" s="32" t="s">
        <v>4748</v>
      </c>
      <c r="AB445" s="30" t="s">
        <v>4748</v>
      </c>
      <c r="AC445" s="27" t="s">
        <v>2001</v>
      </c>
      <c r="AD445" s="30" t="s">
        <v>4748</v>
      </c>
      <c r="AE445" s="27" t="s">
        <v>2001</v>
      </c>
      <c r="AF445" s="30">
        <v>-197</v>
      </c>
      <c r="AG445" s="27" t="s">
        <v>4748</v>
      </c>
      <c r="AH445" s="25" t="s">
        <v>4748</v>
      </c>
      <c r="AI445" s="25" t="s">
        <v>4748</v>
      </c>
      <c r="AJ445" s="25" t="s">
        <v>4748</v>
      </c>
      <c r="AK445" s="25" t="s">
        <v>4748</v>
      </c>
      <c r="AL445" s="25" t="s">
        <v>4748</v>
      </c>
      <c r="AM445" s="25" t="s">
        <v>4748</v>
      </c>
      <c r="AN445" s="49">
        <v>3.6989902130846852</v>
      </c>
      <c r="AO445" s="49" t="s">
        <v>4748</v>
      </c>
      <c r="AP445" s="49">
        <v>-0.89898892412973996</v>
      </c>
      <c r="AQ445" s="49">
        <v>5.119909101324958</v>
      </c>
      <c r="AR445" s="49" t="s">
        <v>4748</v>
      </c>
      <c r="AS445" s="49">
        <v>5.6007511133120529</v>
      </c>
      <c r="AT445" s="28" t="s">
        <v>4748</v>
      </c>
      <c r="AU445" s="28" t="s">
        <v>4748</v>
      </c>
      <c r="AV445" s="28" t="s">
        <v>4748</v>
      </c>
    </row>
    <row r="446" spans="1:48" x14ac:dyDescent="0.25">
      <c r="A446" s="162">
        <v>443</v>
      </c>
      <c r="B446" s="3" t="s">
        <v>2714</v>
      </c>
      <c r="C446" s="3" t="s">
        <v>2176</v>
      </c>
      <c r="D446" s="28">
        <v>34500</v>
      </c>
      <c r="E446" s="25">
        <v>7.8125</v>
      </c>
      <c r="F446" s="25">
        <v>8.4905659999999994</v>
      </c>
      <c r="G446" s="25">
        <v>4.5454549999999996</v>
      </c>
      <c r="H446" s="28">
        <v>707250000000</v>
      </c>
      <c r="I446" s="51">
        <v>20.5</v>
      </c>
      <c r="J446" s="51">
        <v>35.321640000000002</v>
      </c>
      <c r="K446" s="28">
        <v>4386</v>
      </c>
      <c r="L446" s="28">
        <v>144648000</v>
      </c>
      <c r="M446" s="51">
        <v>7.3939134162023148</v>
      </c>
      <c r="N446" s="51">
        <v>2.0054060786325238</v>
      </c>
      <c r="O446" s="51">
        <v>0.3229417</v>
      </c>
      <c r="P446" s="30">
        <v>119539.32079300001</v>
      </c>
      <c r="Q446" s="27">
        <v>-4.5017583093324376E-2</v>
      </c>
      <c r="R446" s="30">
        <v>115699.07627200001</v>
      </c>
      <c r="S446" s="27">
        <v>-3.2125366745641371E-2</v>
      </c>
      <c r="T446" s="30">
        <v>166093.45834099999</v>
      </c>
      <c r="U446" s="27">
        <v>0.43556425593689707</v>
      </c>
      <c r="V446" s="30">
        <v>63053.659975000002</v>
      </c>
      <c r="W446" s="32">
        <v>0.13066131952872695</v>
      </c>
      <c r="X446" s="30">
        <v>69157.849423000007</v>
      </c>
      <c r="Y446" s="32">
        <v>9.6809438982927265E-2</v>
      </c>
      <c r="Z446" s="30">
        <v>114801.68737299999</v>
      </c>
      <c r="AA446" s="32">
        <v>0.65999504511515505</v>
      </c>
      <c r="AB446" s="30">
        <v>3000</v>
      </c>
      <c r="AC446" s="27">
        <v>-0.36143039591315451</v>
      </c>
      <c r="AD446" s="30">
        <v>3205</v>
      </c>
      <c r="AE446" s="27">
        <v>6.8333333333333357E-2</v>
      </c>
      <c r="AF446" s="30">
        <v>5320</v>
      </c>
      <c r="AG446" s="27">
        <v>0.65990639625585024</v>
      </c>
      <c r="AH446" s="25">
        <v>14.930848483817321</v>
      </c>
      <c r="AI446" s="25">
        <v>17.736099807803217</v>
      </c>
      <c r="AJ446" s="25">
        <v>29.506219152728079</v>
      </c>
      <c r="AK446" s="25">
        <v>21.163135493892447</v>
      </c>
      <c r="AL446" s="25">
        <v>22.212843221017074</v>
      </c>
      <c r="AM446" s="25">
        <v>34.262045374839268</v>
      </c>
      <c r="AN446" s="49">
        <v>59.373007030801297</v>
      </c>
      <c r="AO446" s="49">
        <v>64.502830538207846</v>
      </c>
      <c r="AP446" s="49">
        <v>70.175827186222122</v>
      </c>
      <c r="AQ446" s="49">
        <v>18.607997816553649</v>
      </c>
      <c r="AR446" s="49">
        <v>0</v>
      </c>
      <c r="AS446" s="49">
        <v>0</v>
      </c>
      <c r="AT446" s="28">
        <v>3000</v>
      </c>
      <c r="AU446" s="28">
        <v>2700</v>
      </c>
      <c r="AV446" s="28" t="s">
        <v>4748</v>
      </c>
    </row>
    <row r="447" spans="1:48" x14ac:dyDescent="0.25">
      <c r="A447" s="162">
        <v>444</v>
      </c>
      <c r="B447" s="3" t="s">
        <v>113</v>
      </c>
      <c r="C447" s="3" t="s">
        <v>1</v>
      </c>
      <c r="D447" s="28">
        <v>33200</v>
      </c>
      <c r="E447" s="25">
        <v>-13.08901</v>
      </c>
      <c r="F447" s="25">
        <v>-14.871790000000001</v>
      </c>
      <c r="G447" s="25">
        <v>7.9098439999999997</v>
      </c>
      <c r="H447" s="28">
        <v>633317389999.99988</v>
      </c>
      <c r="I447" s="51">
        <v>19.07582</v>
      </c>
      <c r="J447" s="51">
        <v>64.635589999999993</v>
      </c>
      <c r="K447" s="28">
        <v>36413.5</v>
      </c>
      <c r="L447" s="28">
        <v>1332600000</v>
      </c>
      <c r="M447" s="51">
        <v>4.0756613200592522</v>
      </c>
      <c r="N447" s="51">
        <v>0.89271876391565763</v>
      </c>
      <c r="O447" s="51">
        <v>0.63779450000000004</v>
      </c>
      <c r="P447" s="30">
        <v>1079255.516516</v>
      </c>
      <c r="Q447" s="27">
        <v>-2.6180952181245609E-2</v>
      </c>
      <c r="R447" s="30">
        <v>1290633.7719960001</v>
      </c>
      <c r="S447" s="27">
        <v>0.19585561736331081</v>
      </c>
      <c r="T447" s="30">
        <v>2169958.3156639999</v>
      </c>
      <c r="U447" s="27">
        <v>0.68131220703151174</v>
      </c>
      <c r="V447" s="30">
        <v>67232.305911999996</v>
      </c>
      <c r="W447" s="32">
        <v>0.29614252064447411</v>
      </c>
      <c r="X447" s="30">
        <v>80983.068060000005</v>
      </c>
      <c r="Y447" s="32">
        <v>0.2045261122829598</v>
      </c>
      <c r="Z447" s="30">
        <v>143509.276102</v>
      </c>
      <c r="AA447" s="32">
        <v>0.772089889156516</v>
      </c>
      <c r="AB447" s="30">
        <v>5964</v>
      </c>
      <c r="AC447" s="27">
        <v>0.21047290440430277</v>
      </c>
      <c r="AD447" s="30">
        <v>6345</v>
      </c>
      <c r="AE447" s="27">
        <v>6.3883299798792814E-2</v>
      </c>
      <c r="AF447" s="30">
        <v>11013</v>
      </c>
      <c r="AG447" s="27">
        <v>0.73569739952718671</v>
      </c>
      <c r="AH447" s="25">
        <v>7.2335572465779689</v>
      </c>
      <c r="AI447" s="25">
        <v>8.0283153053471654</v>
      </c>
      <c r="AJ447" s="25">
        <v>11.13708906241569</v>
      </c>
      <c r="AK447" s="25">
        <v>17.520114697830635</v>
      </c>
      <c r="AL447" s="25">
        <v>19.287779692436452</v>
      </c>
      <c r="AM447" s="25">
        <v>28.421164555204236</v>
      </c>
      <c r="AN447" s="49">
        <v>18.033158921834868</v>
      </c>
      <c r="AO447" s="49">
        <v>20.882382104660703</v>
      </c>
      <c r="AP447" s="49">
        <v>16.286655042949828</v>
      </c>
      <c r="AQ447" s="49">
        <v>103.13572968603786</v>
      </c>
      <c r="AR447" s="49">
        <v>100.0804953561389</v>
      </c>
      <c r="AS447" s="49">
        <v>97.144889415735719</v>
      </c>
      <c r="AT447" s="28">
        <v>2500</v>
      </c>
      <c r="AU447" s="28">
        <v>2500</v>
      </c>
      <c r="AV447" s="28" t="s">
        <v>4748</v>
      </c>
    </row>
    <row r="448" spans="1:48" x14ac:dyDescent="0.25">
      <c r="A448" s="162">
        <v>445</v>
      </c>
      <c r="B448" s="3" t="s">
        <v>2055</v>
      </c>
      <c r="C448" s="3" t="s">
        <v>694</v>
      </c>
      <c r="D448" s="6">
        <v>15100</v>
      </c>
      <c r="E448" s="171">
        <v>-4.4303800000000004</v>
      </c>
      <c r="F448" s="171">
        <v>0</v>
      </c>
      <c r="G448" s="171">
        <v>44.136360000000003</v>
      </c>
      <c r="H448" s="6">
        <v>214042500000</v>
      </c>
      <c r="I448" s="154">
        <v>14.174999999999999</v>
      </c>
      <c r="J448" s="154">
        <v>56.964300000000001</v>
      </c>
      <c r="K448" s="6">
        <v>109590</v>
      </c>
      <c r="L448" s="6">
        <v>1706750000</v>
      </c>
      <c r="M448" s="154">
        <v>59.66450946837719</v>
      </c>
      <c r="N448" s="154">
        <v>1.275551162050234</v>
      </c>
      <c r="O448" s="154">
        <v>0.57009500000000002</v>
      </c>
      <c r="P448" s="172" t="s">
        <v>4748</v>
      </c>
      <c r="Q448" s="168" t="s">
        <v>2001</v>
      </c>
      <c r="R448" s="172">
        <v>124011.122755</v>
      </c>
      <c r="S448" s="168" t="s">
        <v>2001</v>
      </c>
      <c r="T448" s="172">
        <v>154494.83417300001</v>
      </c>
      <c r="U448" s="168">
        <v>0.24581433294676733</v>
      </c>
      <c r="V448" s="172" t="s">
        <v>4748</v>
      </c>
      <c r="W448" s="173" t="s">
        <v>2001</v>
      </c>
      <c r="X448" s="172">
        <v>3139.962857</v>
      </c>
      <c r="Y448" s="173" t="s">
        <v>2001</v>
      </c>
      <c r="Z448" s="172">
        <v>14794.495534</v>
      </c>
      <c r="AA448" s="173">
        <v>3.7116785158837944</v>
      </c>
      <c r="AB448" s="172" t="s">
        <v>4748</v>
      </c>
      <c r="AC448" s="168" t="s">
        <v>2001</v>
      </c>
      <c r="AD448" s="172">
        <v>573.91095600000006</v>
      </c>
      <c r="AE448" s="168" t="s">
        <v>2001</v>
      </c>
      <c r="AF448" s="172">
        <v>2703.4659360000001</v>
      </c>
      <c r="AG448" s="168">
        <v>3.7106017191977072</v>
      </c>
      <c r="AH448" s="171" t="s">
        <v>4748</v>
      </c>
      <c r="AI448" s="171" t="s">
        <v>4748</v>
      </c>
      <c r="AJ448" s="171">
        <v>10.749140627978591</v>
      </c>
      <c r="AK448" s="171" t="s">
        <v>4748</v>
      </c>
      <c r="AL448" s="171" t="s">
        <v>4748</v>
      </c>
      <c r="AM448" s="171">
        <v>25.059212287800207</v>
      </c>
      <c r="AN448" s="170" t="s">
        <v>4748</v>
      </c>
      <c r="AO448" s="170">
        <v>13.968364610505535</v>
      </c>
      <c r="AP448" s="170">
        <v>13.617147033176757</v>
      </c>
      <c r="AQ448" s="170" t="s">
        <v>4748</v>
      </c>
      <c r="AR448" s="170">
        <v>58.874168922559313</v>
      </c>
      <c r="AS448" s="170">
        <v>100.01828781353123</v>
      </c>
      <c r="AT448" s="6" t="s">
        <v>4748</v>
      </c>
      <c r="AU448" s="6" t="s">
        <v>4748</v>
      </c>
      <c r="AV448" s="6">
        <v>0</v>
      </c>
    </row>
    <row r="449" spans="1:48" x14ac:dyDescent="0.25">
      <c r="A449" s="162">
        <v>446</v>
      </c>
      <c r="B449" s="3" t="s">
        <v>400</v>
      </c>
      <c r="C449" s="3" t="s">
        <v>694</v>
      </c>
      <c r="D449" s="6">
        <v>40000</v>
      </c>
      <c r="E449" s="171">
        <v>6.1007959999999999</v>
      </c>
      <c r="F449" s="171">
        <v>-15.78947</v>
      </c>
      <c r="G449" s="171">
        <v>-36.305729999999997</v>
      </c>
      <c r="H449" s="6">
        <v>325251840000</v>
      </c>
      <c r="I449" s="154">
        <v>8.1312899999999999</v>
      </c>
      <c r="J449" s="154">
        <v>45.818939999999998</v>
      </c>
      <c r="K449" s="6">
        <v>325</v>
      </c>
      <c r="L449" s="6">
        <v>12326500</v>
      </c>
      <c r="M449" s="154">
        <v>18.209849977905122</v>
      </c>
      <c r="N449" s="154">
        <v>3.5065335143314806</v>
      </c>
      <c r="O449" s="154" t="s">
        <v>4942</v>
      </c>
      <c r="P449" s="172">
        <v>145203.15032799999</v>
      </c>
      <c r="Q449" s="168">
        <v>-0.1165221167735766</v>
      </c>
      <c r="R449" s="172">
        <v>194084.41874299999</v>
      </c>
      <c r="S449" s="168">
        <v>0.33664055018490924</v>
      </c>
      <c r="T449" s="172">
        <v>238389.733167</v>
      </c>
      <c r="U449" s="168">
        <v>0.22827857440049121</v>
      </c>
      <c r="V449" s="172">
        <v>17794.007828000002</v>
      </c>
      <c r="W449" s="173">
        <v>-2.9013288003025828E-3</v>
      </c>
      <c r="X449" s="172">
        <v>23292.552940000001</v>
      </c>
      <c r="Y449" s="173">
        <v>0.30901105389802574</v>
      </c>
      <c r="Z449" s="172">
        <v>34757.501637000001</v>
      </c>
      <c r="AA449" s="173">
        <v>0.49221520399815816</v>
      </c>
      <c r="AB449" s="172">
        <v>1939</v>
      </c>
      <c r="AC449" s="168">
        <v>-2.5720164609053242E-3</v>
      </c>
      <c r="AD449" s="172">
        <v>2610</v>
      </c>
      <c r="AE449" s="168">
        <v>0.34605466735430634</v>
      </c>
      <c r="AF449" s="172">
        <v>4201</v>
      </c>
      <c r="AG449" s="168">
        <v>0.60957854406130263</v>
      </c>
      <c r="AH449" s="171">
        <v>10.358878428330721</v>
      </c>
      <c r="AI449" s="171">
        <v>12.125655862754323</v>
      </c>
      <c r="AJ449" s="171">
        <v>16.798570867054419</v>
      </c>
      <c r="AK449" s="171">
        <v>16.621283443932285</v>
      </c>
      <c r="AL449" s="171">
        <v>22.2335465194557</v>
      </c>
      <c r="AM449" s="171">
        <v>33.909656033608002</v>
      </c>
      <c r="AN449" s="170">
        <v>38.980131333338953</v>
      </c>
      <c r="AO449" s="170">
        <v>33.740236512088273</v>
      </c>
      <c r="AP449" s="170">
        <v>31.402017515393009</v>
      </c>
      <c r="AQ449" s="170">
        <v>15.672439053432837</v>
      </c>
      <c r="AR449" s="170">
        <v>37.319192736873575</v>
      </c>
      <c r="AS449" s="170">
        <v>4.4940763297319704</v>
      </c>
      <c r="AT449" s="6">
        <v>1500</v>
      </c>
      <c r="AU449" s="6">
        <v>2900</v>
      </c>
      <c r="AV449" s="6">
        <v>4000</v>
      </c>
    </row>
    <row r="450" spans="1:48" x14ac:dyDescent="0.25">
      <c r="A450" s="162">
        <v>447</v>
      </c>
      <c r="B450" s="3" t="s">
        <v>4190</v>
      </c>
      <c r="C450" s="3" t="s">
        <v>2176</v>
      </c>
      <c r="D450" s="28" t="s">
        <v>4942</v>
      </c>
      <c r="E450" s="25" t="s">
        <v>4942</v>
      </c>
      <c r="F450" s="25" t="s">
        <v>4942</v>
      </c>
      <c r="G450" s="25" t="s">
        <v>4942</v>
      </c>
      <c r="H450" s="28" t="s">
        <v>4942</v>
      </c>
      <c r="I450" s="51">
        <v>18</v>
      </c>
      <c r="J450" s="51">
        <v>100</v>
      </c>
      <c r="K450" s="28" t="s">
        <v>4942</v>
      </c>
      <c r="L450" s="28" t="s">
        <v>4942</v>
      </c>
      <c r="M450" s="51" t="s">
        <v>4942</v>
      </c>
      <c r="N450" s="51" t="s">
        <v>4942</v>
      </c>
      <c r="O450" s="51" t="s">
        <v>4942</v>
      </c>
      <c r="P450" s="30" t="s">
        <v>4748</v>
      </c>
      <c r="Q450" s="27" t="s">
        <v>2001</v>
      </c>
      <c r="R450" s="30">
        <v>42885.784881</v>
      </c>
      <c r="S450" s="27" t="s">
        <v>2001</v>
      </c>
      <c r="T450" s="30">
        <v>40996.449661999999</v>
      </c>
      <c r="U450" s="27">
        <v>-4.4055045844271029E-2</v>
      </c>
      <c r="V450" s="30" t="s">
        <v>4748</v>
      </c>
      <c r="W450" s="32" t="s">
        <v>2001</v>
      </c>
      <c r="X450" s="30">
        <v>2370.3863489999999</v>
      </c>
      <c r="Y450" s="32" t="s">
        <v>2001</v>
      </c>
      <c r="Z450" s="30">
        <v>-1462.0403570000001</v>
      </c>
      <c r="AA450" s="32">
        <v>-1.6167941178098644</v>
      </c>
      <c r="AB450" s="30" t="s">
        <v>4748</v>
      </c>
      <c r="AC450" s="27" t="s">
        <v>2001</v>
      </c>
      <c r="AD450" s="30" t="s">
        <v>4748</v>
      </c>
      <c r="AE450" s="27" t="s">
        <v>2001</v>
      </c>
      <c r="AF450" s="30">
        <v>-81</v>
      </c>
      <c r="AG450" s="27" t="s">
        <v>4748</v>
      </c>
      <c r="AH450" s="25" t="s">
        <v>4748</v>
      </c>
      <c r="AI450" s="25" t="s">
        <v>4748</v>
      </c>
      <c r="AJ450" s="25">
        <v>-0.59916605432378089</v>
      </c>
      <c r="AK450" s="25" t="s">
        <v>4748</v>
      </c>
      <c r="AL450" s="25" t="s">
        <v>4748</v>
      </c>
      <c r="AM450" s="25">
        <v>-0.78121654726472467</v>
      </c>
      <c r="AN450" s="49" t="s">
        <v>4748</v>
      </c>
      <c r="AO450" s="49">
        <v>12.450584103371776</v>
      </c>
      <c r="AP450" s="49">
        <v>9.1414559209349164</v>
      </c>
      <c r="AQ450" s="49" t="s">
        <v>4748</v>
      </c>
      <c r="AR450" s="49">
        <v>4.6381960615187454</v>
      </c>
      <c r="AS450" s="49">
        <v>4.1385549825698016</v>
      </c>
      <c r="AT450" s="28" t="s">
        <v>4748</v>
      </c>
      <c r="AU450" s="28">
        <v>0</v>
      </c>
      <c r="AV450" s="28">
        <v>0</v>
      </c>
    </row>
    <row r="451" spans="1:48" x14ac:dyDescent="0.25">
      <c r="A451" s="162">
        <v>448</v>
      </c>
      <c r="B451" s="3" t="s">
        <v>114</v>
      </c>
      <c r="C451" s="3" t="s">
        <v>1</v>
      </c>
      <c r="D451" s="28">
        <v>42800</v>
      </c>
      <c r="E451" s="25">
        <v>-8.9361700000000006</v>
      </c>
      <c r="F451" s="25">
        <v>1.9047620000000001</v>
      </c>
      <c r="G451" s="25">
        <v>62.121209999999998</v>
      </c>
      <c r="H451" s="28">
        <v>663672208000</v>
      </c>
      <c r="I451" s="51">
        <v>15.506359999999999</v>
      </c>
      <c r="J451" s="51">
        <v>47.53546</v>
      </c>
      <c r="K451" s="28">
        <v>17976</v>
      </c>
      <c r="L451" s="28">
        <v>785600000</v>
      </c>
      <c r="M451" s="51">
        <v>5.0229054640593871</v>
      </c>
      <c r="N451" s="51">
        <v>1.7448798079562211</v>
      </c>
      <c r="O451" s="51">
        <v>0.33690120000000001</v>
      </c>
      <c r="P451" s="30">
        <v>1502065.276211</v>
      </c>
      <c r="Q451" s="27">
        <v>6.5688615272061934E-2</v>
      </c>
      <c r="R451" s="30">
        <v>1611378.709632</v>
      </c>
      <c r="S451" s="27">
        <v>7.2775421382981431E-2</v>
      </c>
      <c r="T451" s="30">
        <v>1605047.5379009999</v>
      </c>
      <c r="U451" s="27">
        <v>-3.9290402021297365E-3</v>
      </c>
      <c r="V451" s="30">
        <v>63457.806533000003</v>
      </c>
      <c r="W451" s="32">
        <v>4.8948947724254843E-2</v>
      </c>
      <c r="X451" s="30">
        <v>60986.028646999999</v>
      </c>
      <c r="Y451" s="32">
        <v>-3.8951517883219045E-2</v>
      </c>
      <c r="Z451" s="30">
        <v>65699.369489000004</v>
      </c>
      <c r="AA451" s="32">
        <v>7.728558403567834E-2</v>
      </c>
      <c r="AB451" s="30">
        <v>3653.2641600000002</v>
      </c>
      <c r="AC451" s="27">
        <v>-0.2051517939282429</v>
      </c>
      <c r="AD451" s="30">
        <v>4281.2234920000001</v>
      </c>
      <c r="AE451" s="27">
        <v>0.17188993308384237</v>
      </c>
      <c r="AF451" s="30">
        <v>4237</v>
      </c>
      <c r="AG451" s="27">
        <v>-1.0329638731226526E-2</v>
      </c>
      <c r="AH451" s="25">
        <v>8.6125557331851432</v>
      </c>
      <c r="AI451" s="25">
        <v>7.0913578872968674</v>
      </c>
      <c r="AJ451" s="25">
        <v>7.3335341407219481</v>
      </c>
      <c r="AK451" s="25">
        <v>22.119439299750219</v>
      </c>
      <c r="AL451" s="25">
        <v>24.117329332685078</v>
      </c>
      <c r="AM451" s="25">
        <v>22.953249294050558</v>
      </c>
      <c r="AN451" s="49">
        <v>16.80516476931999</v>
      </c>
      <c r="AO451" s="49">
        <v>17.07386003801874</v>
      </c>
      <c r="AP451" s="49">
        <v>16.260071863871318</v>
      </c>
      <c r="AQ451" s="49">
        <v>142.13317046514226</v>
      </c>
      <c r="AR451" s="49">
        <v>123.44064082633903</v>
      </c>
      <c r="AS451" s="49">
        <v>119.39372920884912</v>
      </c>
      <c r="AT451" s="28">
        <v>2536.989</v>
      </c>
      <c r="AU451" s="28">
        <v>3000</v>
      </c>
      <c r="AV451" s="28">
        <v>3000</v>
      </c>
    </row>
    <row r="452" spans="1:48" x14ac:dyDescent="0.25">
      <c r="A452" s="162">
        <v>449</v>
      </c>
      <c r="B452" s="3" t="s">
        <v>115</v>
      </c>
      <c r="C452" s="3" t="s">
        <v>1</v>
      </c>
      <c r="D452" s="28">
        <v>25700</v>
      </c>
      <c r="E452" s="25">
        <v>-4.8148150000000003</v>
      </c>
      <c r="F452" s="25">
        <v>0.19493179999999999</v>
      </c>
      <c r="G452" s="25">
        <v>-3.7453180000000001</v>
      </c>
      <c r="H452" s="28">
        <v>7630971394900</v>
      </c>
      <c r="I452" s="51">
        <v>296.92500000000001</v>
      </c>
      <c r="J452" s="51">
        <v>63.150970000000001</v>
      </c>
      <c r="K452" s="28">
        <v>224730</v>
      </c>
      <c r="L452" s="28">
        <v>5875100000</v>
      </c>
      <c r="M452" s="51">
        <v>11.445191607780387</v>
      </c>
      <c r="N452" s="51">
        <v>1.2728848831299124</v>
      </c>
      <c r="O452" s="51">
        <v>0.90914519999999999</v>
      </c>
      <c r="P452" s="30">
        <v>3586332.4510079999</v>
      </c>
      <c r="Q452" s="27">
        <v>0.19044250157726106</v>
      </c>
      <c r="R452" s="30">
        <v>3741668.8811150002</v>
      </c>
      <c r="S452" s="27">
        <v>4.3313449667316872E-2</v>
      </c>
      <c r="T452" s="30">
        <v>3983962.676612</v>
      </c>
      <c r="U452" s="27">
        <v>6.4755541763705529E-2</v>
      </c>
      <c r="V452" s="30">
        <v>402359.74957400002</v>
      </c>
      <c r="W452" s="32">
        <v>-0.24220211764188204</v>
      </c>
      <c r="X452" s="30">
        <v>389740.16937100003</v>
      </c>
      <c r="Y452" s="32">
        <v>-3.1363922997668214E-2</v>
      </c>
      <c r="Z452" s="30">
        <v>507884.32537099998</v>
      </c>
      <c r="AA452" s="32">
        <v>0.30313569214759745</v>
      </c>
      <c r="AB452" s="30">
        <v>2096</v>
      </c>
      <c r="AC452" s="27">
        <v>-0.31622444541104833</v>
      </c>
      <c r="AD452" s="30">
        <v>2009</v>
      </c>
      <c r="AE452" s="27">
        <v>-4.1507633587786308E-2</v>
      </c>
      <c r="AF452" s="30">
        <v>1979.8483140000001</v>
      </c>
      <c r="AG452" s="27">
        <v>-1.451054554504725E-2</v>
      </c>
      <c r="AH452" s="25">
        <v>4.6842982262802213</v>
      </c>
      <c r="AI452" s="25">
        <v>4.0766731216703098</v>
      </c>
      <c r="AJ452" s="25">
        <v>4.7438298120756892</v>
      </c>
      <c r="AK452" s="25">
        <v>7.4688904814465831</v>
      </c>
      <c r="AL452" s="25">
        <v>7.0661966805971987</v>
      </c>
      <c r="AM452" s="25">
        <v>8.1169825599870542</v>
      </c>
      <c r="AN452" s="49">
        <v>26.396572003940189</v>
      </c>
      <c r="AO452" s="49">
        <v>27.213481529706328</v>
      </c>
      <c r="AP452" s="49">
        <v>25.832224171642981</v>
      </c>
      <c r="AQ452" s="49">
        <v>33.795335488840358</v>
      </c>
      <c r="AR452" s="49">
        <v>42.696309007631214</v>
      </c>
      <c r="AS452" s="49">
        <v>27.276248994630659</v>
      </c>
      <c r="AT452" s="28">
        <v>1333.3333333333333</v>
      </c>
      <c r="AU452" s="28">
        <v>1500</v>
      </c>
      <c r="AV452" s="28">
        <v>1500</v>
      </c>
    </row>
    <row r="453" spans="1:48" x14ac:dyDescent="0.25">
      <c r="A453" s="162">
        <v>450</v>
      </c>
      <c r="B453" s="3" t="s">
        <v>401</v>
      </c>
      <c r="C453" s="3" t="s">
        <v>694</v>
      </c>
      <c r="D453" s="28">
        <v>24000</v>
      </c>
      <c r="E453" s="25">
        <v>1.2658229999999999</v>
      </c>
      <c r="F453" s="25">
        <v>0</v>
      </c>
      <c r="G453" s="25">
        <v>-9.4339619999999993</v>
      </c>
      <c r="H453" s="28">
        <v>127546752000</v>
      </c>
      <c r="I453" s="51">
        <v>5.3144399999999994</v>
      </c>
      <c r="J453" s="51">
        <v>77.232990000000001</v>
      </c>
      <c r="K453" s="28">
        <v>335</v>
      </c>
      <c r="L453" s="28">
        <v>7631000</v>
      </c>
      <c r="M453" s="51">
        <v>7.9628400796284007</v>
      </c>
      <c r="N453" s="51">
        <v>1.5168631076914132</v>
      </c>
      <c r="O453" s="51" t="s">
        <v>4942</v>
      </c>
      <c r="P453" s="30">
        <v>182737.98465</v>
      </c>
      <c r="Q453" s="27">
        <v>0.27336461229710385</v>
      </c>
      <c r="R453" s="30">
        <v>205005.202877</v>
      </c>
      <c r="S453" s="27">
        <v>0.12185325491932431</v>
      </c>
      <c r="T453" s="30">
        <v>218926.80356599999</v>
      </c>
      <c r="U453" s="27">
        <v>6.790852375270072E-2</v>
      </c>
      <c r="V453" s="30">
        <v>17069.679499999998</v>
      </c>
      <c r="W453" s="32">
        <v>0.51101188449377632</v>
      </c>
      <c r="X453" s="30">
        <v>20582.660629999998</v>
      </c>
      <c r="Y453" s="32">
        <v>0.20580240712779641</v>
      </c>
      <c r="Z453" s="30">
        <v>20777.048619000001</v>
      </c>
      <c r="AA453" s="32">
        <v>9.4442595393461806E-3</v>
      </c>
      <c r="AB453" s="30">
        <v>2425</v>
      </c>
      <c r="AC453" s="27">
        <v>0.42983490566037741</v>
      </c>
      <c r="AD453" s="30">
        <v>2949</v>
      </c>
      <c r="AE453" s="27">
        <v>0.21608247422680416</v>
      </c>
      <c r="AF453" s="30">
        <v>2646</v>
      </c>
      <c r="AG453" s="27">
        <v>-0.10274669379450661</v>
      </c>
      <c r="AH453" s="25">
        <v>16.201534792846225</v>
      </c>
      <c r="AI453" s="25">
        <v>18.615048403712095</v>
      </c>
      <c r="AJ453" s="25">
        <v>18.836181400880026</v>
      </c>
      <c r="AK453" s="25">
        <v>17.53694059511</v>
      </c>
      <c r="AL453" s="25">
        <v>20.292062414564107</v>
      </c>
      <c r="AM453" s="25">
        <v>17.792232343916844</v>
      </c>
      <c r="AN453" s="49">
        <v>31.775319391430092</v>
      </c>
      <c r="AO453" s="49">
        <v>33.663296594187344</v>
      </c>
      <c r="AP453" s="49">
        <v>29.990465147958133</v>
      </c>
      <c r="AQ453" s="49">
        <v>12.979591204623404</v>
      </c>
      <c r="AR453" s="49">
        <v>0</v>
      </c>
      <c r="AS453" s="49">
        <v>0</v>
      </c>
      <c r="AT453" s="28">
        <v>2000</v>
      </c>
      <c r="AU453" s="28">
        <v>2500</v>
      </c>
      <c r="AV453" s="28">
        <v>2500</v>
      </c>
    </row>
    <row r="454" spans="1:48" x14ac:dyDescent="0.25">
      <c r="A454" s="162">
        <v>451</v>
      </c>
      <c r="B454" s="3" t="s">
        <v>2717</v>
      </c>
      <c r="C454" s="3" t="s">
        <v>2176</v>
      </c>
      <c r="D454" s="28">
        <v>24400</v>
      </c>
      <c r="E454" s="25">
        <v>19.02439</v>
      </c>
      <c r="F454" s="25">
        <v>28.421050000000001</v>
      </c>
      <c r="G454" s="25">
        <v>16.746410000000001</v>
      </c>
      <c r="H454" s="28">
        <v>219600000000</v>
      </c>
      <c r="I454" s="51">
        <v>9</v>
      </c>
      <c r="J454" s="51">
        <v>88.951560000000001</v>
      </c>
      <c r="K454" s="28">
        <v>2295</v>
      </c>
      <c r="L454" s="28">
        <v>48325500</v>
      </c>
      <c r="M454" s="51">
        <v>4.1974883880956479</v>
      </c>
      <c r="N454" s="51">
        <v>1.224857919111676</v>
      </c>
      <c r="O454" s="51">
        <v>0.25418540000000001</v>
      </c>
      <c r="P454" s="30">
        <v>284106.82617399999</v>
      </c>
      <c r="Q454" s="27" t="s">
        <v>2001</v>
      </c>
      <c r="R454" s="30">
        <v>339464.34163400001</v>
      </c>
      <c r="S454" s="27">
        <v>0.19484753747555694</v>
      </c>
      <c r="T454" s="30">
        <v>366559.52442500001</v>
      </c>
      <c r="U454" s="27">
        <v>7.9817463774186886E-2</v>
      </c>
      <c r="V454" s="30">
        <v>13656.004658</v>
      </c>
      <c r="W454" s="32" t="s">
        <v>2001</v>
      </c>
      <c r="X454" s="30">
        <v>35754.327294000002</v>
      </c>
      <c r="Y454" s="32">
        <v>1.6182128806652316</v>
      </c>
      <c r="Z454" s="30">
        <v>42448.871480000002</v>
      </c>
      <c r="AA454" s="32">
        <v>0.18723731342928726</v>
      </c>
      <c r="AB454" s="30">
        <v>2276</v>
      </c>
      <c r="AC454" s="27" t="s">
        <v>2001</v>
      </c>
      <c r="AD454" s="30">
        <v>5959</v>
      </c>
      <c r="AE454" s="27">
        <v>1.6181898066783833</v>
      </c>
      <c r="AF454" s="30">
        <v>5813</v>
      </c>
      <c r="AG454" s="27">
        <v>-2.4500755160261789E-2</v>
      </c>
      <c r="AH454" s="25" t="s">
        <v>4748</v>
      </c>
      <c r="AI454" s="25">
        <v>14.842268312573804</v>
      </c>
      <c r="AJ454" s="25">
        <v>17.088512848471733</v>
      </c>
      <c r="AK454" s="25" t="s">
        <v>4748</v>
      </c>
      <c r="AL454" s="25">
        <v>33.676536815809179</v>
      </c>
      <c r="AM454" s="25">
        <v>28.459321358039368</v>
      </c>
      <c r="AN454" s="49">
        <v>22.999016683598338</v>
      </c>
      <c r="AO454" s="49">
        <v>25.857839805937466</v>
      </c>
      <c r="AP454" s="49">
        <v>27.027604398060245</v>
      </c>
      <c r="AQ454" s="49">
        <v>69.696395481532463</v>
      </c>
      <c r="AR454" s="49">
        <v>39.301305718823151</v>
      </c>
      <c r="AS454" s="49">
        <v>9.1320737341893548</v>
      </c>
      <c r="AT454" s="28" t="s">
        <v>4748</v>
      </c>
      <c r="AU454" s="28">
        <v>1400</v>
      </c>
      <c r="AV454" s="28">
        <v>1600</v>
      </c>
    </row>
    <row r="455" spans="1:48" x14ac:dyDescent="0.25">
      <c r="A455" s="162">
        <v>452</v>
      </c>
      <c r="B455" s="3" t="s">
        <v>2720</v>
      </c>
      <c r="C455" s="3" t="s">
        <v>2176</v>
      </c>
      <c r="D455" s="6">
        <v>10600</v>
      </c>
      <c r="E455" s="171">
        <v>0</v>
      </c>
      <c r="F455" s="171">
        <v>0.95238100000000003</v>
      </c>
      <c r="G455" s="171">
        <v>-0.93457939999999995</v>
      </c>
      <c r="H455" s="6">
        <v>302757199999.99994</v>
      </c>
      <c r="I455" s="154">
        <v>28.561999999999998</v>
      </c>
      <c r="J455" s="154">
        <v>51.55574</v>
      </c>
      <c r="K455" s="6">
        <v>890</v>
      </c>
      <c r="L455" s="6">
        <v>9472500</v>
      </c>
      <c r="M455" s="154">
        <v>56.382978723404257</v>
      </c>
      <c r="N455" s="154">
        <v>0.89761673161889799</v>
      </c>
      <c r="O455" s="154">
        <v>0.38279000000000002</v>
      </c>
      <c r="P455" s="172">
        <v>128160.27173399999</v>
      </c>
      <c r="Q455" s="168">
        <v>0.1598908841017197</v>
      </c>
      <c r="R455" s="172">
        <v>134651.45565300001</v>
      </c>
      <c r="S455" s="168">
        <v>5.0648955648850746E-2</v>
      </c>
      <c r="T455" s="172">
        <v>154033.46096900001</v>
      </c>
      <c r="U455" s="168">
        <v>0.14394204074516567</v>
      </c>
      <c r="V455" s="172">
        <v>15973.566215999999</v>
      </c>
      <c r="W455" s="173">
        <v>25.419014907548164</v>
      </c>
      <c r="X455" s="172">
        <v>24649.189175</v>
      </c>
      <c r="Y455" s="173">
        <v>0.54312373590751584</v>
      </c>
      <c r="Z455" s="172">
        <v>46540.802842999998</v>
      </c>
      <c r="AA455" s="173">
        <v>0.88812713118381914</v>
      </c>
      <c r="AB455" s="172">
        <v>559</v>
      </c>
      <c r="AC455" s="168">
        <v>25.61904761904762</v>
      </c>
      <c r="AD455" s="172">
        <v>863</v>
      </c>
      <c r="AE455" s="168">
        <v>0.54382826475849733</v>
      </c>
      <c r="AF455" s="172">
        <v>1629</v>
      </c>
      <c r="AG455" s="168">
        <v>0.88760139049826192</v>
      </c>
      <c r="AH455" s="171">
        <v>2.2643449603333745</v>
      </c>
      <c r="AI455" s="171">
        <v>3.6384526620027211</v>
      </c>
      <c r="AJ455" s="171">
        <v>7.2384172193065881</v>
      </c>
      <c r="AK455" s="171">
        <v>6.1749530578146787</v>
      </c>
      <c r="AL455" s="171">
        <v>8.835006511801474</v>
      </c>
      <c r="AM455" s="171">
        <v>14.807546723830947</v>
      </c>
      <c r="AN455" s="170">
        <v>53.969905608159088</v>
      </c>
      <c r="AO455" s="170">
        <v>54.457711222200423</v>
      </c>
      <c r="AP455" s="170">
        <v>58.784596569068349</v>
      </c>
      <c r="AQ455" s="170">
        <v>147.63053718978335</v>
      </c>
      <c r="AR455" s="170">
        <v>119.18153669680842</v>
      </c>
      <c r="AS455" s="170">
        <v>80.477766567722682</v>
      </c>
      <c r="AT455" s="6">
        <v>0</v>
      </c>
      <c r="AU455" s="6">
        <v>0</v>
      </c>
      <c r="AV455" s="6" t="s">
        <v>4748</v>
      </c>
    </row>
    <row r="456" spans="1:48" x14ac:dyDescent="0.25">
      <c r="A456" s="162">
        <v>453</v>
      </c>
      <c r="B456" s="3" t="s">
        <v>116</v>
      </c>
      <c r="C456" s="3" t="s">
        <v>1</v>
      </c>
      <c r="D456" s="28">
        <v>14500</v>
      </c>
      <c r="E456" s="25">
        <v>-2.684564</v>
      </c>
      <c r="F456" s="25">
        <v>5.4545450000000004</v>
      </c>
      <c r="G456" s="25">
        <v>7.8066909999999998</v>
      </c>
      <c r="H456" s="28">
        <v>435000000000</v>
      </c>
      <c r="I456" s="51">
        <v>30</v>
      </c>
      <c r="J456" s="51">
        <v>32.161000000000001</v>
      </c>
      <c r="K456" s="28">
        <v>4197.5</v>
      </c>
      <c r="L456" s="28">
        <v>61500000</v>
      </c>
      <c r="M456" s="51">
        <v>6.9337717392387495</v>
      </c>
      <c r="N456" s="51">
        <v>1.0469646201772411</v>
      </c>
      <c r="O456" s="51">
        <v>0.43744369999999999</v>
      </c>
      <c r="P456" s="30">
        <v>1064066.814243</v>
      </c>
      <c r="Q456" s="27">
        <v>0.13585511192184208</v>
      </c>
      <c r="R456" s="30">
        <v>1140412.1536630001</v>
      </c>
      <c r="S456" s="27">
        <v>7.1748633072739709E-2</v>
      </c>
      <c r="T456" s="30">
        <v>1291862.9086750001</v>
      </c>
      <c r="U456" s="27">
        <v>0.13280352592309777</v>
      </c>
      <c r="V456" s="30">
        <v>54236.999493000003</v>
      </c>
      <c r="W456" s="32">
        <v>0.70882679729523135</v>
      </c>
      <c r="X456" s="30">
        <v>46438.449538000001</v>
      </c>
      <c r="Y456" s="32">
        <v>-0.14378653000534269</v>
      </c>
      <c r="Z456" s="30">
        <v>52573.047659000003</v>
      </c>
      <c r="AA456" s="32">
        <v>0.13210169982053638</v>
      </c>
      <c r="AB456" s="30">
        <v>1718</v>
      </c>
      <c r="AC456" s="27">
        <v>0.62381852551984873</v>
      </c>
      <c r="AD456" s="30">
        <v>1454</v>
      </c>
      <c r="AE456" s="27">
        <v>-0.15366705471478459</v>
      </c>
      <c r="AF456" s="30">
        <v>1646</v>
      </c>
      <c r="AG456" s="27">
        <v>0.13204951856946354</v>
      </c>
      <c r="AH456" s="25">
        <v>8.508661739172183</v>
      </c>
      <c r="AI456" s="25">
        <v>8.0055128978856427</v>
      </c>
      <c r="AJ456" s="25">
        <v>10.466110943127834</v>
      </c>
      <c r="AK456" s="25">
        <v>13.754499436484185</v>
      </c>
      <c r="AL456" s="25">
        <v>11.48582089762138</v>
      </c>
      <c r="AM456" s="25">
        <v>12.91745349071026</v>
      </c>
      <c r="AN456" s="49">
        <v>12.261380053546612</v>
      </c>
      <c r="AO456" s="49">
        <v>7.4391922397970323</v>
      </c>
      <c r="AP456" s="49">
        <v>7.2299766860554282</v>
      </c>
      <c r="AQ456" s="49">
        <v>20.935130701958208</v>
      </c>
      <c r="AR456" s="49">
        <v>2.1164274777863206</v>
      </c>
      <c r="AS456" s="49">
        <v>0</v>
      </c>
      <c r="AT456" s="28">
        <v>1200</v>
      </c>
      <c r="AU456" s="28">
        <v>1300</v>
      </c>
      <c r="AV456" s="28">
        <v>1500</v>
      </c>
    </row>
    <row r="457" spans="1:48" x14ac:dyDescent="0.25">
      <c r="A457" s="162">
        <v>454</v>
      </c>
      <c r="B457" s="3" t="s">
        <v>117</v>
      </c>
      <c r="C457" s="3" t="s">
        <v>1</v>
      </c>
      <c r="D457" s="28">
        <v>13000</v>
      </c>
      <c r="E457" s="25">
        <v>0</v>
      </c>
      <c r="F457" s="25">
        <v>-7.1428570000000002</v>
      </c>
      <c r="G457" s="25">
        <v>-17.19745</v>
      </c>
      <c r="H457" s="28">
        <v>127790000000</v>
      </c>
      <c r="I457" s="51">
        <v>9.83</v>
      </c>
      <c r="J457" s="51">
        <v>84.337500000000006</v>
      </c>
      <c r="K457" s="28">
        <v>2262.5</v>
      </c>
      <c r="L457" s="28">
        <v>29450000</v>
      </c>
      <c r="M457" s="51">
        <v>6.9630423138725224</v>
      </c>
      <c r="N457" s="51">
        <v>0.82477355870166535</v>
      </c>
      <c r="O457" s="51">
        <v>0.36086000000000001</v>
      </c>
      <c r="P457" s="30">
        <v>485358.17740799999</v>
      </c>
      <c r="Q457" s="27">
        <v>3.5944348001367477E-2</v>
      </c>
      <c r="R457" s="30">
        <v>490211.85552699998</v>
      </c>
      <c r="S457" s="27">
        <v>1.0000198502723379E-2</v>
      </c>
      <c r="T457" s="30">
        <v>545748.57421999995</v>
      </c>
      <c r="U457" s="27">
        <v>0.11329125982335837</v>
      </c>
      <c r="V457" s="30">
        <v>13891.419291</v>
      </c>
      <c r="W457" s="32">
        <v>6.8704331095463367E-2</v>
      </c>
      <c r="X457" s="30">
        <v>14542.741217999999</v>
      </c>
      <c r="Y457" s="32">
        <v>4.6886636516830116E-2</v>
      </c>
      <c r="Z457" s="30">
        <v>16193.091350999999</v>
      </c>
      <c r="AA457" s="32">
        <v>0.11348274085750151</v>
      </c>
      <c r="AB457" s="30">
        <v>1413</v>
      </c>
      <c r="AC457" s="27">
        <v>6.8835098335854772E-2</v>
      </c>
      <c r="AD457" s="30">
        <v>1479</v>
      </c>
      <c r="AE457" s="27">
        <v>4.6709129511677272E-2</v>
      </c>
      <c r="AF457" s="30">
        <v>1647</v>
      </c>
      <c r="AG457" s="27">
        <v>0.11359026369168357</v>
      </c>
      <c r="AH457" s="25">
        <v>5.2318845965742033</v>
      </c>
      <c r="AI457" s="25">
        <v>3.7772687947017687</v>
      </c>
      <c r="AJ457" s="25">
        <v>3.5265983794098883</v>
      </c>
      <c r="AK457" s="25">
        <v>8.6383873628205059</v>
      </c>
      <c r="AL457" s="25">
        <v>8.9614833323385295</v>
      </c>
      <c r="AM457" s="25">
        <v>9.8759227747485419</v>
      </c>
      <c r="AN457" s="49">
        <v>7.3996464919575011</v>
      </c>
      <c r="AO457" s="49">
        <v>7.8716608156113033</v>
      </c>
      <c r="AP457" s="49">
        <v>7.3936112737756794</v>
      </c>
      <c r="AQ457" s="49">
        <v>47.154528773713452</v>
      </c>
      <c r="AR457" s="49">
        <v>123.15916052903091</v>
      </c>
      <c r="AS457" s="49">
        <v>106.86595308112948</v>
      </c>
      <c r="AT457" s="28">
        <v>1000</v>
      </c>
      <c r="AU457" s="28">
        <v>1000</v>
      </c>
      <c r="AV457" s="28">
        <v>1000</v>
      </c>
    </row>
    <row r="458" spans="1:48" x14ac:dyDescent="0.25">
      <c r="A458" s="162">
        <v>455</v>
      </c>
      <c r="B458" s="3" t="s">
        <v>2723</v>
      </c>
      <c r="C458" s="3" t="s">
        <v>2176</v>
      </c>
      <c r="D458" s="6" t="s">
        <v>4942</v>
      </c>
      <c r="E458" s="171" t="s">
        <v>4942</v>
      </c>
      <c r="F458" s="171" t="s">
        <v>4942</v>
      </c>
      <c r="G458" s="171" t="s">
        <v>4942</v>
      </c>
      <c r="H458" s="6" t="s">
        <v>4942</v>
      </c>
      <c r="I458" s="154">
        <v>1.03224</v>
      </c>
      <c r="J458" s="154">
        <v>44.468310000000002</v>
      </c>
      <c r="K458" s="6" t="s">
        <v>4942</v>
      </c>
      <c r="L458" s="6" t="s">
        <v>4942</v>
      </c>
      <c r="M458" s="154" t="s">
        <v>4942</v>
      </c>
      <c r="N458" s="154" t="s">
        <v>4942</v>
      </c>
      <c r="O458" s="154" t="s">
        <v>4942</v>
      </c>
      <c r="P458" s="172" t="s">
        <v>4748</v>
      </c>
      <c r="Q458" s="168" t="s">
        <v>2001</v>
      </c>
      <c r="R458" s="172">
        <v>976.723162</v>
      </c>
      <c r="S458" s="168" t="s">
        <v>2001</v>
      </c>
      <c r="T458" s="172" t="s">
        <v>4748</v>
      </c>
      <c r="U458" s="168" t="s">
        <v>4748</v>
      </c>
      <c r="V458" s="172" t="s">
        <v>4748</v>
      </c>
      <c r="W458" s="173" t="s">
        <v>2001</v>
      </c>
      <c r="X458" s="172">
        <v>-54281.410277000003</v>
      </c>
      <c r="Y458" s="173" t="s">
        <v>2001</v>
      </c>
      <c r="Z458" s="172" t="s">
        <v>4748</v>
      </c>
      <c r="AA458" s="173" t="s">
        <v>4748</v>
      </c>
      <c r="AB458" s="172" t="s">
        <v>4748</v>
      </c>
      <c r="AC458" s="168" t="s">
        <v>2001</v>
      </c>
      <c r="AD458" s="172">
        <v>-52585.883630999997</v>
      </c>
      <c r="AE458" s="168" t="s">
        <v>2001</v>
      </c>
      <c r="AF458" s="172" t="s">
        <v>4748</v>
      </c>
      <c r="AG458" s="168" t="s">
        <v>4748</v>
      </c>
      <c r="AH458" s="171" t="s">
        <v>4748</v>
      </c>
      <c r="AI458" s="171" t="s">
        <v>4748</v>
      </c>
      <c r="AJ458" s="171" t="s">
        <v>4748</v>
      </c>
      <c r="AK458" s="171" t="s">
        <v>4748</v>
      </c>
      <c r="AL458" s="171" t="s">
        <v>4748</v>
      </c>
      <c r="AM458" s="171" t="s">
        <v>4748</v>
      </c>
      <c r="AN458" s="170" t="s">
        <v>4748</v>
      </c>
      <c r="AO458" s="170">
        <v>67.990683525942643</v>
      </c>
      <c r="AP458" s="170" t="s">
        <v>4748</v>
      </c>
      <c r="AQ458" s="170" t="s">
        <v>4748</v>
      </c>
      <c r="AR458" s="170" t="s">
        <v>4748</v>
      </c>
      <c r="AS458" s="170" t="s">
        <v>4748</v>
      </c>
      <c r="AT458" s="6" t="s">
        <v>4748</v>
      </c>
      <c r="AU458" s="6" t="s">
        <v>4748</v>
      </c>
      <c r="AV458" s="6" t="s">
        <v>4748</v>
      </c>
    </row>
    <row r="459" spans="1:48" x14ac:dyDescent="0.25">
      <c r="A459" s="162">
        <v>456</v>
      </c>
      <c r="B459" s="3" t="s">
        <v>2726</v>
      </c>
      <c r="C459" s="3" t="s">
        <v>2176</v>
      </c>
      <c r="D459" s="28">
        <v>5000</v>
      </c>
      <c r="E459" s="25">
        <v>-25.37313</v>
      </c>
      <c r="F459" s="25">
        <v>-41.860469999999999</v>
      </c>
      <c r="G459" s="25">
        <v>-50</v>
      </c>
      <c r="H459" s="28">
        <v>46500000000</v>
      </c>
      <c r="I459" s="51">
        <v>9.2999999999999989</v>
      </c>
      <c r="J459" s="51">
        <v>88.923659999999998</v>
      </c>
      <c r="K459" s="28">
        <v>5</v>
      </c>
      <c r="L459" s="28">
        <v>25000</v>
      </c>
      <c r="M459" s="51" t="s">
        <v>4942</v>
      </c>
      <c r="N459" s="51">
        <v>0.57995554678798922</v>
      </c>
      <c r="O459" s="51" t="s">
        <v>4942</v>
      </c>
      <c r="P459" s="30">
        <v>277518.05409500003</v>
      </c>
      <c r="Q459" s="27" t="s">
        <v>2001</v>
      </c>
      <c r="R459" s="30" t="s">
        <v>4748</v>
      </c>
      <c r="S459" s="27" t="s">
        <v>2001</v>
      </c>
      <c r="T459" s="30">
        <v>197856.42105999999</v>
      </c>
      <c r="U459" s="27" t="s">
        <v>4748</v>
      </c>
      <c r="V459" s="30">
        <v>1377.9258910000001</v>
      </c>
      <c r="W459" s="32" t="s">
        <v>2001</v>
      </c>
      <c r="X459" s="30" t="s">
        <v>4748</v>
      </c>
      <c r="Y459" s="32" t="s">
        <v>2001</v>
      </c>
      <c r="Z459" s="30">
        <v>-13635.805143</v>
      </c>
      <c r="AA459" s="32" t="s">
        <v>4748</v>
      </c>
      <c r="AB459" s="30" t="s">
        <v>4748</v>
      </c>
      <c r="AC459" s="27" t="s">
        <v>2001</v>
      </c>
      <c r="AD459" s="30" t="s">
        <v>4748</v>
      </c>
      <c r="AE459" s="27" t="s">
        <v>2001</v>
      </c>
      <c r="AF459" s="30">
        <v>-1466.22</v>
      </c>
      <c r="AG459" s="27" t="s">
        <v>4748</v>
      </c>
      <c r="AH459" s="25" t="s">
        <v>4748</v>
      </c>
      <c r="AI459" s="25" t="s">
        <v>4748</v>
      </c>
      <c r="AJ459" s="25">
        <v>-7.6202536399557053</v>
      </c>
      <c r="AK459" s="25" t="s">
        <v>4748</v>
      </c>
      <c r="AL459" s="25" t="s">
        <v>4748</v>
      </c>
      <c r="AM459" s="25">
        <v>-15.673976738340853</v>
      </c>
      <c r="AN459" s="49">
        <v>14.77974220659506</v>
      </c>
      <c r="AO459" s="49" t="s">
        <v>4748</v>
      </c>
      <c r="AP459" s="49">
        <v>15.21382722467809</v>
      </c>
      <c r="AQ459" s="49">
        <v>109.26757513798471</v>
      </c>
      <c r="AR459" s="49">
        <v>40.05502746503246</v>
      </c>
      <c r="AS459" s="49">
        <v>54.633702173468635</v>
      </c>
      <c r="AT459" s="28" t="s">
        <v>4748</v>
      </c>
      <c r="AU459" s="28" t="s">
        <v>4748</v>
      </c>
      <c r="AV459" s="28" t="s">
        <v>4748</v>
      </c>
    </row>
    <row r="460" spans="1:48" x14ac:dyDescent="0.25">
      <c r="A460" s="162">
        <v>457</v>
      </c>
      <c r="B460" s="3" t="s">
        <v>2729</v>
      </c>
      <c r="C460" s="3" t="s">
        <v>2176</v>
      </c>
      <c r="D460" s="6">
        <v>6100</v>
      </c>
      <c r="E460" s="171">
        <v>3.389831</v>
      </c>
      <c r="F460" s="171">
        <v>-50</v>
      </c>
      <c r="G460" s="171">
        <v>10.909090000000001</v>
      </c>
      <c r="H460" s="6">
        <v>16686550000</v>
      </c>
      <c r="I460" s="154">
        <v>2.7355</v>
      </c>
      <c r="J460" s="154">
        <v>25.486820000000002</v>
      </c>
      <c r="K460" s="6">
        <v>60</v>
      </c>
      <c r="L460" s="6">
        <v>345000</v>
      </c>
      <c r="M460" s="154">
        <v>20.890410958904109</v>
      </c>
      <c r="N460" s="154">
        <v>0.49955763251130392</v>
      </c>
      <c r="O460" s="154" t="s">
        <v>4942</v>
      </c>
      <c r="P460" s="172">
        <v>231605.72187899999</v>
      </c>
      <c r="Q460" s="168">
        <v>1.0699055161973225E-2</v>
      </c>
      <c r="R460" s="172">
        <v>202209.29116699999</v>
      </c>
      <c r="S460" s="168">
        <v>-0.12692445796895235</v>
      </c>
      <c r="T460" s="172">
        <v>126708.556843</v>
      </c>
      <c r="U460" s="168">
        <v>-0.37337915527158283</v>
      </c>
      <c r="V460" s="172">
        <v>1883.5565690000001</v>
      </c>
      <c r="W460" s="173">
        <v>1.5127618675309353</v>
      </c>
      <c r="X460" s="172">
        <v>954.58927800000004</v>
      </c>
      <c r="Y460" s="173">
        <v>-0.49319850876217564</v>
      </c>
      <c r="Z460" s="172">
        <v>939.31413199999997</v>
      </c>
      <c r="AA460" s="173">
        <v>-1.6001799257586113E-2</v>
      </c>
      <c r="AB460" s="172">
        <v>785</v>
      </c>
      <c r="AC460" s="168">
        <v>1.516025641025641</v>
      </c>
      <c r="AD460" s="172">
        <v>353</v>
      </c>
      <c r="AE460" s="168">
        <v>-0.55031847133757961</v>
      </c>
      <c r="AF460" s="172">
        <v>292</v>
      </c>
      <c r="AG460" s="168">
        <v>-0.17280453257790368</v>
      </c>
      <c r="AH460" s="171">
        <v>0.81002645871443113</v>
      </c>
      <c r="AI460" s="171">
        <v>0.42538057630534948</v>
      </c>
      <c r="AJ460" s="171">
        <v>0.43590035374796937</v>
      </c>
      <c r="AK460" s="171">
        <v>6.0401057552766861</v>
      </c>
      <c r="AL460" s="171">
        <v>2.96185596036318</v>
      </c>
      <c r="AM460" s="171">
        <v>2.3890844915374672</v>
      </c>
      <c r="AN460" s="170">
        <v>8.8982823575347254</v>
      </c>
      <c r="AO460" s="170">
        <v>12.282229986894444</v>
      </c>
      <c r="AP460" s="170">
        <v>13.861797208189353</v>
      </c>
      <c r="AQ460" s="170">
        <v>245.50068793275096</v>
      </c>
      <c r="AR460" s="170">
        <v>231.04929718666369</v>
      </c>
      <c r="AS460" s="170">
        <v>227.38912323615449</v>
      </c>
      <c r="AT460" s="6">
        <v>600</v>
      </c>
      <c r="AU460" s="6">
        <v>500</v>
      </c>
      <c r="AV460" s="6" t="s">
        <v>4748</v>
      </c>
    </row>
    <row r="461" spans="1:48" x14ac:dyDescent="0.25">
      <c r="A461" s="162">
        <v>458</v>
      </c>
      <c r="B461" s="3" t="s">
        <v>118</v>
      </c>
      <c r="C461" s="3" t="s">
        <v>1</v>
      </c>
      <c r="D461" s="6">
        <v>18400</v>
      </c>
      <c r="E461" s="171">
        <v>9.5238099999999992</v>
      </c>
      <c r="F461" s="171">
        <v>68.807339999999996</v>
      </c>
      <c r="G461" s="171">
        <v>49.593499999999999</v>
      </c>
      <c r="H461" s="6">
        <v>4600000000000</v>
      </c>
      <c r="I461" s="154">
        <v>250</v>
      </c>
      <c r="J461" s="154">
        <v>65.380110000000002</v>
      </c>
      <c r="K461" s="6">
        <v>351099</v>
      </c>
      <c r="L461" s="6">
        <v>5999100000</v>
      </c>
      <c r="M461" s="154" t="s">
        <v>4942</v>
      </c>
      <c r="N461" s="154">
        <v>1.7280740454190715</v>
      </c>
      <c r="O461" s="154">
        <v>0.72156670000000001</v>
      </c>
      <c r="P461" s="172">
        <v>2108923.6284420001</v>
      </c>
      <c r="Q461" s="168">
        <v>2.3186727232401454</v>
      </c>
      <c r="R461" s="172">
        <v>1825726.6657120001</v>
      </c>
      <c r="S461" s="168">
        <v>-0.13428507268383927</v>
      </c>
      <c r="T461" s="172">
        <v>3781300.7046759999</v>
      </c>
      <c r="U461" s="168">
        <v>1.0711209271851005</v>
      </c>
      <c r="V461" s="172">
        <v>54900.054342000003</v>
      </c>
      <c r="W461" s="173">
        <v>-0.36499516681077238</v>
      </c>
      <c r="X461" s="172">
        <v>15647.510506000001</v>
      </c>
      <c r="Y461" s="173">
        <v>-0.71498187581885064</v>
      </c>
      <c r="Z461" s="172">
        <v>40396.815620000001</v>
      </c>
      <c r="AA461" s="173">
        <v>1.5816768491390334</v>
      </c>
      <c r="AB461" s="172">
        <v>761.18981699999995</v>
      </c>
      <c r="AC461" s="168">
        <v>-0.34122045735641227</v>
      </c>
      <c r="AD461" s="172">
        <v>101</v>
      </c>
      <c r="AE461" s="168">
        <v>-0.8673129911300429</v>
      </c>
      <c r="AF461" s="172">
        <v>162</v>
      </c>
      <c r="AG461" s="168">
        <v>0.60396039603960394</v>
      </c>
      <c r="AH461" s="171">
        <v>3.4499873999679713</v>
      </c>
      <c r="AI461" s="171">
        <v>0.55820399300367707</v>
      </c>
      <c r="AJ461" s="171">
        <v>0.9725763648500162</v>
      </c>
      <c r="AK461" s="171">
        <v>6.6706717249537917</v>
      </c>
      <c r="AL461" s="171">
        <v>0.87290028674200482</v>
      </c>
      <c r="AM461" s="171">
        <v>1.5025311427093149</v>
      </c>
      <c r="AN461" s="170">
        <v>2.9873954237282563</v>
      </c>
      <c r="AO461" s="170">
        <v>4.310449941930905</v>
      </c>
      <c r="AP461" s="170">
        <v>11.60825546651707</v>
      </c>
      <c r="AQ461" s="170">
        <v>60.591459786250809</v>
      </c>
      <c r="AR461" s="170">
        <v>6.3377803115321925</v>
      </c>
      <c r="AS461" s="170">
        <v>1.1405896138290545</v>
      </c>
      <c r="AT461" s="6">
        <v>0</v>
      </c>
      <c r="AU461" s="6">
        <v>0</v>
      </c>
      <c r="AV461" s="6" t="s">
        <v>4748</v>
      </c>
    </row>
    <row r="462" spans="1:48" x14ac:dyDescent="0.25">
      <c r="A462" s="162">
        <v>459</v>
      </c>
      <c r="B462" s="3" t="s">
        <v>2732</v>
      </c>
      <c r="C462" s="3" t="s">
        <v>2176</v>
      </c>
      <c r="D462" s="28">
        <v>7700</v>
      </c>
      <c r="E462" s="25">
        <v>-9.4117650000000008</v>
      </c>
      <c r="F462" s="25">
        <v>-16.304349999999999</v>
      </c>
      <c r="G462" s="25">
        <v>-14.44444</v>
      </c>
      <c r="H462" s="28">
        <v>219448182799.99997</v>
      </c>
      <c r="I462" s="51">
        <v>28.499759999999998</v>
      </c>
      <c r="J462" s="51">
        <v>100</v>
      </c>
      <c r="K462" s="28">
        <v>285</v>
      </c>
      <c r="L462" s="28">
        <v>2328000</v>
      </c>
      <c r="M462" s="51">
        <v>6.5198983911939035</v>
      </c>
      <c r="N462" s="51">
        <v>0.70007093221190408</v>
      </c>
      <c r="O462" s="51" t="s">
        <v>4942</v>
      </c>
      <c r="P462" s="30" t="s">
        <v>4748</v>
      </c>
      <c r="Q462" s="27" t="s">
        <v>2001</v>
      </c>
      <c r="R462" s="30">
        <v>896251.432042</v>
      </c>
      <c r="S462" s="27" t="s">
        <v>2001</v>
      </c>
      <c r="T462" s="30">
        <v>1173252.3866959999</v>
      </c>
      <c r="U462" s="27">
        <v>0.30906612224081681</v>
      </c>
      <c r="V462" s="30" t="s">
        <v>4748</v>
      </c>
      <c r="W462" s="32" t="s">
        <v>2001</v>
      </c>
      <c r="X462" s="30">
        <v>35728.834623000002</v>
      </c>
      <c r="Y462" s="32" t="s">
        <v>2001</v>
      </c>
      <c r="Z462" s="30">
        <v>34935.212043</v>
      </c>
      <c r="AA462" s="32">
        <v>-2.2212383593645621E-2</v>
      </c>
      <c r="AB462" s="30" t="s">
        <v>4748</v>
      </c>
      <c r="AC462" s="27" t="s">
        <v>2001</v>
      </c>
      <c r="AD462" s="30">
        <v>974.59662801356183</v>
      </c>
      <c r="AE462" s="27" t="s">
        <v>2001</v>
      </c>
      <c r="AF462" s="30">
        <v>1031.3857399999999</v>
      </c>
      <c r="AG462" s="27">
        <v>5.8269349958850747E-2</v>
      </c>
      <c r="AH462" s="25" t="s">
        <v>4748</v>
      </c>
      <c r="AI462" s="25" t="s">
        <v>4748</v>
      </c>
      <c r="AJ462" s="25">
        <v>4.1399543184425216</v>
      </c>
      <c r="AK462" s="25" t="s">
        <v>4748</v>
      </c>
      <c r="AL462" s="25" t="s">
        <v>4748</v>
      </c>
      <c r="AM462" s="25">
        <v>10.291418769356518</v>
      </c>
      <c r="AN462" s="49" t="s">
        <v>4748</v>
      </c>
      <c r="AO462" s="49">
        <v>10.475478694866991</v>
      </c>
      <c r="AP462" s="49">
        <v>7.7259765593374441</v>
      </c>
      <c r="AQ462" s="49" t="s">
        <v>4748</v>
      </c>
      <c r="AR462" s="49">
        <v>19.657468852899981</v>
      </c>
      <c r="AS462" s="49">
        <v>14.644820090718044</v>
      </c>
      <c r="AT462" s="28" t="s">
        <v>4748</v>
      </c>
      <c r="AU462" s="28">
        <v>398.77900333740394</v>
      </c>
      <c r="AV462" s="28">
        <v>740.22900000000004</v>
      </c>
    </row>
    <row r="463" spans="1:48" x14ac:dyDescent="0.25">
      <c r="A463" s="162">
        <v>460</v>
      </c>
      <c r="B463" s="3" t="s">
        <v>2735</v>
      </c>
      <c r="C463" s="3" t="s">
        <v>2176</v>
      </c>
      <c r="D463" s="28">
        <v>400</v>
      </c>
      <c r="E463" s="25">
        <v>0</v>
      </c>
      <c r="F463" s="25">
        <v>33.333329999999997</v>
      </c>
      <c r="G463" s="25">
        <v>33.333329999999997</v>
      </c>
      <c r="H463" s="28">
        <v>17401200000</v>
      </c>
      <c r="I463" s="51">
        <v>43.503</v>
      </c>
      <c r="J463" s="51">
        <v>62.262949999999996</v>
      </c>
      <c r="K463" s="28">
        <v>5040</v>
      </c>
      <c r="L463" s="28">
        <v>1702000</v>
      </c>
      <c r="M463" s="51" t="s">
        <v>4942</v>
      </c>
      <c r="N463" s="51" t="s">
        <v>4942</v>
      </c>
      <c r="O463" s="51">
        <v>2.6521530000000001E-2</v>
      </c>
      <c r="P463" s="30">
        <v>203246.83887199999</v>
      </c>
      <c r="Q463" s="27">
        <v>-8.1488254217805478E-2</v>
      </c>
      <c r="R463" s="30">
        <v>96186.550543999998</v>
      </c>
      <c r="S463" s="27">
        <v>-0.52675007848670163</v>
      </c>
      <c r="T463" s="30">
        <v>47870.649518999999</v>
      </c>
      <c r="U463" s="27">
        <v>-0.50231452060335779</v>
      </c>
      <c r="V463" s="30">
        <v>-438827.628065</v>
      </c>
      <c r="W463" s="32">
        <v>1.7237976130162131</v>
      </c>
      <c r="X463" s="30">
        <v>-298614.49969899998</v>
      </c>
      <c r="Y463" s="32">
        <v>-0.31951754948581168</v>
      </c>
      <c r="Z463" s="30">
        <v>-159948.247859</v>
      </c>
      <c r="AA463" s="32">
        <v>-0.46436543429663996</v>
      </c>
      <c r="AB463" s="30">
        <v>-10087</v>
      </c>
      <c r="AC463" s="27">
        <v>1.724007561436673</v>
      </c>
      <c r="AD463" s="30">
        <v>-6864</v>
      </c>
      <c r="AE463" s="27">
        <v>-0.31952017448200654</v>
      </c>
      <c r="AF463" s="30">
        <v>-3677</v>
      </c>
      <c r="AG463" s="27">
        <v>-0.46430652680652679</v>
      </c>
      <c r="AH463" s="25">
        <v>-33.438641311996079</v>
      </c>
      <c r="AI463" s="25">
        <v>-30.156234076547012</v>
      </c>
      <c r="AJ463" s="25">
        <v>-19.032069099832011</v>
      </c>
      <c r="AK463" s="25" t="s">
        <v>4748</v>
      </c>
      <c r="AL463" s="25" t="s">
        <v>4748</v>
      </c>
      <c r="AM463" s="25" t="s">
        <v>4748</v>
      </c>
      <c r="AN463" s="49">
        <v>17.232216576837988</v>
      </c>
      <c r="AO463" s="49">
        <v>24.576988612546337</v>
      </c>
      <c r="AP463" s="49">
        <v>36.528799612504791</v>
      </c>
      <c r="AQ463" s="49" t="s">
        <v>4748</v>
      </c>
      <c r="AR463" s="49" t="s">
        <v>4748</v>
      </c>
      <c r="AS463" s="49" t="s">
        <v>4748</v>
      </c>
      <c r="AT463" s="28">
        <v>0</v>
      </c>
      <c r="AU463" s="28">
        <v>0</v>
      </c>
      <c r="AV463" s="28">
        <v>0</v>
      </c>
    </row>
    <row r="464" spans="1:48" x14ac:dyDescent="0.25">
      <c r="A464" s="162">
        <v>461</v>
      </c>
      <c r="B464" s="3" t="s">
        <v>4690</v>
      </c>
      <c r="C464" s="3" t="s">
        <v>2176</v>
      </c>
      <c r="D464" s="28">
        <v>10700</v>
      </c>
      <c r="E464" s="25">
        <v>-12.29508</v>
      </c>
      <c r="F464" s="25">
        <v>5.9405939999999999</v>
      </c>
      <c r="G464" s="25">
        <v>5.9405939999999999</v>
      </c>
      <c r="H464" s="28">
        <v>42800000000000</v>
      </c>
      <c r="I464" s="51">
        <v>4000</v>
      </c>
      <c r="J464" s="51">
        <v>100</v>
      </c>
      <c r="K464" s="28">
        <v>284168</v>
      </c>
      <c r="L464" s="28">
        <v>3276251000</v>
      </c>
      <c r="M464" s="51">
        <v>16.489292960399833</v>
      </c>
      <c r="N464" s="51" t="s">
        <v>4942</v>
      </c>
      <c r="O464" s="51" t="s">
        <v>4942</v>
      </c>
      <c r="P464" s="30" t="s">
        <v>4748</v>
      </c>
      <c r="Q464" s="27" t="s">
        <v>2001</v>
      </c>
      <c r="R464" s="30">
        <v>15544946.268310999</v>
      </c>
      <c r="S464" s="27" t="s">
        <v>2001</v>
      </c>
      <c r="T464" s="30" t="s">
        <v>4748</v>
      </c>
      <c r="U464" s="27" t="s">
        <v>4748</v>
      </c>
      <c r="V464" s="30" t="s">
        <v>4748</v>
      </c>
      <c r="W464" s="32" t="s">
        <v>2001</v>
      </c>
      <c r="X464" s="30">
        <v>2488662.9011789998</v>
      </c>
      <c r="Y464" s="32" t="s">
        <v>2001</v>
      </c>
      <c r="Z464" s="30" t="s">
        <v>4748</v>
      </c>
      <c r="AA464" s="32" t="s">
        <v>4748</v>
      </c>
      <c r="AB464" s="30" t="s">
        <v>4748</v>
      </c>
      <c r="AC464" s="27" t="s">
        <v>2001</v>
      </c>
      <c r="AD464" s="30" t="s">
        <v>4748</v>
      </c>
      <c r="AE464" s="27" t="s">
        <v>2001</v>
      </c>
      <c r="AF464" s="30" t="s">
        <v>4748</v>
      </c>
      <c r="AG464" s="27" t="s">
        <v>4748</v>
      </c>
      <c r="AH464" s="25" t="s">
        <v>4748</v>
      </c>
      <c r="AI464" s="25" t="s">
        <v>4748</v>
      </c>
      <c r="AJ464" s="25" t="s">
        <v>4748</v>
      </c>
      <c r="AK464" s="25" t="s">
        <v>4748</v>
      </c>
      <c r="AL464" s="25" t="s">
        <v>4748</v>
      </c>
      <c r="AM464" s="25" t="s">
        <v>4748</v>
      </c>
      <c r="AN464" s="49" t="s">
        <v>4748</v>
      </c>
      <c r="AO464" s="49">
        <v>21.693257295075874</v>
      </c>
      <c r="AP464" s="49" t="s">
        <v>4748</v>
      </c>
      <c r="AQ464" s="49" t="s">
        <v>4748</v>
      </c>
      <c r="AR464" s="49">
        <v>31.053049908227383</v>
      </c>
      <c r="AS464" s="49" t="s">
        <v>4748</v>
      </c>
      <c r="AT464" s="28" t="s">
        <v>4748</v>
      </c>
      <c r="AU464" s="28" t="s">
        <v>4748</v>
      </c>
      <c r="AV464" s="28" t="s">
        <v>4748</v>
      </c>
    </row>
    <row r="465" spans="1:48" x14ac:dyDescent="0.25">
      <c r="A465" s="162">
        <v>462</v>
      </c>
      <c r="B465" s="3" t="s">
        <v>2738</v>
      </c>
      <c r="C465" s="3" t="s">
        <v>2176</v>
      </c>
      <c r="D465" s="28">
        <v>32700</v>
      </c>
      <c r="E465" s="25">
        <v>-0.90909090000000004</v>
      </c>
      <c r="F465" s="25">
        <v>194.59460000000001</v>
      </c>
      <c r="G465" s="25">
        <v>155.46879999999999</v>
      </c>
      <c r="H465" s="28">
        <v>240181500000</v>
      </c>
      <c r="I465" s="51">
        <v>7.3449999999999998</v>
      </c>
      <c r="J465" s="51">
        <v>71.42886</v>
      </c>
      <c r="K465" s="28">
        <v>4469.95</v>
      </c>
      <c r="L465" s="28">
        <v>144219000</v>
      </c>
      <c r="M465" s="51">
        <v>14.703237410071942</v>
      </c>
      <c r="N465" s="51">
        <v>2.453280569213391</v>
      </c>
      <c r="O465" s="51" t="s">
        <v>4942</v>
      </c>
      <c r="P465" s="30">
        <v>972994.45296400005</v>
      </c>
      <c r="Q465" s="27" t="s">
        <v>2001</v>
      </c>
      <c r="R465" s="30">
        <v>906400.64155599999</v>
      </c>
      <c r="S465" s="27">
        <v>-6.8442128529240476E-2</v>
      </c>
      <c r="T465" s="30">
        <v>1153205.995785</v>
      </c>
      <c r="U465" s="27">
        <v>0.2722916808678712</v>
      </c>
      <c r="V465" s="30">
        <v>12862.64179</v>
      </c>
      <c r="W465" s="32" t="s">
        <v>2001</v>
      </c>
      <c r="X465" s="30">
        <v>12241.494416</v>
      </c>
      <c r="Y465" s="32">
        <v>-4.8290808695528487E-2</v>
      </c>
      <c r="Z465" s="30">
        <v>16337.633856</v>
      </c>
      <c r="AA465" s="32">
        <v>0.33461106142777991</v>
      </c>
      <c r="AB465" s="30">
        <v>1751</v>
      </c>
      <c r="AC465" s="27" t="s">
        <v>2001</v>
      </c>
      <c r="AD465" s="30">
        <v>1667</v>
      </c>
      <c r="AE465" s="27">
        <v>-4.7972587093089714E-2</v>
      </c>
      <c r="AF465" s="30">
        <v>2224</v>
      </c>
      <c r="AG465" s="27">
        <v>0.33413317336532694</v>
      </c>
      <c r="AH465" s="25" t="s">
        <v>4748</v>
      </c>
      <c r="AI465" s="25">
        <v>1.7715979614476345</v>
      </c>
      <c r="AJ465" s="25">
        <v>2.7897120067453174</v>
      </c>
      <c r="AK465" s="25" t="s">
        <v>4748</v>
      </c>
      <c r="AL465" s="25">
        <v>13.539513840131011</v>
      </c>
      <c r="AM465" s="25">
        <v>17.320775481849303</v>
      </c>
      <c r="AN465" s="49">
        <v>9.219925272823648</v>
      </c>
      <c r="AO465" s="49">
        <v>9.1000759374356583</v>
      </c>
      <c r="AP465" s="49">
        <v>8.3966525018009719</v>
      </c>
      <c r="AQ465" s="49">
        <v>468.90464733988091</v>
      </c>
      <c r="AR465" s="49">
        <v>436.70404891286302</v>
      </c>
      <c r="AS465" s="49">
        <v>263.51415609094323</v>
      </c>
      <c r="AT465" s="28" t="s">
        <v>4748</v>
      </c>
      <c r="AU465" s="28" t="s">
        <v>4748</v>
      </c>
      <c r="AV465" s="28">
        <v>2000</v>
      </c>
    </row>
    <row r="466" spans="1:48" x14ac:dyDescent="0.25">
      <c r="A466" s="162">
        <v>463</v>
      </c>
      <c r="B466" s="3" t="s">
        <v>2741</v>
      </c>
      <c r="C466" s="3" t="s">
        <v>2176</v>
      </c>
      <c r="D466" s="6">
        <v>3200</v>
      </c>
      <c r="E466" s="171">
        <v>-41.818179999999998</v>
      </c>
      <c r="F466" s="171">
        <v>-41.818179999999998</v>
      </c>
      <c r="G466" s="171">
        <v>-34.69388</v>
      </c>
      <c r="H466" s="6">
        <v>3392000000</v>
      </c>
      <c r="I466" s="154">
        <v>1.06</v>
      </c>
      <c r="J466" s="154">
        <v>44.98113</v>
      </c>
      <c r="K466" s="6">
        <v>55</v>
      </c>
      <c r="L466" s="6">
        <v>181000</v>
      </c>
      <c r="M466" s="154">
        <v>80</v>
      </c>
      <c r="N466" s="154">
        <v>0.27617070297761676</v>
      </c>
      <c r="O466" s="154" t="s">
        <v>4942</v>
      </c>
      <c r="P466" s="172">
        <v>19093.837201999999</v>
      </c>
      <c r="Q466" s="168">
        <v>-0.33800112130807347</v>
      </c>
      <c r="R466" s="172">
        <v>57373.3226</v>
      </c>
      <c r="S466" s="168">
        <v>2.004808409804101</v>
      </c>
      <c r="T466" s="172">
        <v>29728.603405000002</v>
      </c>
      <c r="U466" s="168">
        <v>-0.48183925807706313</v>
      </c>
      <c r="V466" s="172">
        <v>95.205838</v>
      </c>
      <c r="W466" s="173">
        <v>-0.15407678843123807</v>
      </c>
      <c r="X466" s="172">
        <v>432.44293199999998</v>
      </c>
      <c r="Y466" s="173">
        <v>3.5421892300344018</v>
      </c>
      <c r="Z466" s="172">
        <v>42.061067000000001</v>
      </c>
      <c r="AA466" s="173">
        <v>-0.902736144153236</v>
      </c>
      <c r="AB466" s="172">
        <v>90</v>
      </c>
      <c r="AC466" s="168">
        <v>-0.15094339622641506</v>
      </c>
      <c r="AD466" s="172">
        <v>408</v>
      </c>
      <c r="AE466" s="168">
        <v>3.5333333333333332</v>
      </c>
      <c r="AF466" s="172">
        <v>40</v>
      </c>
      <c r="AG466" s="168">
        <v>-0.90196078431372551</v>
      </c>
      <c r="AH466" s="171">
        <v>0.20920570579345985</v>
      </c>
      <c r="AI466" s="171">
        <v>0.87966702667835117</v>
      </c>
      <c r="AJ466" s="171">
        <v>7.7588980024354062E-2</v>
      </c>
      <c r="AK466" s="171">
        <v>0.78824840315104006</v>
      </c>
      <c r="AL466" s="171">
        <v>3.5038386770584915</v>
      </c>
      <c r="AM466" s="171">
        <v>0.33864971458819459</v>
      </c>
      <c r="AN466" s="170">
        <v>13.883453807400903</v>
      </c>
      <c r="AO466" s="170">
        <v>14.150013299038033</v>
      </c>
      <c r="AP466" s="170">
        <v>15.150785822796042</v>
      </c>
      <c r="AQ466" s="170">
        <v>78.32614773285033</v>
      </c>
      <c r="AR466" s="170">
        <v>166.34845304193115</v>
      </c>
      <c r="AS466" s="170">
        <v>167.07884192306736</v>
      </c>
      <c r="AT466" s="6">
        <v>0</v>
      </c>
      <c r="AU466" s="6">
        <v>300</v>
      </c>
      <c r="AV466" s="6">
        <v>0</v>
      </c>
    </row>
    <row r="467" spans="1:48" x14ac:dyDescent="0.25">
      <c r="A467" s="162">
        <v>464</v>
      </c>
      <c r="B467" s="3" t="s">
        <v>4192</v>
      </c>
      <c r="C467" s="3" t="s">
        <v>2176</v>
      </c>
      <c r="D467" s="6" t="s">
        <v>4942</v>
      </c>
      <c r="E467" s="171" t="s">
        <v>4942</v>
      </c>
      <c r="F467" s="171" t="s">
        <v>4942</v>
      </c>
      <c r="G467" s="171" t="s">
        <v>4942</v>
      </c>
      <c r="H467" s="6" t="s">
        <v>4942</v>
      </c>
      <c r="I467" s="154">
        <v>2</v>
      </c>
      <c r="J467" s="154">
        <v>100</v>
      </c>
      <c r="K467" s="6">
        <v>0</v>
      </c>
      <c r="L467" s="6" t="s">
        <v>4942</v>
      </c>
      <c r="M467" s="154" t="s">
        <v>4942</v>
      </c>
      <c r="N467" s="154" t="s">
        <v>4942</v>
      </c>
      <c r="O467" s="154" t="s">
        <v>4942</v>
      </c>
      <c r="P467" s="172" t="s">
        <v>4748</v>
      </c>
      <c r="Q467" s="168" t="s">
        <v>2001</v>
      </c>
      <c r="R467" s="172">
        <v>124840.84970999999</v>
      </c>
      <c r="S467" s="168" t="s">
        <v>2001</v>
      </c>
      <c r="T467" s="172">
        <v>123231.425779</v>
      </c>
      <c r="U467" s="168">
        <v>-1.2891805324448056E-2</v>
      </c>
      <c r="V467" s="172" t="s">
        <v>4748</v>
      </c>
      <c r="W467" s="173" t="s">
        <v>2001</v>
      </c>
      <c r="X467" s="172">
        <v>1120.066448</v>
      </c>
      <c r="Y467" s="173" t="s">
        <v>2001</v>
      </c>
      <c r="Z467" s="172">
        <v>1179.5701630000001</v>
      </c>
      <c r="AA467" s="173">
        <v>5.312516512413204E-2</v>
      </c>
      <c r="AB467" s="172" t="s">
        <v>4748</v>
      </c>
      <c r="AC467" s="168" t="s">
        <v>2001</v>
      </c>
      <c r="AD467" s="172">
        <v>533</v>
      </c>
      <c r="AE467" s="168" t="s">
        <v>2001</v>
      </c>
      <c r="AF467" s="172">
        <v>590</v>
      </c>
      <c r="AG467" s="168">
        <v>0.10694183864915573</v>
      </c>
      <c r="AH467" s="171" t="s">
        <v>4748</v>
      </c>
      <c r="AI467" s="171" t="s">
        <v>4748</v>
      </c>
      <c r="AJ467" s="171">
        <v>3.2627074918280976</v>
      </c>
      <c r="AK467" s="171" t="s">
        <v>4748</v>
      </c>
      <c r="AL467" s="171" t="s">
        <v>4748</v>
      </c>
      <c r="AM467" s="171">
        <v>4.7326141534251995</v>
      </c>
      <c r="AN467" s="170" t="s">
        <v>4748</v>
      </c>
      <c r="AO467" s="170">
        <v>15.492153203800873</v>
      </c>
      <c r="AP467" s="170">
        <v>16.041850108471913</v>
      </c>
      <c r="AQ467" s="170" t="s">
        <v>4748</v>
      </c>
      <c r="AR467" s="170">
        <v>0</v>
      </c>
      <c r="AS467" s="170">
        <v>0</v>
      </c>
      <c r="AT467" s="6" t="s">
        <v>4748</v>
      </c>
      <c r="AU467" s="6" t="s">
        <v>4748</v>
      </c>
      <c r="AV467" s="6">
        <v>400</v>
      </c>
    </row>
    <row r="468" spans="1:48" x14ac:dyDescent="0.25">
      <c r="A468" s="162">
        <v>465</v>
      </c>
      <c r="B468" s="3" t="s">
        <v>2744</v>
      </c>
      <c r="C468" s="3" t="s">
        <v>2176</v>
      </c>
      <c r="D468" s="28">
        <v>4200</v>
      </c>
      <c r="E468" s="25">
        <v>2.4390239999999999</v>
      </c>
      <c r="F468" s="25">
        <v>-12.5</v>
      </c>
      <c r="G468" s="25">
        <v>27.272729999999999</v>
      </c>
      <c r="H468" s="28">
        <v>122540838000</v>
      </c>
      <c r="I468" s="51">
        <v>29.176389999999998</v>
      </c>
      <c r="J468" s="51">
        <v>74.969669999999994</v>
      </c>
      <c r="K468" s="28">
        <v>7560.55</v>
      </c>
      <c r="L468" s="28">
        <v>31607500</v>
      </c>
      <c r="M468" s="51">
        <v>37.587256130302492</v>
      </c>
      <c r="N468" s="51">
        <v>0.40643466472777628</v>
      </c>
      <c r="O468" s="51">
        <v>0.2753968</v>
      </c>
      <c r="P468" s="30" t="s">
        <v>4748</v>
      </c>
      <c r="Q468" s="27" t="s">
        <v>2001</v>
      </c>
      <c r="R468" s="30">
        <v>33547.427090999998</v>
      </c>
      <c r="S468" s="27" t="s">
        <v>2001</v>
      </c>
      <c r="T468" s="30">
        <v>27790.185473000001</v>
      </c>
      <c r="U468" s="27">
        <v>-0.17161499754908274</v>
      </c>
      <c r="V468" s="30" t="s">
        <v>4748</v>
      </c>
      <c r="W468" s="32" t="s">
        <v>2001</v>
      </c>
      <c r="X468" s="30">
        <v>18072.541850000001</v>
      </c>
      <c r="Y468" s="32" t="s">
        <v>2001</v>
      </c>
      <c r="Z468" s="30">
        <v>5145.9186730000001</v>
      </c>
      <c r="AA468" s="32">
        <v>-0.7152631480557341</v>
      </c>
      <c r="AB468" s="30" t="s">
        <v>4748</v>
      </c>
      <c r="AC468" s="27" t="s">
        <v>2001</v>
      </c>
      <c r="AD468" s="30">
        <v>619</v>
      </c>
      <c r="AE468" s="27" t="s">
        <v>2001</v>
      </c>
      <c r="AF468" s="30">
        <v>111.74</v>
      </c>
      <c r="AG468" s="27">
        <v>-0.81948303715670434</v>
      </c>
      <c r="AH468" s="25" t="s">
        <v>4748</v>
      </c>
      <c r="AI468" s="25">
        <v>5.3000360586894644</v>
      </c>
      <c r="AJ468" s="25">
        <v>1.6305422819297737</v>
      </c>
      <c r="AK468" s="25" t="s">
        <v>4748</v>
      </c>
      <c r="AL468" s="25">
        <v>5.8201622733361491</v>
      </c>
      <c r="AM468" s="25">
        <v>1.0632236031811024</v>
      </c>
      <c r="AN468" s="49" t="s">
        <v>4748</v>
      </c>
      <c r="AO468" s="49" t="s">
        <v>4748</v>
      </c>
      <c r="AP468" s="49" t="s">
        <v>4748</v>
      </c>
      <c r="AQ468" s="49">
        <v>0</v>
      </c>
      <c r="AR468" s="49">
        <v>0</v>
      </c>
      <c r="AS468" s="49">
        <v>0</v>
      </c>
      <c r="AT468" s="28" t="s">
        <v>4748</v>
      </c>
      <c r="AU468" s="28">
        <v>500</v>
      </c>
      <c r="AV468" s="28">
        <v>0</v>
      </c>
    </row>
    <row r="469" spans="1:48" x14ac:dyDescent="0.25">
      <c r="A469" s="162">
        <v>466</v>
      </c>
      <c r="B469" s="3" t="s">
        <v>402</v>
      </c>
      <c r="C469" s="3" t="s">
        <v>694</v>
      </c>
      <c r="D469" s="28">
        <v>30000</v>
      </c>
      <c r="E469" s="25">
        <v>3.4482759999999999</v>
      </c>
      <c r="F469" s="25">
        <v>33.333329999999997</v>
      </c>
      <c r="G469" s="25">
        <v>-38.016530000000003</v>
      </c>
      <c r="H469" s="28">
        <v>120000000000</v>
      </c>
      <c r="I469" s="51">
        <v>4</v>
      </c>
      <c r="J469" s="51">
        <v>42.853870000000001</v>
      </c>
      <c r="K469" s="28">
        <v>3200.45</v>
      </c>
      <c r="L469" s="28">
        <v>92359000</v>
      </c>
      <c r="M469" s="51">
        <v>13.435437818021375</v>
      </c>
      <c r="N469" s="51">
        <v>1.612463215825491</v>
      </c>
      <c r="O469" s="51">
        <v>0.39426990000000001</v>
      </c>
      <c r="P469" s="30">
        <v>197359.252714</v>
      </c>
      <c r="Q469" s="27">
        <v>1.3817021349527003E-3</v>
      </c>
      <c r="R469" s="30">
        <v>188349.00300999999</v>
      </c>
      <c r="S469" s="27">
        <v>-4.565405259745825E-2</v>
      </c>
      <c r="T469" s="30">
        <v>162997.83223299999</v>
      </c>
      <c r="U469" s="27">
        <v>-0.1345967877284385</v>
      </c>
      <c r="V469" s="30">
        <v>21330.809291000001</v>
      </c>
      <c r="W469" s="32">
        <v>-7.5509105518065556E-2</v>
      </c>
      <c r="X469" s="30">
        <v>16980.895682999999</v>
      </c>
      <c r="Y469" s="32">
        <v>-0.20392632781332587</v>
      </c>
      <c r="Z469" s="30">
        <v>13196.499975000001</v>
      </c>
      <c r="AA469" s="32">
        <v>-0.22286196079684134</v>
      </c>
      <c r="AB469" s="30">
        <v>4533</v>
      </c>
      <c r="AC469" s="27">
        <v>-0.21411234396671286</v>
      </c>
      <c r="AD469" s="30">
        <v>3620</v>
      </c>
      <c r="AE469" s="27">
        <v>-0.20141186851974413</v>
      </c>
      <c r="AF469" s="30">
        <v>2804</v>
      </c>
      <c r="AG469" s="27">
        <v>-0.22541436464088399</v>
      </c>
      <c r="AH469" s="25">
        <v>12.552762398572456</v>
      </c>
      <c r="AI469" s="25">
        <v>9.7259156266156452</v>
      </c>
      <c r="AJ469" s="25">
        <v>7.4230518281188704</v>
      </c>
      <c r="AK469" s="25">
        <v>12.069870299356756</v>
      </c>
      <c r="AL469" s="25">
        <v>12.855793680222435</v>
      </c>
      <c r="AM469" s="25">
        <v>15.272356471209209</v>
      </c>
      <c r="AN469" s="49">
        <v>25.286351310479958</v>
      </c>
      <c r="AO469" s="49">
        <v>23.828333535493762</v>
      </c>
      <c r="AP469" s="49">
        <v>24.405155557612556</v>
      </c>
      <c r="AQ469" s="49">
        <v>0</v>
      </c>
      <c r="AR469" s="49">
        <v>0</v>
      </c>
      <c r="AS469" s="49">
        <v>0</v>
      </c>
      <c r="AT469" s="28">
        <v>2500</v>
      </c>
      <c r="AU469" s="28">
        <v>2500</v>
      </c>
      <c r="AV469" s="28">
        <v>1000</v>
      </c>
    </row>
    <row r="470" spans="1:48" x14ac:dyDescent="0.25">
      <c r="A470" s="162">
        <v>467</v>
      </c>
      <c r="B470" s="3" t="s">
        <v>2747</v>
      </c>
      <c r="C470" s="3" t="s">
        <v>2176</v>
      </c>
      <c r="D470" s="28">
        <v>22000</v>
      </c>
      <c r="E470" s="25">
        <v>9.4527359999999998</v>
      </c>
      <c r="F470" s="25">
        <v>-12.698410000000001</v>
      </c>
      <c r="G470" s="25">
        <v>-33.333329999999997</v>
      </c>
      <c r="H470" s="28">
        <v>319000000000</v>
      </c>
      <c r="I470" s="51">
        <v>14.5</v>
      </c>
      <c r="J470" s="51">
        <v>88.316550000000007</v>
      </c>
      <c r="K470" s="28">
        <v>30185</v>
      </c>
      <c r="L470" s="28">
        <v>597481500</v>
      </c>
      <c r="M470" s="51">
        <v>28.552669134074989</v>
      </c>
      <c r="N470" s="51">
        <v>2.5486785872460453</v>
      </c>
      <c r="O470" s="51" t="s">
        <v>4942</v>
      </c>
      <c r="P470" s="30" t="s">
        <v>4748</v>
      </c>
      <c r="Q470" s="27" t="s">
        <v>2001</v>
      </c>
      <c r="R470" s="30">
        <v>172870.69706000001</v>
      </c>
      <c r="S470" s="27" t="s">
        <v>2001</v>
      </c>
      <c r="T470" s="30" t="s">
        <v>4748</v>
      </c>
      <c r="U470" s="27" t="s">
        <v>4748</v>
      </c>
      <c r="V470" s="30" t="s">
        <v>4748</v>
      </c>
      <c r="W470" s="32" t="s">
        <v>2001</v>
      </c>
      <c r="X470" s="30">
        <v>-13653.843242000001</v>
      </c>
      <c r="Y470" s="32" t="s">
        <v>2001</v>
      </c>
      <c r="Z470" s="30" t="s">
        <v>4748</v>
      </c>
      <c r="AA470" s="32" t="s">
        <v>4748</v>
      </c>
      <c r="AB470" s="30" t="s">
        <v>4748</v>
      </c>
      <c r="AC470" s="27" t="s">
        <v>2001</v>
      </c>
      <c r="AD470" s="30" t="s">
        <v>4748</v>
      </c>
      <c r="AE470" s="27" t="s">
        <v>2001</v>
      </c>
      <c r="AF470" s="30" t="s">
        <v>4748</v>
      </c>
      <c r="AG470" s="27" t="s">
        <v>4748</v>
      </c>
      <c r="AH470" s="25" t="s">
        <v>4748</v>
      </c>
      <c r="AI470" s="25" t="s">
        <v>4748</v>
      </c>
      <c r="AJ470" s="25" t="s">
        <v>4748</v>
      </c>
      <c r="AK470" s="25" t="s">
        <v>4748</v>
      </c>
      <c r="AL470" s="25" t="s">
        <v>4748</v>
      </c>
      <c r="AM470" s="25" t="s">
        <v>4748</v>
      </c>
      <c r="AN470" s="49" t="s">
        <v>4748</v>
      </c>
      <c r="AO470" s="49">
        <v>17.646659811530707</v>
      </c>
      <c r="AP470" s="49" t="s">
        <v>4748</v>
      </c>
      <c r="AQ470" s="49" t="s">
        <v>4748</v>
      </c>
      <c r="AR470" s="49">
        <v>14.061231116427026</v>
      </c>
      <c r="AS470" s="49" t="s">
        <v>4748</v>
      </c>
      <c r="AT470" s="28" t="s">
        <v>4748</v>
      </c>
      <c r="AU470" s="28">
        <v>350</v>
      </c>
      <c r="AV470" s="28" t="s">
        <v>4748</v>
      </c>
    </row>
    <row r="471" spans="1:48" x14ac:dyDescent="0.25">
      <c r="A471" s="162">
        <v>468</v>
      </c>
      <c r="B471" s="3" t="s">
        <v>119</v>
      </c>
      <c r="C471" s="3" t="s">
        <v>1</v>
      </c>
      <c r="D471" s="6">
        <v>5170</v>
      </c>
      <c r="E471" s="171">
        <v>-4.612546</v>
      </c>
      <c r="F471" s="171">
        <v>3.4</v>
      </c>
      <c r="G471" s="171">
        <v>-0.57692310000000002</v>
      </c>
      <c r="H471" s="6">
        <v>4794654293110</v>
      </c>
      <c r="I471" s="154">
        <v>927.39929999999993</v>
      </c>
      <c r="J471" s="154">
        <v>63.799079999999996</v>
      </c>
      <c r="K471" s="6">
        <v>3234475</v>
      </c>
      <c r="L471" s="6">
        <v>17415400000</v>
      </c>
      <c r="M471" s="154">
        <v>31.687834742977188</v>
      </c>
      <c r="N471" s="154">
        <v>0.36215700669531153</v>
      </c>
      <c r="O471" s="154">
        <v>0.97546650000000001</v>
      </c>
      <c r="P471" s="172">
        <v>6252446.5329999998</v>
      </c>
      <c r="Q471" s="168">
        <v>1.0470756519418916</v>
      </c>
      <c r="R471" s="172">
        <v>6711469.2680000002</v>
      </c>
      <c r="S471" s="168">
        <v>7.3414899684037138E-2</v>
      </c>
      <c r="T471" s="172">
        <v>4841225.074</v>
      </c>
      <c r="U471" s="168">
        <v>-0.27866389896430649</v>
      </c>
      <c r="V471" s="172">
        <v>502343.20699999999</v>
      </c>
      <c r="W471" s="173">
        <v>-0.65427237725319487</v>
      </c>
      <c r="X471" s="172">
        <v>-1569945.1780000001</v>
      </c>
      <c r="Y471" s="173">
        <v>-4.1252441679777707</v>
      </c>
      <c r="Z471" s="172">
        <v>69588.012000000002</v>
      </c>
      <c r="AA471" s="173">
        <v>-1.0443251222878052</v>
      </c>
      <c r="AB471" s="172">
        <v>613</v>
      </c>
      <c r="AC471" s="168">
        <v>-0.65516809064028581</v>
      </c>
      <c r="AD471" s="172">
        <v>-1988</v>
      </c>
      <c r="AE471" s="168">
        <v>-4.2430668841761827</v>
      </c>
      <c r="AF471" s="172">
        <v>79.922319999999999</v>
      </c>
      <c r="AG471" s="168">
        <v>-1.0402023742454729</v>
      </c>
      <c r="AH471" s="171">
        <v>1.1778247456139062</v>
      </c>
      <c r="AI471" s="171">
        <v>-3.1105996932284055</v>
      </c>
      <c r="AJ471" s="171">
        <v>0.13231189500179805</v>
      </c>
      <c r="AK471" s="171">
        <v>3.7338094362515686</v>
      </c>
      <c r="AL471" s="171">
        <v>-11.379080445697477</v>
      </c>
      <c r="AM471" s="171">
        <v>0.51034525365729821</v>
      </c>
      <c r="AN471" s="170">
        <v>29.659205436023505</v>
      </c>
      <c r="AO471" s="170">
        <v>10.991844923098881</v>
      </c>
      <c r="AP471" s="170">
        <v>35.766609701732698</v>
      </c>
      <c r="AQ471" s="170">
        <v>168.78411587265774</v>
      </c>
      <c r="AR471" s="170">
        <v>171.43672673650804</v>
      </c>
      <c r="AS471" s="170">
        <v>128.31745426070864</v>
      </c>
      <c r="AT471" s="6">
        <v>0</v>
      </c>
      <c r="AU471" s="6">
        <v>0</v>
      </c>
      <c r="AV471" s="6" t="s">
        <v>4748</v>
      </c>
    </row>
    <row r="472" spans="1:48" x14ac:dyDescent="0.25">
      <c r="A472" s="162">
        <v>469</v>
      </c>
      <c r="B472" s="3" t="s">
        <v>120</v>
      </c>
      <c r="C472" s="3" t="s">
        <v>1</v>
      </c>
      <c r="D472" s="6">
        <v>12900</v>
      </c>
      <c r="E472" s="171">
        <v>-5.1470589999999996</v>
      </c>
      <c r="F472" s="171">
        <v>0</v>
      </c>
      <c r="G472" s="171">
        <v>-6.5217390000000002</v>
      </c>
      <c r="H472" s="6">
        <v>621905104200</v>
      </c>
      <c r="I472" s="154">
        <v>48.209699999999998</v>
      </c>
      <c r="J472" s="154">
        <v>68.397540000000006</v>
      </c>
      <c r="K472" s="6">
        <v>349998.5</v>
      </c>
      <c r="L472" s="6">
        <v>4786750000</v>
      </c>
      <c r="M472" s="154">
        <v>4.4170401654768146</v>
      </c>
      <c r="N472" s="154">
        <v>0.65022764745497164</v>
      </c>
      <c r="O472" s="154">
        <v>0.59808269999999997</v>
      </c>
      <c r="P472" s="172">
        <v>524838.70807000005</v>
      </c>
      <c r="Q472" s="168">
        <v>0.21864801658285349</v>
      </c>
      <c r="R472" s="172">
        <v>487581.50635799998</v>
      </c>
      <c r="S472" s="168">
        <v>-7.0987907597377387E-2</v>
      </c>
      <c r="T472" s="172">
        <v>777929.63433200005</v>
      </c>
      <c r="U472" s="168">
        <v>0.5954863426686573</v>
      </c>
      <c r="V472" s="172">
        <v>166965.53105300001</v>
      </c>
      <c r="W472" s="173">
        <v>0.26892163575304395</v>
      </c>
      <c r="X472" s="172">
        <v>133777.580323</v>
      </c>
      <c r="Y472" s="173">
        <v>-0.19877127045740439</v>
      </c>
      <c r="Z472" s="172">
        <v>147270.464201</v>
      </c>
      <c r="AA472" s="173">
        <v>0.10086057652875786</v>
      </c>
      <c r="AB472" s="172">
        <v>4436.5426186666664</v>
      </c>
      <c r="AC472" s="168">
        <v>0.1118349060439916</v>
      </c>
      <c r="AD472" s="172">
        <v>3520.8309686666662</v>
      </c>
      <c r="AE472" s="168">
        <v>-0.20640208574739283</v>
      </c>
      <c r="AF472" s="172">
        <v>3905.7511639999998</v>
      </c>
      <c r="AG472" s="168">
        <v>0.10932651943785371</v>
      </c>
      <c r="AH472" s="171">
        <v>20.139293169810518</v>
      </c>
      <c r="AI472" s="171">
        <v>14.177388399509388</v>
      </c>
      <c r="AJ472" s="171">
        <v>12.944629597000452</v>
      </c>
      <c r="AK472" s="171">
        <v>33.18136166101651</v>
      </c>
      <c r="AL472" s="171">
        <v>23.157184086608144</v>
      </c>
      <c r="AM472" s="171">
        <v>22.353878870869</v>
      </c>
      <c r="AN472" s="170">
        <v>41.939075915231975</v>
      </c>
      <c r="AO472" s="170">
        <v>34.195654492805872</v>
      </c>
      <c r="AP472" s="170">
        <v>26.17448552128311</v>
      </c>
      <c r="AQ472" s="170">
        <v>36.654171079596807</v>
      </c>
      <c r="AR472" s="170">
        <v>27.943893069323927</v>
      </c>
      <c r="AS472" s="170">
        <v>26.482690161003518</v>
      </c>
      <c r="AT472" s="6">
        <v>1927.8139999999999</v>
      </c>
      <c r="AU472" s="6">
        <v>1285.2093333333332</v>
      </c>
      <c r="AV472" s="6" t="s">
        <v>4748</v>
      </c>
    </row>
    <row r="473" spans="1:48" x14ac:dyDescent="0.25">
      <c r="A473" s="162">
        <v>470</v>
      </c>
      <c r="B473" s="3" t="s">
        <v>121</v>
      </c>
      <c r="C473" s="3" t="s">
        <v>1</v>
      </c>
      <c r="D473" s="6">
        <v>1640</v>
      </c>
      <c r="E473" s="171">
        <v>-4.0935670000000002</v>
      </c>
      <c r="F473" s="171">
        <v>-8.3798879999999993</v>
      </c>
      <c r="G473" s="171">
        <v>-52.737749999999998</v>
      </c>
      <c r="H473" s="6">
        <v>299599790360</v>
      </c>
      <c r="I473" s="154">
        <v>182.68279999999999</v>
      </c>
      <c r="J473" s="154">
        <v>83.942589999999996</v>
      </c>
      <c r="K473" s="6">
        <v>555866.5</v>
      </c>
      <c r="L473" s="6">
        <v>974450000</v>
      </c>
      <c r="M473" s="154" t="s">
        <v>4942</v>
      </c>
      <c r="N473" s="154">
        <v>0.15004620932054188</v>
      </c>
      <c r="O473" s="154">
        <v>0.92222850000000001</v>
      </c>
      <c r="P473" s="172">
        <v>1609202.134051</v>
      </c>
      <c r="Q473" s="168">
        <v>0.79434786437287963</v>
      </c>
      <c r="R473" s="172">
        <v>1611956.2533499999</v>
      </c>
      <c r="S473" s="168">
        <v>1.7114812618763686E-3</v>
      </c>
      <c r="T473" s="172">
        <v>1721153.013335</v>
      </c>
      <c r="U473" s="168">
        <v>6.7741763933149693E-2</v>
      </c>
      <c r="V473" s="172">
        <v>63578.529760999998</v>
      </c>
      <c r="W473" s="173">
        <v>0.6515117774111765</v>
      </c>
      <c r="X473" s="172">
        <v>61312.691848000002</v>
      </c>
      <c r="Y473" s="173">
        <v>-3.563841318000871E-2</v>
      </c>
      <c r="Z473" s="172">
        <v>38621.623</v>
      </c>
      <c r="AA473" s="173">
        <v>-0.37008763053909494</v>
      </c>
      <c r="AB473" s="172">
        <v>563.38761599999998</v>
      </c>
      <c r="AC473" s="168">
        <v>-0.35396046951265658</v>
      </c>
      <c r="AD473" s="172">
        <v>470</v>
      </c>
      <c r="AE473" s="168">
        <v>-0.16576086045881422</v>
      </c>
      <c r="AF473" s="172">
        <v>292</v>
      </c>
      <c r="AG473" s="168">
        <v>-0.37872340425531914</v>
      </c>
      <c r="AH473" s="171">
        <v>4.2610270677283548</v>
      </c>
      <c r="AI473" s="171">
        <v>2.8331875679818519</v>
      </c>
      <c r="AJ473" s="171">
        <v>1.4930417832366454</v>
      </c>
      <c r="AK473" s="171">
        <v>6.8447415102907678</v>
      </c>
      <c r="AL473" s="171">
        <v>4.177645466312736</v>
      </c>
      <c r="AM473" s="171">
        <v>2.0580662417624849</v>
      </c>
      <c r="AN473" s="170">
        <v>12.288345331683049</v>
      </c>
      <c r="AO473" s="170">
        <v>12.806805850777392</v>
      </c>
      <c r="AP473" s="170">
        <v>11.437717641068545</v>
      </c>
      <c r="AQ473" s="170">
        <v>37.062751382737069</v>
      </c>
      <c r="AR473" s="170">
        <v>40.027347075575427</v>
      </c>
      <c r="AS473" s="170">
        <v>32.001808611603302</v>
      </c>
      <c r="AT473" s="6">
        <v>0</v>
      </c>
      <c r="AU473" s="6" t="s">
        <v>4748</v>
      </c>
      <c r="AV473" s="6" t="s">
        <v>4748</v>
      </c>
    </row>
    <row r="474" spans="1:48" x14ac:dyDescent="0.25">
      <c r="A474" s="162">
        <v>471</v>
      </c>
      <c r="B474" s="3" t="s">
        <v>2750</v>
      </c>
      <c r="C474" s="3" t="s">
        <v>2176</v>
      </c>
      <c r="D474" s="6">
        <v>16500</v>
      </c>
      <c r="E474" s="171">
        <v>-2.941176</v>
      </c>
      <c r="F474" s="171">
        <v>-17.085429999999999</v>
      </c>
      <c r="G474" s="171">
        <v>-8.3333329999999997</v>
      </c>
      <c r="H474" s="6">
        <v>102719083500.00002</v>
      </c>
      <c r="I474" s="154">
        <v>6.22539</v>
      </c>
      <c r="J474" s="154">
        <v>92.82329</v>
      </c>
      <c r="K474" s="6">
        <v>580</v>
      </c>
      <c r="L474" s="6">
        <v>10055000</v>
      </c>
      <c r="M474" s="154">
        <v>3.788748564867968</v>
      </c>
      <c r="N474" s="154">
        <v>0.91848999728444636</v>
      </c>
      <c r="O474" s="154" t="s">
        <v>4942</v>
      </c>
      <c r="P474" s="172" t="s">
        <v>4748</v>
      </c>
      <c r="Q474" s="168" t="s">
        <v>2001</v>
      </c>
      <c r="R474" s="172">
        <v>1553555.7398870001</v>
      </c>
      <c r="S474" s="168" t="s">
        <v>2001</v>
      </c>
      <c r="T474" s="172">
        <v>2180943.1216259999</v>
      </c>
      <c r="U474" s="168">
        <v>0.40383963422170721</v>
      </c>
      <c r="V474" s="172" t="s">
        <v>4748</v>
      </c>
      <c r="W474" s="173" t="s">
        <v>2001</v>
      </c>
      <c r="X474" s="172">
        <v>16315.263107000001</v>
      </c>
      <c r="Y474" s="173" t="s">
        <v>2001</v>
      </c>
      <c r="Z474" s="172">
        <v>26815.333235999999</v>
      </c>
      <c r="AA474" s="173">
        <v>0.64357344776713921</v>
      </c>
      <c r="AB474" s="172" t="s">
        <v>4748</v>
      </c>
      <c r="AC474" s="168" t="s">
        <v>2001</v>
      </c>
      <c r="AD474" s="172">
        <v>2362</v>
      </c>
      <c r="AE474" s="168" t="s">
        <v>2001</v>
      </c>
      <c r="AF474" s="172">
        <v>4355</v>
      </c>
      <c r="AG474" s="168">
        <v>0.84377646062658762</v>
      </c>
      <c r="AH474" s="171" t="s">
        <v>4748</v>
      </c>
      <c r="AI474" s="171" t="s">
        <v>4748</v>
      </c>
      <c r="AJ474" s="171">
        <v>4.7579486919455407</v>
      </c>
      <c r="AK474" s="171" t="s">
        <v>4748</v>
      </c>
      <c r="AL474" s="171" t="s">
        <v>4748</v>
      </c>
      <c r="AM474" s="171">
        <v>26.279445878472846</v>
      </c>
      <c r="AN474" s="170" t="s">
        <v>4748</v>
      </c>
      <c r="AO474" s="170">
        <v>5.5815384856617412</v>
      </c>
      <c r="AP474" s="170">
        <v>5.8487371372573644</v>
      </c>
      <c r="AQ474" s="170" t="s">
        <v>4748</v>
      </c>
      <c r="AR474" s="170">
        <v>196.69615735444711</v>
      </c>
      <c r="AS474" s="170">
        <v>308.30557511224634</v>
      </c>
      <c r="AT474" s="6" t="s">
        <v>4748</v>
      </c>
      <c r="AU474" s="6" t="s">
        <v>4748</v>
      </c>
      <c r="AV474" s="6">
        <v>1600</v>
      </c>
    </row>
    <row r="475" spans="1:48" x14ac:dyDescent="0.25">
      <c r="A475" s="162">
        <v>472</v>
      </c>
      <c r="B475" s="3" t="s">
        <v>2753</v>
      </c>
      <c r="C475" s="3" t="s">
        <v>2176</v>
      </c>
      <c r="D475" s="28" t="s">
        <v>4942</v>
      </c>
      <c r="E475" s="25" t="s">
        <v>4942</v>
      </c>
      <c r="F475" s="25" t="s">
        <v>4942</v>
      </c>
      <c r="G475" s="25" t="s">
        <v>4942</v>
      </c>
      <c r="H475" s="28" t="s">
        <v>4942</v>
      </c>
      <c r="I475" s="51">
        <v>141.048</v>
      </c>
      <c r="J475" s="51">
        <v>1.024681</v>
      </c>
      <c r="K475" s="28">
        <v>0</v>
      </c>
      <c r="L475" s="28" t="s">
        <v>4942</v>
      </c>
      <c r="M475" s="51" t="s">
        <v>4942</v>
      </c>
      <c r="N475" s="51" t="s">
        <v>4942</v>
      </c>
      <c r="O475" s="51" t="s">
        <v>4942</v>
      </c>
      <c r="P475" s="30">
        <v>3846184.5974440002</v>
      </c>
      <c r="Q475" s="27" t="s">
        <v>2001</v>
      </c>
      <c r="R475" s="30">
        <v>3884044.8281879998</v>
      </c>
      <c r="S475" s="27">
        <v>9.8435812907056164E-3</v>
      </c>
      <c r="T475" s="30" t="s">
        <v>4748</v>
      </c>
      <c r="U475" s="27" t="s">
        <v>4748</v>
      </c>
      <c r="V475" s="30">
        <v>103366.049216</v>
      </c>
      <c r="W475" s="32" t="s">
        <v>2001</v>
      </c>
      <c r="X475" s="30">
        <v>101914.562716</v>
      </c>
      <c r="Y475" s="32">
        <v>-1.4042197713940774E-2</v>
      </c>
      <c r="Z475" s="30" t="s">
        <v>4748</v>
      </c>
      <c r="AA475" s="32" t="s">
        <v>4748</v>
      </c>
      <c r="AB475" s="30">
        <v>733</v>
      </c>
      <c r="AC475" s="27" t="s">
        <v>2001</v>
      </c>
      <c r="AD475" s="30">
        <v>723</v>
      </c>
      <c r="AE475" s="27">
        <v>-1.3642564802182844E-2</v>
      </c>
      <c r="AF475" s="30" t="s">
        <v>4748</v>
      </c>
      <c r="AG475" s="27" t="s">
        <v>4748</v>
      </c>
      <c r="AH475" s="25" t="s">
        <v>4748</v>
      </c>
      <c r="AI475" s="25">
        <v>1.1668107026484222</v>
      </c>
      <c r="AJ475" s="25" t="s">
        <v>4748</v>
      </c>
      <c r="AK475" s="25" t="s">
        <v>4748</v>
      </c>
      <c r="AL475" s="25">
        <v>6.1966391977255899</v>
      </c>
      <c r="AM475" s="25" t="s">
        <v>4748</v>
      </c>
      <c r="AN475" s="49">
        <v>6.8503621579446676</v>
      </c>
      <c r="AO475" s="49">
        <v>6.5863749476172906</v>
      </c>
      <c r="AP475" s="49" t="s">
        <v>4748</v>
      </c>
      <c r="AQ475" s="49">
        <v>72.21913730202219</v>
      </c>
      <c r="AR475" s="49">
        <v>138.90134121623151</v>
      </c>
      <c r="AS475" s="49" t="s">
        <v>4748</v>
      </c>
      <c r="AT475" s="28" t="s">
        <v>4748</v>
      </c>
      <c r="AU475" s="28">
        <v>600</v>
      </c>
      <c r="AV475" s="28" t="s">
        <v>4748</v>
      </c>
    </row>
    <row r="476" spans="1:48" x14ac:dyDescent="0.25">
      <c r="A476" s="162">
        <v>473</v>
      </c>
      <c r="B476" s="3" t="s">
        <v>122</v>
      </c>
      <c r="C476" s="3" t="s">
        <v>1</v>
      </c>
      <c r="D476" s="28">
        <v>4070</v>
      </c>
      <c r="E476" s="25">
        <v>10.2981</v>
      </c>
      <c r="F476" s="25">
        <v>24.464829999999999</v>
      </c>
      <c r="G476" s="25">
        <v>12.12121</v>
      </c>
      <c r="H476" s="28">
        <v>225767584570</v>
      </c>
      <c r="I476" s="51">
        <v>55.471149999999994</v>
      </c>
      <c r="J476" s="51">
        <v>84.198639999999997</v>
      </c>
      <c r="K476" s="28">
        <v>104772</v>
      </c>
      <c r="L476" s="28">
        <v>411550000</v>
      </c>
      <c r="M476" s="51">
        <v>6.7527586989531159</v>
      </c>
      <c r="N476" s="51">
        <v>0.32104003133700709</v>
      </c>
      <c r="O476" s="51">
        <v>0.60737039999999998</v>
      </c>
      <c r="P476" s="30">
        <v>374985.01555900002</v>
      </c>
      <c r="Q476" s="27">
        <v>7.1451315396893866E-2</v>
      </c>
      <c r="R476" s="30">
        <v>426000.830755</v>
      </c>
      <c r="S476" s="27">
        <v>0.13604761011569844</v>
      </c>
      <c r="T476" s="30">
        <v>380967.369893</v>
      </c>
      <c r="U476" s="27">
        <v>-0.10571214328898687</v>
      </c>
      <c r="V476" s="30">
        <v>35194.959685000002</v>
      </c>
      <c r="W476" s="32">
        <v>0.25999597913360128</v>
      </c>
      <c r="X476" s="30">
        <v>13087.547927</v>
      </c>
      <c r="Y476" s="32">
        <v>-0.62814141444867522</v>
      </c>
      <c r="Z476" s="30">
        <v>13252.865336000001</v>
      </c>
      <c r="AA476" s="32">
        <v>1.2631656435728989E-2</v>
      </c>
      <c r="AB476" s="30">
        <v>842.14161388888874</v>
      </c>
      <c r="AC476" s="27">
        <v>0.2164860844337908</v>
      </c>
      <c r="AD476" s="30">
        <v>236</v>
      </c>
      <c r="AE476" s="27">
        <v>-0.71976209688749848</v>
      </c>
      <c r="AF476" s="30">
        <v>238.91</v>
      </c>
      <c r="AG476" s="27">
        <v>1.2330508474576257E-2</v>
      </c>
      <c r="AH476" s="25">
        <v>3.1859294075349829</v>
      </c>
      <c r="AI476" s="25">
        <v>1.2282605764805583</v>
      </c>
      <c r="AJ476" s="25">
        <v>1.4652795933331317</v>
      </c>
      <c r="AK476" s="25">
        <v>5.6345702900616486</v>
      </c>
      <c r="AL476" s="25">
        <v>1.9473956155585757</v>
      </c>
      <c r="AM476" s="25">
        <v>1.9984638765869416</v>
      </c>
      <c r="AN476" s="49">
        <v>10.748657572600607</v>
      </c>
      <c r="AO476" s="49">
        <v>18.614102590237568</v>
      </c>
      <c r="AP476" s="49">
        <v>13.737470869407808</v>
      </c>
      <c r="AQ476" s="49">
        <v>47.337973934450851</v>
      </c>
      <c r="AR476" s="49">
        <v>33.631506355290696</v>
      </c>
      <c r="AS476" s="49">
        <v>8.3948699047415865</v>
      </c>
      <c r="AT476" s="28">
        <v>462.96296296296293</v>
      </c>
      <c r="AU476" s="28">
        <v>200</v>
      </c>
      <c r="AV476" s="28">
        <v>0</v>
      </c>
    </row>
    <row r="477" spans="1:48" x14ac:dyDescent="0.25">
      <c r="A477" s="162">
        <v>474</v>
      </c>
      <c r="B477" s="3" t="s">
        <v>123</v>
      </c>
      <c r="C477" s="3" t="s">
        <v>1</v>
      </c>
      <c r="D477" s="28">
        <v>3170</v>
      </c>
      <c r="E477" s="25">
        <v>-19.543150000000001</v>
      </c>
      <c r="F477" s="25">
        <v>-22.49389</v>
      </c>
      <c r="G477" s="25">
        <v>-44.580419999999997</v>
      </c>
      <c r="H477" s="28">
        <v>321279817000</v>
      </c>
      <c r="I477" s="51">
        <v>101.3501</v>
      </c>
      <c r="J477" s="51">
        <v>74.153210000000001</v>
      </c>
      <c r="K477" s="28">
        <v>458830.5</v>
      </c>
      <c r="L477" s="28">
        <v>1683200000</v>
      </c>
      <c r="M477" s="51">
        <v>29.853324682838089</v>
      </c>
      <c r="N477" s="51">
        <v>0.30613352341820538</v>
      </c>
      <c r="O477" s="51">
        <v>0.828295</v>
      </c>
      <c r="P477" s="30">
        <v>56927.895805</v>
      </c>
      <c r="Q477" s="27">
        <v>-0.31128908435346758</v>
      </c>
      <c r="R477" s="30">
        <v>79438.483527999997</v>
      </c>
      <c r="S477" s="27">
        <v>0.39542279588389229</v>
      </c>
      <c r="T477" s="30">
        <v>56936.473647999999</v>
      </c>
      <c r="U477" s="27">
        <v>-0.28326333636604006</v>
      </c>
      <c r="V477" s="30">
        <v>12335.250909</v>
      </c>
      <c r="W477" s="32">
        <v>-0.55106426024113686</v>
      </c>
      <c r="X477" s="30">
        <v>17750.533422</v>
      </c>
      <c r="Y477" s="32">
        <v>0.43900870383179003</v>
      </c>
      <c r="Z477" s="30">
        <v>23234.66704</v>
      </c>
      <c r="AA477" s="32">
        <v>0.30895598952552988</v>
      </c>
      <c r="AB477" s="30">
        <v>166.50717703349284</v>
      </c>
      <c r="AC477" s="27">
        <v>-0.68495221238938053</v>
      </c>
      <c r="AD477" s="30">
        <v>176</v>
      </c>
      <c r="AE477" s="27">
        <v>5.701149425287344E-2</v>
      </c>
      <c r="AF477" s="30">
        <v>230</v>
      </c>
      <c r="AG477" s="27">
        <v>0.30681818181818182</v>
      </c>
      <c r="AH477" s="25">
        <v>1.4663984993859962</v>
      </c>
      <c r="AI477" s="25">
        <v>1.5612924726333632</v>
      </c>
      <c r="AJ477" s="25">
        <v>1.8103851252425303</v>
      </c>
      <c r="AK477" s="25">
        <v>1.5572863408632203</v>
      </c>
      <c r="AL477" s="25">
        <v>1.7649124774543394</v>
      </c>
      <c r="AM477" s="25">
        <v>2.270101110740268</v>
      </c>
      <c r="AN477" s="49">
        <v>30.481242219874815</v>
      </c>
      <c r="AO477" s="49">
        <v>20.372744736870054</v>
      </c>
      <c r="AP477" s="49">
        <v>35.984994340652662</v>
      </c>
      <c r="AQ477" s="49">
        <v>4.9216872568984282</v>
      </c>
      <c r="AR477" s="49">
        <v>16.826971285344676</v>
      </c>
      <c r="AS477" s="49">
        <v>13.722649193871725</v>
      </c>
      <c r="AT477" s="28">
        <v>0</v>
      </c>
      <c r="AU477" s="28">
        <v>0</v>
      </c>
      <c r="AV477" s="28" t="s">
        <v>4748</v>
      </c>
    </row>
    <row r="478" spans="1:48" x14ac:dyDescent="0.25">
      <c r="A478" s="162">
        <v>475</v>
      </c>
      <c r="B478" s="3" t="s">
        <v>124</v>
      </c>
      <c r="C478" s="3" t="s">
        <v>1</v>
      </c>
      <c r="D478" s="28">
        <v>9240</v>
      </c>
      <c r="E478" s="25">
        <v>-5.7142860000000004</v>
      </c>
      <c r="F478" s="25">
        <v>-5.7142860000000004</v>
      </c>
      <c r="G478" s="25">
        <v>13.65314</v>
      </c>
      <c r="H478" s="28">
        <v>72072000000</v>
      </c>
      <c r="I478" s="51">
        <v>7.8</v>
      </c>
      <c r="J478" s="51">
        <v>46.111849999999997</v>
      </c>
      <c r="K478" s="28">
        <v>4745</v>
      </c>
      <c r="L478" s="28">
        <v>41324000</v>
      </c>
      <c r="M478" s="51">
        <v>12.545034433431297</v>
      </c>
      <c r="N478" s="51">
        <v>0.49717357785714111</v>
      </c>
      <c r="O478" s="51">
        <v>0.64811379999999996</v>
      </c>
      <c r="P478" s="30">
        <v>316925.63562700001</v>
      </c>
      <c r="Q478" s="27">
        <v>0.89057239745906602</v>
      </c>
      <c r="R478" s="30">
        <v>378662.45585999999</v>
      </c>
      <c r="S478" s="27">
        <v>0.19479907364029092</v>
      </c>
      <c r="T478" s="30">
        <v>259478.06244099999</v>
      </c>
      <c r="U478" s="27">
        <v>-0.3147510178908921</v>
      </c>
      <c r="V478" s="30">
        <v>6561.756386</v>
      </c>
      <c r="W478" s="32">
        <v>0.44303568691613804</v>
      </c>
      <c r="X478" s="30">
        <v>14654.005078</v>
      </c>
      <c r="Y478" s="32">
        <v>1.2332443047208246</v>
      </c>
      <c r="Z478" s="30">
        <v>18710.442880999999</v>
      </c>
      <c r="AA478" s="32">
        <v>0.27681427578388879</v>
      </c>
      <c r="AB478" s="30">
        <v>841</v>
      </c>
      <c r="AC478" s="27">
        <v>0.44253859348198965</v>
      </c>
      <c r="AD478" s="30">
        <v>1879</v>
      </c>
      <c r="AE478" s="27">
        <v>1.2342449464922711</v>
      </c>
      <c r="AF478" s="30">
        <v>2399</v>
      </c>
      <c r="AG478" s="27">
        <v>0.27674294837679619</v>
      </c>
      <c r="AH478" s="25">
        <v>2.0835609608501895</v>
      </c>
      <c r="AI478" s="25">
        <v>4.5382826133083007</v>
      </c>
      <c r="AJ478" s="25">
        <v>7.2233100047324372</v>
      </c>
      <c r="AK478" s="25">
        <v>5.589434077144916</v>
      </c>
      <c r="AL478" s="25">
        <v>11.604883109293477</v>
      </c>
      <c r="AM478" s="25">
        <v>13.473210121245877</v>
      </c>
      <c r="AN478" s="49">
        <v>5.1087761613124112</v>
      </c>
      <c r="AO478" s="49">
        <v>7.515952568459106</v>
      </c>
      <c r="AP478" s="49">
        <v>6.6150885086491247</v>
      </c>
      <c r="AQ478" s="49">
        <v>0.14625209179866117</v>
      </c>
      <c r="AR478" s="49">
        <v>50.372571237822164</v>
      </c>
      <c r="AS478" s="49">
        <v>25.641413199043338</v>
      </c>
      <c r="AT478" s="28">
        <v>0</v>
      </c>
      <c r="AU478" s="28">
        <v>0</v>
      </c>
      <c r="AV478" s="28" t="s">
        <v>4748</v>
      </c>
    </row>
    <row r="479" spans="1:48" x14ac:dyDescent="0.25">
      <c r="A479" s="162">
        <v>476</v>
      </c>
      <c r="B479" s="3" t="s">
        <v>403</v>
      </c>
      <c r="C479" s="3" t="s">
        <v>694</v>
      </c>
      <c r="D479" s="28">
        <v>36000</v>
      </c>
      <c r="E479" s="25">
        <v>-7.2164950000000001</v>
      </c>
      <c r="F479" s="25">
        <v>-2.1739130000000002</v>
      </c>
      <c r="G479" s="25">
        <v>4.3478260000000004</v>
      </c>
      <c r="H479" s="28">
        <v>112428000000.00002</v>
      </c>
      <c r="I479" s="51">
        <v>3.1229999999999998</v>
      </c>
      <c r="J479" s="51">
        <v>37.006079999999997</v>
      </c>
      <c r="K479" s="28">
        <v>530</v>
      </c>
      <c r="L479" s="28">
        <v>19115500</v>
      </c>
      <c r="M479" s="51">
        <v>3.7812327751488048</v>
      </c>
      <c r="N479" s="51">
        <v>1.6779871995924958</v>
      </c>
      <c r="O479" s="51">
        <v>0.45617089999999999</v>
      </c>
      <c r="P479" s="30">
        <v>529711.54772300005</v>
      </c>
      <c r="Q479" s="27">
        <v>9.2574061381918371E-2</v>
      </c>
      <c r="R479" s="30">
        <v>585222.743747</v>
      </c>
      <c r="S479" s="27">
        <v>0.1047951404167391</v>
      </c>
      <c r="T479" s="30">
        <v>590482.21150400001</v>
      </c>
      <c r="U479" s="27">
        <v>8.9871212511756851E-3</v>
      </c>
      <c r="V479" s="30">
        <v>-242.36205699999999</v>
      </c>
      <c r="W479" s="32">
        <v>-1.0108286201702745</v>
      </c>
      <c r="X479" s="30">
        <v>15497.778391</v>
      </c>
      <c r="Y479" s="32">
        <v>-64.944738639514014</v>
      </c>
      <c r="Z479" s="30">
        <v>27662.587684999999</v>
      </c>
      <c r="AA479" s="32">
        <v>0.78493891105479019</v>
      </c>
      <c r="AB479" s="30">
        <v>-878</v>
      </c>
      <c r="AC479" s="27">
        <v>-1.1225059299567461</v>
      </c>
      <c r="AD479" s="30">
        <v>3906</v>
      </c>
      <c r="AE479" s="27">
        <v>-5.4487471526195899</v>
      </c>
      <c r="AF479" s="30">
        <v>7897</v>
      </c>
      <c r="AG479" s="27">
        <v>1.0217613927291347</v>
      </c>
      <c r="AH479" s="25">
        <v>-0.15845406612617322</v>
      </c>
      <c r="AI479" s="25">
        <v>11.305250455478504</v>
      </c>
      <c r="AJ479" s="25">
        <v>22.192629047402978</v>
      </c>
      <c r="AK479" s="25">
        <v>-4.379111633566712</v>
      </c>
      <c r="AL479" s="25">
        <v>48.52168975187562</v>
      </c>
      <c r="AM479" s="25">
        <v>77.096635264198866</v>
      </c>
      <c r="AN479" s="49">
        <v>16.367990076240403</v>
      </c>
      <c r="AO479" s="49">
        <v>8.0034447684160241</v>
      </c>
      <c r="AP479" s="49">
        <v>11.137259672140775</v>
      </c>
      <c r="AQ479" s="49">
        <v>0</v>
      </c>
      <c r="AR479" s="49">
        <v>58.520162980456327</v>
      </c>
      <c r="AS479" s="49">
        <v>0</v>
      </c>
      <c r="AT479" s="28">
        <v>1000</v>
      </c>
      <c r="AU479" s="28">
        <v>0</v>
      </c>
      <c r="AV479" s="28">
        <v>2000</v>
      </c>
    </row>
    <row r="480" spans="1:48" x14ac:dyDescent="0.25">
      <c r="A480" s="162">
        <v>477</v>
      </c>
      <c r="B480" s="3" t="s">
        <v>4045</v>
      </c>
      <c r="C480" s="3" t="s">
        <v>2176</v>
      </c>
      <c r="D480" s="28" t="s">
        <v>4942</v>
      </c>
      <c r="E480" s="25" t="s">
        <v>4942</v>
      </c>
      <c r="F480" s="25" t="s">
        <v>4942</v>
      </c>
      <c r="G480" s="25" t="s">
        <v>4942</v>
      </c>
      <c r="H480" s="28" t="s">
        <v>4942</v>
      </c>
      <c r="I480" s="51">
        <v>3.29786</v>
      </c>
      <c r="J480" s="51">
        <v>100</v>
      </c>
      <c r="K480" s="28">
        <v>0</v>
      </c>
      <c r="L480" s="28" t="s">
        <v>4942</v>
      </c>
      <c r="M480" s="51" t="s">
        <v>4942</v>
      </c>
      <c r="N480" s="51" t="s">
        <v>4942</v>
      </c>
      <c r="O480" s="51" t="s">
        <v>4942</v>
      </c>
      <c r="P480" s="30" t="s">
        <v>4748</v>
      </c>
      <c r="Q480" s="27" t="s">
        <v>2001</v>
      </c>
      <c r="R480" s="30" t="s">
        <v>4748</v>
      </c>
      <c r="S480" s="27" t="s">
        <v>2001</v>
      </c>
      <c r="T480" s="30">
        <v>2652.6812319999999</v>
      </c>
      <c r="U480" s="27" t="s">
        <v>4748</v>
      </c>
      <c r="V480" s="30" t="s">
        <v>4748</v>
      </c>
      <c r="W480" s="32" t="s">
        <v>2001</v>
      </c>
      <c r="X480" s="30" t="s">
        <v>4748</v>
      </c>
      <c r="Y480" s="32" t="s">
        <v>2001</v>
      </c>
      <c r="Z480" s="30">
        <v>3945.1968109999998</v>
      </c>
      <c r="AA480" s="32" t="s">
        <v>4748</v>
      </c>
      <c r="AB480" s="30" t="s">
        <v>4748</v>
      </c>
      <c r="AC480" s="27" t="s">
        <v>2001</v>
      </c>
      <c r="AD480" s="30" t="s">
        <v>4748</v>
      </c>
      <c r="AE480" s="27" t="s">
        <v>2001</v>
      </c>
      <c r="AF480" s="30">
        <v>1196.2899609999999</v>
      </c>
      <c r="AG480" s="27" t="s">
        <v>4748</v>
      </c>
      <c r="AH480" s="25" t="s">
        <v>4748</v>
      </c>
      <c r="AI480" s="25" t="s">
        <v>4748</v>
      </c>
      <c r="AJ480" s="25" t="s">
        <v>4748</v>
      </c>
      <c r="AK480" s="25" t="s">
        <v>4748</v>
      </c>
      <c r="AL480" s="25" t="s">
        <v>4748</v>
      </c>
      <c r="AM480" s="25" t="s">
        <v>4748</v>
      </c>
      <c r="AN480" s="49" t="s">
        <v>4748</v>
      </c>
      <c r="AO480" s="49" t="s">
        <v>4748</v>
      </c>
      <c r="AP480" s="49">
        <v>-8.4734835942021913</v>
      </c>
      <c r="AQ480" s="49" t="s">
        <v>4748</v>
      </c>
      <c r="AR480" s="49" t="s">
        <v>4748</v>
      </c>
      <c r="AS480" s="49">
        <v>5.6196375832389265</v>
      </c>
      <c r="AT480" s="28" t="s">
        <v>4748</v>
      </c>
      <c r="AU480" s="28" t="s">
        <v>4748</v>
      </c>
      <c r="AV480" s="28" t="s">
        <v>4748</v>
      </c>
    </row>
    <row r="481" spans="1:48" x14ac:dyDescent="0.25">
      <c r="A481" s="162">
        <v>478</v>
      </c>
      <c r="B481" s="3" t="s">
        <v>125</v>
      </c>
      <c r="C481" s="3" t="s">
        <v>1</v>
      </c>
      <c r="D481" s="28">
        <v>14400</v>
      </c>
      <c r="E481" s="25">
        <v>-16.521740000000001</v>
      </c>
      <c r="F481" s="25">
        <v>-12.195119999999999</v>
      </c>
      <c r="G481" s="25">
        <v>-17.241379999999999</v>
      </c>
      <c r="H481" s="28">
        <v>502259457599.99994</v>
      </c>
      <c r="I481" s="51">
        <v>34.879129999999996</v>
      </c>
      <c r="J481" s="51">
        <v>40.107590000000002</v>
      </c>
      <c r="K481" s="28">
        <v>102157.5</v>
      </c>
      <c r="L481" s="28">
        <v>1669050000</v>
      </c>
      <c r="M481" s="51">
        <v>4.982378427776192</v>
      </c>
      <c r="N481" s="51">
        <v>1.1118739005543301</v>
      </c>
      <c r="O481" s="51">
        <v>0.96806479999999995</v>
      </c>
      <c r="P481" s="30">
        <v>1820821.7520000001</v>
      </c>
      <c r="Q481" s="27">
        <v>0.49253400614811338</v>
      </c>
      <c r="R481" s="30">
        <v>2879522.0900320001</v>
      </c>
      <c r="S481" s="27">
        <v>0.5814409548156585</v>
      </c>
      <c r="T481" s="30">
        <v>3833499.5618449999</v>
      </c>
      <c r="U481" s="27">
        <v>0.33129715348090916</v>
      </c>
      <c r="V481" s="30">
        <v>28800.476987999999</v>
      </c>
      <c r="W481" s="32">
        <v>0.72893216749502843</v>
      </c>
      <c r="X481" s="30">
        <v>77975.375423999998</v>
      </c>
      <c r="Y481" s="32">
        <v>1.7074334725945408</v>
      </c>
      <c r="Z481" s="30">
        <v>84268.493950999997</v>
      </c>
      <c r="AA481" s="32">
        <v>8.0706485769134792E-2</v>
      </c>
      <c r="AB481" s="30">
        <v>1079.5833333333333</v>
      </c>
      <c r="AC481" s="27">
        <v>0.72848565710473623</v>
      </c>
      <c r="AD481" s="30">
        <v>2700</v>
      </c>
      <c r="AE481" s="27">
        <v>1.5009648784253184</v>
      </c>
      <c r="AF481" s="30">
        <v>2406.6666666666665</v>
      </c>
      <c r="AG481" s="27">
        <v>-0.10864197530864203</v>
      </c>
      <c r="AH481" s="25">
        <v>8.4209398912559639</v>
      </c>
      <c r="AI481" s="25">
        <v>11.971159521502285</v>
      </c>
      <c r="AJ481" s="25">
        <v>7.21109414498234</v>
      </c>
      <c r="AK481" s="25">
        <v>25.021693185893156</v>
      </c>
      <c r="AL481" s="25">
        <v>36.204348311765081</v>
      </c>
      <c r="AM481" s="25">
        <v>24.524528758509611</v>
      </c>
      <c r="AN481" s="49">
        <v>2.8822911128095985</v>
      </c>
      <c r="AO481" s="49">
        <v>3.4604821672645336</v>
      </c>
      <c r="AP481" s="49">
        <v>3.8018303714597579</v>
      </c>
      <c r="AQ481" s="49">
        <v>112.80592648494161</v>
      </c>
      <c r="AR481" s="49">
        <v>110.67723349845902</v>
      </c>
      <c r="AS481" s="49">
        <v>227.22543442349209</v>
      </c>
      <c r="AT481" s="28">
        <v>0</v>
      </c>
      <c r="AU481" s="28">
        <v>0</v>
      </c>
      <c r="AV481" s="28">
        <v>1000</v>
      </c>
    </row>
    <row r="482" spans="1:48" x14ac:dyDescent="0.25">
      <c r="A482" s="162">
        <v>479</v>
      </c>
      <c r="B482" s="3" t="s">
        <v>126</v>
      </c>
      <c r="C482" s="3" t="s">
        <v>1</v>
      </c>
      <c r="D482" s="28">
        <v>16250</v>
      </c>
      <c r="E482" s="25">
        <v>-16.237110000000001</v>
      </c>
      <c r="F482" s="25">
        <v>0.93167699999999998</v>
      </c>
      <c r="G482" s="25">
        <v>-40.257350000000002</v>
      </c>
      <c r="H482" s="28">
        <v>3186218376249.9995</v>
      </c>
      <c r="I482" s="51">
        <v>196.07499999999999</v>
      </c>
      <c r="J482" s="51">
        <v>58.629399999999997</v>
      </c>
      <c r="K482" s="28">
        <v>1751905</v>
      </c>
      <c r="L482" s="28">
        <v>31644850000</v>
      </c>
      <c r="M482" s="51">
        <v>5.5137957723535873</v>
      </c>
      <c r="N482" s="51">
        <v>1.1317792295597182</v>
      </c>
      <c r="O482" s="51">
        <v>1.237924</v>
      </c>
      <c r="P482" s="30">
        <v>5078027.2492880002</v>
      </c>
      <c r="Q482" s="27">
        <v>0.4433665521125052</v>
      </c>
      <c r="R482" s="30">
        <v>10766205.824099001</v>
      </c>
      <c r="S482" s="27">
        <v>1.1201551893224972</v>
      </c>
      <c r="T482" s="30">
        <v>16037264.026609</v>
      </c>
      <c r="U482" s="27">
        <v>0.48959292517994585</v>
      </c>
      <c r="V482" s="30">
        <v>83473.544888999997</v>
      </c>
      <c r="W482" s="32">
        <v>0.17654261180948749</v>
      </c>
      <c r="X482" s="30">
        <v>567045.98681100004</v>
      </c>
      <c r="Y482" s="32">
        <v>5.7931221510364344</v>
      </c>
      <c r="Z482" s="30">
        <v>859188.70626999997</v>
      </c>
      <c r="AA482" s="32">
        <v>0.5152011058256073</v>
      </c>
      <c r="AB482" s="30">
        <v>412.7828227160494</v>
      </c>
      <c r="AC482" s="27">
        <v>0.50422311849390899</v>
      </c>
      <c r="AD482" s="30">
        <v>2639.9999999999995</v>
      </c>
      <c r="AE482" s="27">
        <v>5.3956149692208442</v>
      </c>
      <c r="AF482" s="30">
        <v>3999.4165799999996</v>
      </c>
      <c r="AG482" s="27">
        <v>0.5149305227272728</v>
      </c>
      <c r="AH482" s="25">
        <v>1.2749198442232526</v>
      </c>
      <c r="AI482" s="25">
        <v>6.0513858257642283</v>
      </c>
      <c r="AJ482" s="25">
        <v>6.7524459058360309</v>
      </c>
      <c r="AK482" s="25">
        <v>6.4847398848581967</v>
      </c>
      <c r="AL482" s="25">
        <v>37.571951701325759</v>
      </c>
      <c r="AM482" s="25">
        <v>40.04394134062855</v>
      </c>
      <c r="AN482" s="49">
        <v>5.8229644005644126</v>
      </c>
      <c r="AO482" s="49">
        <v>11.44734160487908</v>
      </c>
      <c r="AP482" s="49">
        <v>10.515301612232497</v>
      </c>
      <c r="AQ482" s="49">
        <v>190.47068406903935</v>
      </c>
      <c r="AR482" s="49">
        <v>172.30205691242614</v>
      </c>
      <c r="AS482" s="49">
        <v>187.00399510438393</v>
      </c>
      <c r="AT482" s="28">
        <v>0</v>
      </c>
      <c r="AU482" s="28">
        <v>493.82716049382708</v>
      </c>
      <c r="AV482" s="28">
        <v>333.33333333333331</v>
      </c>
    </row>
    <row r="483" spans="1:48" x14ac:dyDescent="0.25">
      <c r="A483" s="162">
        <v>480</v>
      </c>
      <c r="B483" s="3" t="s">
        <v>2756</v>
      </c>
      <c r="C483" s="3" t="s">
        <v>2176</v>
      </c>
      <c r="D483" s="28">
        <v>17900</v>
      </c>
      <c r="E483" s="25">
        <v>13.29114</v>
      </c>
      <c r="F483" s="25">
        <v>34.586469999999998</v>
      </c>
      <c r="G483" s="25">
        <v>59.821429999999999</v>
      </c>
      <c r="H483" s="28">
        <v>34088760000.000004</v>
      </c>
      <c r="I483" s="51">
        <v>1.9043999999999999</v>
      </c>
      <c r="J483" s="51">
        <v>42.464869999999998</v>
      </c>
      <c r="K483" s="28">
        <v>60</v>
      </c>
      <c r="L483" s="28">
        <v>1004000</v>
      </c>
      <c r="M483" s="51">
        <v>8.2412523020257833</v>
      </c>
      <c r="N483" s="51">
        <v>1.0540910740482339</v>
      </c>
      <c r="O483" s="51" t="s">
        <v>4942</v>
      </c>
      <c r="P483" s="30">
        <v>5354.5701310000004</v>
      </c>
      <c r="Q483" s="27">
        <v>-0.34323658231372078</v>
      </c>
      <c r="R483" s="30">
        <v>4653.6737069999999</v>
      </c>
      <c r="S483" s="27">
        <v>-0.1308968613450775</v>
      </c>
      <c r="T483" s="30">
        <v>4550.3342780000003</v>
      </c>
      <c r="U483" s="27">
        <v>-2.2205989398130285E-2</v>
      </c>
      <c r="V483" s="30">
        <v>3233.924368</v>
      </c>
      <c r="W483" s="32">
        <v>-0.44448883929088479</v>
      </c>
      <c r="X483" s="30">
        <v>3154.9291779999999</v>
      </c>
      <c r="Y483" s="32">
        <v>-2.442703694052506E-2</v>
      </c>
      <c r="Z483" s="30">
        <v>3102.5797739999998</v>
      </c>
      <c r="AA483" s="32">
        <v>-1.6592893547355582E-2</v>
      </c>
      <c r="AB483" s="30">
        <v>2264</v>
      </c>
      <c r="AC483" s="27">
        <v>-0.44455348380765458</v>
      </c>
      <c r="AD483" s="30">
        <v>2209</v>
      </c>
      <c r="AE483" s="27">
        <v>-2.4293286219081223E-2</v>
      </c>
      <c r="AF483" s="30">
        <v>2172</v>
      </c>
      <c r="AG483" s="27">
        <v>-1.6749660479855138E-2</v>
      </c>
      <c r="AH483" s="25">
        <v>11.583878279541899</v>
      </c>
      <c r="AI483" s="25">
        <v>11.729255372628264</v>
      </c>
      <c r="AJ483" s="25">
        <v>11.460313274810789</v>
      </c>
      <c r="AK483" s="25">
        <v>13.584370753263459</v>
      </c>
      <c r="AL483" s="25">
        <v>13.167776628057185</v>
      </c>
      <c r="AM483" s="25">
        <v>12.843599412022098</v>
      </c>
      <c r="AN483" s="49">
        <v>48.994415719979671</v>
      </c>
      <c r="AO483" s="49">
        <v>53.560611485303689</v>
      </c>
      <c r="AP483" s="49">
        <v>54.878106847516314</v>
      </c>
      <c r="AQ483" s="49">
        <v>0</v>
      </c>
      <c r="AR483" s="49">
        <v>0</v>
      </c>
      <c r="AS483" s="49">
        <v>0</v>
      </c>
      <c r="AT483" s="28">
        <v>2000</v>
      </c>
      <c r="AU483" s="28">
        <v>2000</v>
      </c>
      <c r="AV483" s="28">
        <v>1500</v>
      </c>
    </row>
    <row r="484" spans="1:48" x14ac:dyDescent="0.25">
      <c r="A484" s="162">
        <v>481</v>
      </c>
      <c r="B484" s="3" t="s">
        <v>404</v>
      </c>
      <c r="C484" s="3" t="s">
        <v>694</v>
      </c>
      <c r="D484" s="28" t="s">
        <v>4942</v>
      </c>
      <c r="E484" s="25" t="s">
        <v>4942</v>
      </c>
      <c r="F484" s="25" t="s">
        <v>4942</v>
      </c>
      <c r="G484" s="25" t="s">
        <v>4942</v>
      </c>
      <c r="H484" s="28" t="s">
        <v>4942</v>
      </c>
      <c r="I484" s="51">
        <v>2.2310499999999998</v>
      </c>
      <c r="J484" s="51">
        <v>27.815729999999999</v>
      </c>
      <c r="K484" s="28">
        <v>0</v>
      </c>
      <c r="L484" s="28" t="s">
        <v>4942</v>
      </c>
      <c r="M484" s="51" t="s">
        <v>4942</v>
      </c>
      <c r="N484" s="51" t="s">
        <v>4942</v>
      </c>
      <c r="O484" s="51" t="s">
        <v>4942</v>
      </c>
      <c r="P484" s="30">
        <v>47065.439066999999</v>
      </c>
      <c r="Q484" s="27">
        <v>0.42265010364064093</v>
      </c>
      <c r="R484" s="30">
        <v>45702.042302000002</v>
      </c>
      <c r="S484" s="27">
        <v>-2.8968108914465551E-2</v>
      </c>
      <c r="T484" s="30">
        <v>47191.073233000003</v>
      </c>
      <c r="U484" s="27">
        <v>3.2581277684713854E-2</v>
      </c>
      <c r="V484" s="30">
        <v>1797.94408</v>
      </c>
      <c r="W484" s="32">
        <v>-1.8585322109291111</v>
      </c>
      <c r="X484" s="30">
        <v>1752.188658</v>
      </c>
      <c r="Y484" s="32">
        <v>-2.5448745880906398E-2</v>
      </c>
      <c r="Z484" s="30">
        <v>1622.809998</v>
      </c>
      <c r="AA484" s="32">
        <v>-7.3838316102146626E-2</v>
      </c>
      <c r="AB484" s="30">
        <v>798</v>
      </c>
      <c r="AC484" s="27">
        <v>-1.8498402555910545</v>
      </c>
      <c r="AD484" s="30">
        <v>785</v>
      </c>
      <c r="AE484" s="27">
        <v>-1.6290726817042578E-2</v>
      </c>
      <c r="AF484" s="30">
        <v>727</v>
      </c>
      <c r="AG484" s="27">
        <v>-7.3885350318471335E-2</v>
      </c>
      <c r="AH484" s="25">
        <v>6.5092400512666249</v>
      </c>
      <c r="AI484" s="25">
        <v>6.0834850272645813</v>
      </c>
      <c r="AJ484" s="25">
        <v>5.5797751563683242</v>
      </c>
      <c r="AK484" s="25">
        <v>7.8530319801289359</v>
      </c>
      <c r="AL484" s="25">
        <v>7.1700365455445505</v>
      </c>
      <c r="AM484" s="25">
        <v>6.4171842289124985</v>
      </c>
      <c r="AN484" s="49">
        <v>13.853010576866144</v>
      </c>
      <c r="AO484" s="49">
        <v>15.021078096765017</v>
      </c>
      <c r="AP484" s="49">
        <v>12.881650906699571</v>
      </c>
      <c r="AQ484" s="49">
        <v>4.5200744587460102</v>
      </c>
      <c r="AR484" s="49">
        <v>4.1874479590856186</v>
      </c>
      <c r="AS484" s="49">
        <v>4.2353988903975157</v>
      </c>
      <c r="AT484" s="28">
        <v>0</v>
      </c>
      <c r="AU484" s="28">
        <v>600</v>
      </c>
      <c r="AV484" s="28">
        <v>700</v>
      </c>
    </row>
    <row r="485" spans="1:48" x14ac:dyDescent="0.25">
      <c r="A485" s="162">
        <v>482</v>
      </c>
      <c r="B485" s="3" t="s">
        <v>2759</v>
      </c>
      <c r="C485" s="3" t="s">
        <v>2176</v>
      </c>
      <c r="D485" s="28">
        <v>3600</v>
      </c>
      <c r="E485" s="25">
        <v>-38.983049999999999</v>
      </c>
      <c r="F485" s="25">
        <v>-30.76923</v>
      </c>
      <c r="G485" s="25">
        <v>20</v>
      </c>
      <c r="H485" s="28">
        <v>57600000000</v>
      </c>
      <c r="I485" s="51">
        <v>16</v>
      </c>
      <c r="J485" s="51">
        <v>100</v>
      </c>
      <c r="K485" s="28">
        <v>500</v>
      </c>
      <c r="L485" s="28">
        <v>1800000</v>
      </c>
      <c r="M485" s="51">
        <v>87.804878048780495</v>
      </c>
      <c r="N485" s="51">
        <v>0.52185662918702824</v>
      </c>
      <c r="O485" s="51" t="s">
        <v>4942</v>
      </c>
      <c r="P485" s="30" t="s">
        <v>4748</v>
      </c>
      <c r="Q485" s="27" t="s">
        <v>2001</v>
      </c>
      <c r="R485" s="30">
        <v>213688.24937800001</v>
      </c>
      <c r="S485" s="27" t="s">
        <v>2001</v>
      </c>
      <c r="T485" s="30">
        <v>253936.57161300001</v>
      </c>
      <c r="U485" s="27">
        <v>0.18835065733447726</v>
      </c>
      <c r="V485" s="30" t="s">
        <v>4748</v>
      </c>
      <c r="W485" s="32" t="s">
        <v>2001</v>
      </c>
      <c r="X485" s="30">
        <v>-7436.7634909999997</v>
      </c>
      <c r="Y485" s="32" t="s">
        <v>2001</v>
      </c>
      <c r="Z485" s="30">
        <v>1717.451824</v>
      </c>
      <c r="AA485" s="32">
        <v>-1.230940761539407</v>
      </c>
      <c r="AB485" s="30" t="s">
        <v>4748</v>
      </c>
      <c r="AC485" s="27" t="s">
        <v>2001</v>
      </c>
      <c r="AD485" s="30">
        <v>-465</v>
      </c>
      <c r="AE485" s="27" t="s">
        <v>2001</v>
      </c>
      <c r="AF485" s="30">
        <v>107</v>
      </c>
      <c r="AG485" s="27">
        <v>-1.2301075268817205</v>
      </c>
      <c r="AH485" s="25" t="s">
        <v>4748</v>
      </c>
      <c r="AI485" s="25" t="s">
        <v>4748</v>
      </c>
      <c r="AJ485" s="25">
        <v>0.40688652408264131</v>
      </c>
      <c r="AK485" s="25" t="s">
        <v>4748</v>
      </c>
      <c r="AL485" s="25" t="s">
        <v>4748</v>
      </c>
      <c r="AM485" s="25">
        <v>1.5777590763965461</v>
      </c>
      <c r="AN485" s="49" t="s">
        <v>4748</v>
      </c>
      <c r="AO485" s="49">
        <v>7.5545687121259197</v>
      </c>
      <c r="AP485" s="49">
        <v>8.1610058265191974</v>
      </c>
      <c r="AQ485" s="49" t="s">
        <v>4748</v>
      </c>
      <c r="AR485" s="49">
        <v>223.73090285681144</v>
      </c>
      <c r="AS485" s="49">
        <v>189.19886486179422</v>
      </c>
      <c r="AT485" s="28" t="s">
        <v>4748</v>
      </c>
      <c r="AU485" s="28" t="s">
        <v>4748</v>
      </c>
      <c r="AV485" s="28">
        <v>0</v>
      </c>
    </row>
    <row r="486" spans="1:48" x14ac:dyDescent="0.25">
      <c r="A486" s="162">
        <v>483</v>
      </c>
      <c r="B486" s="3" t="s">
        <v>405</v>
      </c>
      <c r="C486" s="3" t="s">
        <v>694</v>
      </c>
      <c r="D486" s="6">
        <v>3000</v>
      </c>
      <c r="E486" s="171">
        <v>11.11111</v>
      </c>
      <c r="F486" s="171">
        <v>25</v>
      </c>
      <c r="G486" s="171">
        <v>15.38462</v>
      </c>
      <c r="H486" s="6">
        <v>98999940000</v>
      </c>
      <c r="I486" s="154">
        <v>32.999980000000001</v>
      </c>
      <c r="J486" s="154">
        <v>26.079260000000001</v>
      </c>
      <c r="K486" s="6">
        <v>6375</v>
      </c>
      <c r="L486" s="6">
        <v>18437500</v>
      </c>
      <c r="M486" s="154">
        <v>26.479159383426776</v>
      </c>
      <c r="N486" s="154">
        <v>0.26083269032294371</v>
      </c>
      <c r="O486" s="154">
        <v>0.61807270000000003</v>
      </c>
      <c r="P486" s="172">
        <v>11576.394307</v>
      </c>
      <c r="Q486" s="168">
        <v>8.8851429162853046E-2</v>
      </c>
      <c r="R486" s="172">
        <v>13531.144754999999</v>
      </c>
      <c r="S486" s="168">
        <v>0.16885658834357464</v>
      </c>
      <c r="T486" s="172">
        <v>12322.866598000001</v>
      </c>
      <c r="U486" s="168">
        <v>-8.9296077965134363E-2</v>
      </c>
      <c r="V486" s="172">
        <v>1308.6124319999999</v>
      </c>
      <c r="W486" s="173">
        <v>-0.36107499681705013</v>
      </c>
      <c r="X486" s="172">
        <v>1946.1602419999999</v>
      </c>
      <c r="Y486" s="173">
        <v>0.48719375913738849</v>
      </c>
      <c r="Z486" s="172">
        <v>2806.7691359999999</v>
      </c>
      <c r="AA486" s="173">
        <v>0.44220865036045681</v>
      </c>
      <c r="AB486" s="172">
        <v>40</v>
      </c>
      <c r="AC486" s="168">
        <v>-0.35483870967741937</v>
      </c>
      <c r="AD486" s="172">
        <v>59</v>
      </c>
      <c r="AE486" s="168">
        <v>0.47500000000000009</v>
      </c>
      <c r="AF486" s="172">
        <v>85</v>
      </c>
      <c r="AG486" s="168">
        <v>0.44067796610169491</v>
      </c>
      <c r="AH486" s="171">
        <v>0.34394358060438973</v>
      </c>
      <c r="AI486" s="171">
        <v>0.52058249871664497</v>
      </c>
      <c r="AJ486" s="171">
        <v>0.72423898241555495</v>
      </c>
      <c r="AK486" s="171">
        <v>0.35369209993290024</v>
      </c>
      <c r="AL486" s="171">
        <v>0.5237592428223532</v>
      </c>
      <c r="AM486" s="171">
        <v>0.75065140011531362</v>
      </c>
      <c r="AN486" s="170" t="s">
        <v>4748</v>
      </c>
      <c r="AO486" s="170" t="s">
        <v>4748</v>
      </c>
      <c r="AP486" s="170" t="s">
        <v>4748</v>
      </c>
      <c r="AQ486" s="170">
        <v>0</v>
      </c>
      <c r="AR486" s="170">
        <v>0</v>
      </c>
      <c r="AS486" s="170">
        <v>0</v>
      </c>
      <c r="AT486" s="6">
        <v>0</v>
      </c>
      <c r="AU486" s="6">
        <v>0</v>
      </c>
      <c r="AV486" s="6" t="s">
        <v>4748</v>
      </c>
    </row>
    <row r="487" spans="1:48" x14ac:dyDescent="0.25">
      <c r="A487" s="162">
        <v>484</v>
      </c>
      <c r="B487" s="3" t="s">
        <v>4861</v>
      </c>
      <c r="C487" s="3" t="s">
        <v>2176</v>
      </c>
      <c r="D487" s="6">
        <v>31800</v>
      </c>
      <c r="E487" s="171">
        <v>-62.807020000000001</v>
      </c>
      <c r="F487" s="171">
        <v>-62.807020000000001</v>
      </c>
      <c r="G487" s="171" t="s">
        <v>4942</v>
      </c>
      <c r="H487" s="6">
        <v>212401390200</v>
      </c>
      <c r="I487" s="154">
        <v>6.6792799999999994</v>
      </c>
      <c r="J487" s="154">
        <v>88.995829999999998</v>
      </c>
      <c r="K487" s="6">
        <v>20</v>
      </c>
      <c r="L487" s="6">
        <v>815500</v>
      </c>
      <c r="M487" s="154">
        <v>45.887445887445885</v>
      </c>
      <c r="N487" s="154">
        <v>2.8977051313498032</v>
      </c>
      <c r="O487" s="154" t="s">
        <v>4942</v>
      </c>
      <c r="P487" s="172" t="s">
        <v>2001</v>
      </c>
      <c r="Q487" s="168" t="s">
        <v>2001</v>
      </c>
      <c r="R487" s="172" t="s">
        <v>2001</v>
      </c>
      <c r="S487" s="168" t="s">
        <v>2001</v>
      </c>
      <c r="T487" s="172" t="s">
        <v>2001</v>
      </c>
      <c r="U487" s="168" t="s">
        <v>2001</v>
      </c>
      <c r="V487" s="172" t="s">
        <v>2001</v>
      </c>
      <c r="W487" s="173" t="s">
        <v>2001</v>
      </c>
      <c r="X487" s="172" t="s">
        <v>2001</v>
      </c>
      <c r="Y487" s="173" t="s">
        <v>2001</v>
      </c>
      <c r="Z487" s="172" t="s">
        <v>2001</v>
      </c>
      <c r="AA487" s="173" t="s">
        <v>2001</v>
      </c>
      <c r="AB487" s="172" t="s">
        <v>2001</v>
      </c>
      <c r="AC487" s="168" t="s">
        <v>2001</v>
      </c>
      <c r="AD487" s="172" t="s">
        <v>2001</v>
      </c>
      <c r="AE487" s="168" t="s">
        <v>2001</v>
      </c>
      <c r="AF487" s="172" t="s">
        <v>2001</v>
      </c>
      <c r="AG487" s="168" t="s">
        <v>2001</v>
      </c>
      <c r="AH487" s="171" t="s">
        <v>2001</v>
      </c>
      <c r="AI487" s="171" t="s">
        <v>2001</v>
      </c>
      <c r="AJ487" s="171" t="s">
        <v>2001</v>
      </c>
      <c r="AK487" s="171" t="s">
        <v>2001</v>
      </c>
      <c r="AL487" s="171" t="s">
        <v>2001</v>
      </c>
      <c r="AM487" s="171" t="s">
        <v>2001</v>
      </c>
      <c r="AN487" s="170" t="s">
        <v>2001</v>
      </c>
      <c r="AO487" s="170" t="s">
        <v>2001</v>
      </c>
      <c r="AP487" s="170" t="s">
        <v>2001</v>
      </c>
      <c r="AQ487" s="170" t="s">
        <v>2001</v>
      </c>
      <c r="AR487" s="170" t="s">
        <v>2001</v>
      </c>
      <c r="AS487" s="170" t="s">
        <v>2001</v>
      </c>
      <c r="AT487" s="6" t="s">
        <v>2001</v>
      </c>
      <c r="AU487" s="6" t="s">
        <v>2001</v>
      </c>
      <c r="AV487" s="6" t="s">
        <v>2001</v>
      </c>
    </row>
    <row r="488" spans="1:48" x14ac:dyDescent="0.25">
      <c r="A488" s="162">
        <v>485</v>
      </c>
      <c r="B488" s="3" t="s">
        <v>2762</v>
      </c>
      <c r="C488" s="3" t="s">
        <v>2176</v>
      </c>
      <c r="D488" s="28">
        <v>27000</v>
      </c>
      <c r="E488" s="25">
        <v>1.886792</v>
      </c>
      <c r="F488" s="25">
        <v>-10.298999999999999</v>
      </c>
      <c r="G488" s="25">
        <v>9.9999979999999997</v>
      </c>
      <c r="H488" s="28">
        <v>461585466000</v>
      </c>
      <c r="I488" s="51">
        <v>17.095759999999999</v>
      </c>
      <c r="J488" s="51">
        <v>92.451430000000002</v>
      </c>
      <c r="K488" s="28">
        <v>1270</v>
      </c>
      <c r="L488" s="28">
        <v>33946000</v>
      </c>
      <c r="M488" s="51">
        <v>1.905434015525759</v>
      </c>
      <c r="N488" s="51">
        <v>0.92753572271662388</v>
      </c>
      <c r="O488" s="51" t="s">
        <v>4942</v>
      </c>
      <c r="P488" s="30" t="s">
        <v>4748</v>
      </c>
      <c r="Q488" s="27" t="s">
        <v>2001</v>
      </c>
      <c r="R488" s="30">
        <v>153023.940971</v>
      </c>
      <c r="S488" s="27" t="s">
        <v>2001</v>
      </c>
      <c r="T488" s="30">
        <v>207787.06903499999</v>
      </c>
      <c r="U488" s="27">
        <v>0.3578729427337014</v>
      </c>
      <c r="V488" s="30" t="s">
        <v>4748</v>
      </c>
      <c r="W488" s="32" t="s">
        <v>2001</v>
      </c>
      <c r="X488" s="30">
        <v>50471.495342000002</v>
      </c>
      <c r="Y488" s="32" t="s">
        <v>2001</v>
      </c>
      <c r="Z488" s="30">
        <v>242202.52311000001</v>
      </c>
      <c r="AA488" s="32">
        <v>3.7987982418355348</v>
      </c>
      <c r="AB488" s="30" t="s">
        <v>4748</v>
      </c>
      <c r="AC488" s="27" t="s">
        <v>2001</v>
      </c>
      <c r="AD488" s="30">
        <v>2714.5454545454545</v>
      </c>
      <c r="AE488" s="27" t="s">
        <v>2001</v>
      </c>
      <c r="AF488" s="30">
        <v>14169.999999999998</v>
      </c>
      <c r="AG488" s="27">
        <v>4.2200267916945746</v>
      </c>
      <c r="AH488" s="25" t="s">
        <v>4748</v>
      </c>
      <c r="AI488" s="25" t="s">
        <v>4748</v>
      </c>
      <c r="AJ488" s="25">
        <v>39.462497453138361</v>
      </c>
      <c r="AK488" s="25" t="s">
        <v>4748</v>
      </c>
      <c r="AL488" s="25" t="s">
        <v>4748</v>
      </c>
      <c r="AM488" s="25">
        <v>59.145530294944052</v>
      </c>
      <c r="AN488" s="49" t="s">
        <v>4748</v>
      </c>
      <c r="AO488" s="49">
        <v>25.727923635466365</v>
      </c>
      <c r="AP488" s="49">
        <v>34.023413337185005</v>
      </c>
      <c r="AQ488" s="49" t="s">
        <v>4748</v>
      </c>
      <c r="AR488" s="49">
        <v>3.1543089877412651</v>
      </c>
      <c r="AS488" s="49">
        <v>2.1334488292684828</v>
      </c>
      <c r="AT488" s="28" t="s">
        <v>4748</v>
      </c>
      <c r="AU488" s="28" t="s">
        <v>4748</v>
      </c>
      <c r="AV488" s="28">
        <v>1818.181818181818</v>
      </c>
    </row>
    <row r="489" spans="1:48" x14ac:dyDescent="0.25">
      <c r="A489" s="162">
        <v>486</v>
      </c>
      <c r="B489" s="3" t="s">
        <v>406</v>
      </c>
      <c r="C489" s="3" t="s">
        <v>694</v>
      </c>
      <c r="D489" s="6">
        <v>14700</v>
      </c>
      <c r="E489" s="171">
        <v>-2</v>
      </c>
      <c r="F489" s="171">
        <v>2.7972030000000001</v>
      </c>
      <c r="G489" s="171">
        <v>-20.967739999999999</v>
      </c>
      <c r="H489" s="6">
        <v>95822640900</v>
      </c>
      <c r="I489" s="154">
        <v>6.5185399999999998</v>
      </c>
      <c r="J489" s="154">
        <v>45.493049999999997</v>
      </c>
      <c r="K489" s="6">
        <v>7560</v>
      </c>
      <c r="L489" s="6">
        <v>112479500</v>
      </c>
      <c r="M489" s="154">
        <v>5.3087757313109423</v>
      </c>
      <c r="N489" s="154">
        <v>1.0226797413367086</v>
      </c>
      <c r="O489" s="154">
        <v>0.27159509999999998</v>
      </c>
      <c r="P489" s="172">
        <v>284919.474132</v>
      </c>
      <c r="Q489" s="168">
        <v>0.45298172020762695</v>
      </c>
      <c r="R489" s="172">
        <v>360060.87108999997</v>
      </c>
      <c r="S489" s="168">
        <v>0.26372854009686897</v>
      </c>
      <c r="T489" s="172">
        <v>338088.25526800001</v>
      </c>
      <c r="U489" s="168">
        <v>-6.1024725501227096E-2</v>
      </c>
      <c r="V489" s="172">
        <v>16037.200735</v>
      </c>
      <c r="W489" s="173">
        <v>0.66910354659677518</v>
      </c>
      <c r="X489" s="172">
        <v>22690.000330999999</v>
      </c>
      <c r="Y489" s="173">
        <v>0.41483546324145948</v>
      </c>
      <c r="Z489" s="172">
        <v>21006.549629000001</v>
      </c>
      <c r="AA489" s="173">
        <v>-7.4193507159186753E-2</v>
      </c>
      <c r="AB489" s="172">
        <v>2460.0225225225226</v>
      </c>
      <c r="AC489" s="168">
        <v>0.66883116883116878</v>
      </c>
      <c r="AD489" s="172">
        <v>3481.0810810810813</v>
      </c>
      <c r="AE489" s="168">
        <v>0.41506065461203945</v>
      </c>
      <c r="AF489" s="172">
        <v>3223</v>
      </c>
      <c r="AG489" s="168">
        <v>-7.4138198757764021E-2</v>
      </c>
      <c r="AH489" s="171">
        <v>13.822285044735857</v>
      </c>
      <c r="AI489" s="171">
        <v>16.171722098291085</v>
      </c>
      <c r="AJ489" s="171">
        <v>13.290854506050914</v>
      </c>
      <c r="AK489" s="171">
        <v>29.027059156239499</v>
      </c>
      <c r="AL489" s="171">
        <v>34.386728501772374</v>
      </c>
      <c r="AM489" s="171">
        <v>25.328010169970934</v>
      </c>
      <c r="AN489" s="170">
        <v>10.90841076296557</v>
      </c>
      <c r="AO489" s="170">
        <v>11.178183492740478</v>
      </c>
      <c r="AP489" s="170">
        <v>11.192750743146473</v>
      </c>
      <c r="AQ489" s="170">
        <v>45.612741340337671</v>
      </c>
      <c r="AR489" s="170">
        <v>20.15715362559618</v>
      </c>
      <c r="AS489" s="170">
        <v>12.7548434570728</v>
      </c>
      <c r="AT489" s="6">
        <v>1126.1261261261261</v>
      </c>
      <c r="AU489" s="6">
        <v>0</v>
      </c>
      <c r="AV489" s="6">
        <v>0</v>
      </c>
    </row>
    <row r="490" spans="1:48" x14ac:dyDescent="0.25">
      <c r="A490" s="162">
        <v>487</v>
      </c>
      <c r="B490" s="3" t="s">
        <v>1998</v>
      </c>
      <c r="C490" s="3" t="s">
        <v>1</v>
      </c>
      <c r="D490" s="28">
        <v>4260</v>
      </c>
      <c r="E490" s="25">
        <v>-6.7833699999999997</v>
      </c>
      <c r="F490" s="25">
        <v>-22.120660000000001</v>
      </c>
      <c r="G490" s="25">
        <v>-45.732480000000002</v>
      </c>
      <c r="H490" s="28">
        <v>115020000000</v>
      </c>
      <c r="I490" s="51">
        <v>27</v>
      </c>
      <c r="J490" s="51">
        <v>86.82105</v>
      </c>
      <c r="K490" s="28">
        <v>247721</v>
      </c>
      <c r="L490" s="28">
        <v>1148400000</v>
      </c>
      <c r="M490" s="51">
        <v>2.9060678444186507</v>
      </c>
      <c r="N490" s="51">
        <v>0.3325134132721147</v>
      </c>
      <c r="O490" s="51">
        <v>0.4882146</v>
      </c>
      <c r="P490" s="30">
        <v>503825.133768</v>
      </c>
      <c r="Q490" s="27" t="s">
        <v>2001</v>
      </c>
      <c r="R490" s="30">
        <v>630199.49517000001</v>
      </c>
      <c r="S490" s="27">
        <v>0.25082980766932628</v>
      </c>
      <c r="T490" s="30">
        <v>543165.29206300003</v>
      </c>
      <c r="U490" s="27">
        <v>-0.13810579629791991</v>
      </c>
      <c r="V490" s="30">
        <v>10133.528177</v>
      </c>
      <c r="W490" s="32" t="s">
        <v>2001</v>
      </c>
      <c r="X490" s="30">
        <v>19763.237599</v>
      </c>
      <c r="Y490" s="32">
        <v>0.95028199989185258</v>
      </c>
      <c r="Z490" s="30">
        <v>22421.094924000001</v>
      </c>
      <c r="AA490" s="32">
        <v>0.13448491481651192</v>
      </c>
      <c r="AB490" s="30">
        <v>1681</v>
      </c>
      <c r="AC490" s="27" t="s">
        <v>2001</v>
      </c>
      <c r="AD490" s="30">
        <v>1391</v>
      </c>
      <c r="AE490" s="27">
        <v>-0.17251635930993459</v>
      </c>
      <c r="AF490" s="30">
        <v>1660.8218460000001</v>
      </c>
      <c r="AG490" s="27">
        <v>0.19397688425593101</v>
      </c>
      <c r="AH490" s="25" t="s">
        <v>4748</v>
      </c>
      <c r="AI490" s="25">
        <v>7.2356479948788159</v>
      </c>
      <c r="AJ490" s="25">
        <v>7.4309259365290679</v>
      </c>
      <c r="AK490" s="25" t="s">
        <v>4748</v>
      </c>
      <c r="AL490" s="25">
        <v>12.091759700884348</v>
      </c>
      <c r="AM490" s="25">
        <v>13.292436512896897</v>
      </c>
      <c r="AN490" s="49">
        <v>5.3981628865152453</v>
      </c>
      <c r="AO490" s="49">
        <v>6.0863561902177015</v>
      </c>
      <c r="AP490" s="49">
        <v>6.2213393686576968</v>
      </c>
      <c r="AQ490" s="49">
        <v>47.744506969639808</v>
      </c>
      <c r="AR490" s="49">
        <v>27.20492182596282</v>
      </c>
      <c r="AS490" s="49">
        <v>64.804514692371583</v>
      </c>
      <c r="AT490" s="28">
        <v>600</v>
      </c>
      <c r="AU490" s="28">
        <v>0</v>
      </c>
      <c r="AV490" s="28">
        <v>1100</v>
      </c>
    </row>
    <row r="491" spans="1:48" x14ac:dyDescent="0.25">
      <c r="A491" s="162">
        <v>488</v>
      </c>
      <c r="B491" s="3" t="s">
        <v>2765</v>
      </c>
      <c r="C491" s="3" t="s">
        <v>2176</v>
      </c>
      <c r="D491" s="28">
        <v>9800</v>
      </c>
      <c r="E491" s="25">
        <v>48.484850000000002</v>
      </c>
      <c r="F491" s="25">
        <v>66.101690000000005</v>
      </c>
      <c r="G491" s="25">
        <v>188.2353</v>
      </c>
      <c r="H491" s="28">
        <v>51273600000</v>
      </c>
      <c r="I491" s="51">
        <v>5.2320000000000002</v>
      </c>
      <c r="J491" s="51" t="s">
        <v>4942</v>
      </c>
      <c r="K491" s="28">
        <v>35</v>
      </c>
      <c r="L491" s="28">
        <v>272000</v>
      </c>
      <c r="M491" s="51" t="s">
        <v>4942</v>
      </c>
      <c r="N491" s="51">
        <v>0.70139950930284523</v>
      </c>
      <c r="O491" s="51" t="s">
        <v>4942</v>
      </c>
      <c r="P491" s="30">
        <v>48126.924210999998</v>
      </c>
      <c r="Q491" s="27">
        <v>-8.1767254607505335E-2</v>
      </c>
      <c r="R491" s="30">
        <v>37182.762357</v>
      </c>
      <c r="S491" s="27">
        <v>-0.22740206305348254</v>
      </c>
      <c r="T491" s="30">
        <v>14419.394479000001</v>
      </c>
      <c r="U491" s="27">
        <v>-0.61220217205606786</v>
      </c>
      <c r="V491" s="30">
        <v>9944.2335500000008</v>
      </c>
      <c r="W491" s="32">
        <v>-0.25422369661634459</v>
      </c>
      <c r="X491" s="30">
        <v>5456.0740219999998</v>
      </c>
      <c r="Y491" s="32">
        <v>-0.45133287602642846</v>
      </c>
      <c r="Z491" s="30">
        <v>-6025.0819549999997</v>
      </c>
      <c r="AA491" s="32">
        <v>-2.1042888954045789</v>
      </c>
      <c r="AB491" s="30">
        <v>1901</v>
      </c>
      <c r="AC491" s="27">
        <v>-0.25421734013338559</v>
      </c>
      <c r="AD491" s="30">
        <v>1043</v>
      </c>
      <c r="AE491" s="27">
        <v>-0.45134139926354555</v>
      </c>
      <c r="AF491" s="30">
        <v>-1152</v>
      </c>
      <c r="AG491" s="27">
        <v>-2.1045062320230103</v>
      </c>
      <c r="AH491" s="25">
        <v>3.5645715057346505</v>
      </c>
      <c r="AI491" s="25">
        <v>2.0050447043757269</v>
      </c>
      <c r="AJ491" s="25">
        <v>-2.4973280831652698</v>
      </c>
      <c r="AK491" s="25">
        <v>11.285492182408772</v>
      </c>
      <c r="AL491" s="25">
        <v>6.3263654442755364</v>
      </c>
      <c r="AM491" s="25">
        <v>-7.6939526987076388</v>
      </c>
      <c r="AN491" s="49">
        <v>43.266126392595694</v>
      </c>
      <c r="AO491" s="49">
        <v>51.706264492693244</v>
      </c>
      <c r="AP491" s="49">
        <v>43.508228019815455</v>
      </c>
      <c r="AQ491" s="49">
        <v>2.0180797930478018</v>
      </c>
      <c r="AR491" s="49">
        <v>1.5301932785455428</v>
      </c>
      <c r="AS491" s="49">
        <v>1.6853059970975279</v>
      </c>
      <c r="AT491" s="28">
        <v>1700</v>
      </c>
      <c r="AU491" s="28">
        <v>800</v>
      </c>
      <c r="AV491" s="28">
        <v>0</v>
      </c>
    </row>
    <row r="492" spans="1:48" x14ac:dyDescent="0.25">
      <c r="A492" s="162">
        <v>489</v>
      </c>
      <c r="B492" s="3" t="s">
        <v>127</v>
      </c>
      <c r="C492" s="3" t="s">
        <v>1</v>
      </c>
      <c r="D492" s="6">
        <v>25000</v>
      </c>
      <c r="E492" s="171">
        <v>-9.4202899999999996</v>
      </c>
      <c r="F492" s="171">
        <v>9.5503979999999995</v>
      </c>
      <c r="G492" s="171">
        <v>-33.168300000000002</v>
      </c>
      <c r="H492" s="6">
        <v>7557326449999.999</v>
      </c>
      <c r="I492" s="154">
        <v>302.29309999999998</v>
      </c>
      <c r="J492" s="154">
        <v>76.204149999999998</v>
      </c>
      <c r="K492" s="6">
        <v>575865</v>
      </c>
      <c r="L492" s="6">
        <v>15295500000</v>
      </c>
      <c r="M492" s="154">
        <v>12.443907167046621</v>
      </c>
      <c r="N492" s="154">
        <v>1.0439935767153103</v>
      </c>
      <c r="O492" s="154">
        <v>1.325291</v>
      </c>
      <c r="P492" s="172">
        <v>554035.58452399995</v>
      </c>
      <c r="Q492" s="168">
        <v>-0.31999353212803261</v>
      </c>
      <c r="R492" s="172">
        <v>782912.93660300004</v>
      </c>
      <c r="S492" s="168">
        <v>0.4131094797379129</v>
      </c>
      <c r="T492" s="172">
        <v>1281569.742295</v>
      </c>
      <c r="U492" s="168">
        <v>0.63692497898378597</v>
      </c>
      <c r="V492" s="172">
        <v>213310.10026100001</v>
      </c>
      <c r="W492" s="173">
        <v>-0.43291522186028164</v>
      </c>
      <c r="X492" s="172">
        <v>304530.98130300001</v>
      </c>
      <c r="Y492" s="173">
        <v>0.42764445251483529</v>
      </c>
      <c r="Z492" s="172">
        <v>554059.163742</v>
      </c>
      <c r="AA492" s="173">
        <v>0.81938521122330821</v>
      </c>
      <c r="AB492" s="172">
        <v>1598</v>
      </c>
      <c r="AC492" s="168">
        <v>-0.45947915081518664</v>
      </c>
      <c r="AD492" s="172">
        <v>2395</v>
      </c>
      <c r="AE492" s="168">
        <v>0.49874843554443049</v>
      </c>
      <c r="AF492" s="172">
        <v>4281.9917740000001</v>
      </c>
      <c r="AG492" s="168">
        <v>0.78788800584551155</v>
      </c>
      <c r="AH492" s="171">
        <v>5.9472706500319621</v>
      </c>
      <c r="AI492" s="171">
        <v>9.0628607531109484</v>
      </c>
      <c r="AJ492" s="171">
        <v>10.761131744187727</v>
      </c>
      <c r="AK492" s="171">
        <v>8.7664584492738697</v>
      </c>
      <c r="AL492" s="171">
        <v>13.037917029228774</v>
      </c>
      <c r="AM492" s="171">
        <v>21.379539309516886</v>
      </c>
      <c r="AN492" s="170" t="s">
        <v>4748</v>
      </c>
      <c r="AO492" s="170" t="s">
        <v>4748</v>
      </c>
      <c r="AP492" s="170" t="s">
        <v>4748</v>
      </c>
      <c r="AQ492" s="170">
        <v>28.69440889107856</v>
      </c>
      <c r="AR492" s="170">
        <v>41.80746285671237</v>
      </c>
      <c r="AS492" s="170">
        <v>117.50505328991343</v>
      </c>
      <c r="AT492" s="6">
        <v>1430</v>
      </c>
      <c r="AU492" s="6">
        <v>1700</v>
      </c>
      <c r="AV492" s="6">
        <v>2100</v>
      </c>
    </row>
    <row r="493" spans="1:48" x14ac:dyDescent="0.25">
      <c r="A493" s="162">
        <v>490</v>
      </c>
      <c r="B493" s="3" t="s">
        <v>2768</v>
      </c>
      <c r="C493" s="3" t="s">
        <v>2176</v>
      </c>
      <c r="D493" s="6" t="s">
        <v>4942</v>
      </c>
      <c r="E493" s="171" t="s">
        <v>4942</v>
      </c>
      <c r="F493" s="171" t="s">
        <v>4942</v>
      </c>
      <c r="G493" s="171" t="s">
        <v>4942</v>
      </c>
      <c r="H493" s="6" t="s">
        <v>4942</v>
      </c>
      <c r="I493" s="154">
        <v>2.25</v>
      </c>
      <c r="J493" s="154">
        <v>40.563330000000001</v>
      </c>
      <c r="K493" s="6" t="s">
        <v>4942</v>
      </c>
      <c r="L493" s="6" t="s">
        <v>4942</v>
      </c>
      <c r="M493" s="154" t="s">
        <v>4942</v>
      </c>
      <c r="N493" s="154" t="s">
        <v>4942</v>
      </c>
      <c r="O493" s="154" t="s">
        <v>4942</v>
      </c>
      <c r="P493" s="172" t="s">
        <v>4748</v>
      </c>
      <c r="Q493" s="168" t="s">
        <v>2001</v>
      </c>
      <c r="R493" s="172">
        <v>126666.425728</v>
      </c>
      <c r="S493" s="168" t="s">
        <v>2001</v>
      </c>
      <c r="T493" s="172" t="s">
        <v>4748</v>
      </c>
      <c r="U493" s="168" t="s">
        <v>4748</v>
      </c>
      <c r="V493" s="172" t="s">
        <v>4748</v>
      </c>
      <c r="W493" s="173" t="s">
        <v>2001</v>
      </c>
      <c r="X493" s="172">
        <v>4020.2045440000002</v>
      </c>
      <c r="Y493" s="173" t="s">
        <v>2001</v>
      </c>
      <c r="Z493" s="172" t="s">
        <v>4748</v>
      </c>
      <c r="AA493" s="173" t="s">
        <v>4748</v>
      </c>
      <c r="AB493" s="172" t="s">
        <v>4748</v>
      </c>
      <c r="AC493" s="168" t="s">
        <v>2001</v>
      </c>
      <c r="AD493" s="172">
        <v>1787</v>
      </c>
      <c r="AE493" s="168" t="s">
        <v>2001</v>
      </c>
      <c r="AF493" s="172" t="s">
        <v>4748</v>
      </c>
      <c r="AG493" s="168" t="s">
        <v>4748</v>
      </c>
      <c r="AH493" s="171" t="s">
        <v>4748</v>
      </c>
      <c r="AI493" s="171" t="s">
        <v>4748</v>
      </c>
      <c r="AJ493" s="171" t="s">
        <v>4748</v>
      </c>
      <c r="AK493" s="171" t="s">
        <v>4748</v>
      </c>
      <c r="AL493" s="171" t="s">
        <v>4748</v>
      </c>
      <c r="AM493" s="171" t="s">
        <v>4748</v>
      </c>
      <c r="AN493" s="170" t="s">
        <v>4748</v>
      </c>
      <c r="AO493" s="170">
        <v>12.805482050808726</v>
      </c>
      <c r="AP493" s="170" t="s">
        <v>4748</v>
      </c>
      <c r="AQ493" s="170" t="s">
        <v>4748</v>
      </c>
      <c r="AR493" s="170">
        <v>0</v>
      </c>
      <c r="AS493" s="170" t="s">
        <v>4748</v>
      </c>
      <c r="AT493" s="6" t="s">
        <v>4748</v>
      </c>
      <c r="AU493" s="6" t="s">
        <v>4748</v>
      </c>
      <c r="AV493" s="6" t="s">
        <v>4748</v>
      </c>
    </row>
    <row r="494" spans="1:48" x14ac:dyDescent="0.25">
      <c r="A494" s="162">
        <v>491</v>
      </c>
      <c r="B494" s="3" t="s">
        <v>407</v>
      </c>
      <c r="C494" s="3" t="s">
        <v>694</v>
      </c>
      <c r="D494" s="28" t="s">
        <v>4942</v>
      </c>
      <c r="E494" s="25" t="s">
        <v>4942</v>
      </c>
      <c r="F494" s="25" t="s">
        <v>4942</v>
      </c>
      <c r="G494" s="25" t="s">
        <v>4942</v>
      </c>
      <c r="H494" s="28" t="s">
        <v>4942</v>
      </c>
      <c r="I494" s="51">
        <v>2.0163799999999998</v>
      </c>
      <c r="J494" s="51">
        <v>45.628140000000002</v>
      </c>
      <c r="K494" s="28" t="s">
        <v>4942</v>
      </c>
      <c r="L494" s="28" t="s">
        <v>4942</v>
      </c>
      <c r="M494" s="51" t="s">
        <v>4942</v>
      </c>
      <c r="N494" s="51" t="s">
        <v>4942</v>
      </c>
      <c r="O494" s="51" t="s">
        <v>4942</v>
      </c>
      <c r="P494" s="30">
        <v>91115.736953</v>
      </c>
      <c r="Q494" s="27">
        <v>0.41969515944485902</v>
      </c>
      <c r="R494" s="30">
        <v>99184.087205999997</v>
      </c>
      <c r="S494" s="27">
        <v>8.8550567913003642E-2</v>
      </c>
      <c r="T494" s="30">
        <v>116234.790492</v>
      </c>
      <c r="U494" s="27">
        <v>0.1719096658175279</v>
      </c>
      <c r="V494" s="30">
        <v>1704.3893860000001</v>
      </c>
      <c r="W494" s="32">
        <v>0.46413599566709274</v>
      </c>
      <c r="X494" s="30">
        <v>1752.2655339999999</v>
      </c>
      <c r="Y494" s="32">
        <v>2.8089912078342216E-2</v>
      </c>
      <c r="Z494" s="30">
        <v>1870.7721289999999</v>
      </c>
      <c r="AA494" s="32">
        <v>6.7630500458157203E-2</v>
      </c>
      <c r="AB494" s="30">
        <v>845</v>
      </c>
      <c r="AC494" s="27">
        <v>0.46447140381282503</v>
      </c>
      <c r="AD494" s="30">
        <v>869</v>
      </c>
      <c r="AE494" s="27">
        <v>2.8402366863905293E-2</v>
      </c>
      <c r="AF494" s="30">
        <v>928</v>
      </c>
      <c r="AG494" s="27">
        <v>6.789413118527042E-2</v>
      </c>
      <c r="AH494" s="25">
        <v>3.74845283030115</v>
      </c>
      <c r="AI494" s="25">
        <v>3.5959872690765051</v>
      </c>
      <c r="AJ494" s="25">
        <v>3.8372412807320933</v>
      </c>
      <c r="AK494" s="25">
        <v>4.1906105270722822</v>
      </c>
      <c r="AL494" s="25">
        <v>4.2599215635330623</v>
      </c>
      <c r="AM494" s="25">
        <v>4.5108633869934289</v>
      </c>
      <c r="AN494" s="49">
        <v>10.985729507037057</v>
      </c>
      <c r="AO494" s="49">
        <v>8.8301493835497009</v>
      </c>
      <c r="AP494" s="49">
        <v>8.641909360770395</v>
      </c>
      <c r="AQ494" s="49">
        <v>2.442493132252034</v>
      </c>
      <c r="AR494" s="49">
        <v>4.8396000477948347</v>
      </c>
      <c r="AS494" s="49">
        <v>4.8054441291729768</v>
      </c>
      <c r="AT494" s="28">
        <v>500</v>
      </c>
      <c r="AU494" s="28">
        <v>500</v>
      </c>
      <c r="AV494" s="28">
        <v>600</v>
      </c>
    </row>
    <row r="495" spans="1:48" x14ac:dyDescent="0.25">
      <c r="A495" s="162">
        <v>492</v>
      </c>
      <c r="B495" s="3" t="s">
        <v>2771</v>
      </c>
      <c r="C495" s="3" t="s">
        <v>2176</v>
      </c>
      <c r="D495" s="28">
        <v>8800</v>
      </c>
      <c r="E495" s="25">
        <v>1.1494249999999999</v>
      </c>
      <c r="F495" s="25">
        <v>3.5294120000000002</v>
      </c>
      <c r="G495" s="25">
        <v>-32.307690000000001</v>
      </c>
      <c r="H495" s="28">
        <v>78868706400</v>
      </c>
      <c r="I495" s="51">
        <v>8.9623499999999989</v>
      </c>
      <c r="J495" s="51">
        <v>99.361599999999996</v>
      </c>
      <c r="K495" s="28">
        <v>1361.9</v>
      </c>
      <c r="L495" s="28">
        <v>11604500</v>
      </c>
      <c r="M495" s="51">
        <v>5.225653206650831</v>
      </c>
      <c r="N495" s="51">
        <v>0.61051790487154489</v>
      </c>
      <c r="O495" s="51">
        <v>0.55514160000000001</v>
      </c>
      <c r="P495" s="30">
        <v>295692.34844799998</v>
      </c>
      <c r="Q495" s="27" t="s">
        <v>2001</v>
      </c>
      <c r="R495" s="30">
        <v>322810.05495000002</v>
      </c>
      <c r="S495" s="27">
        <v>9.1709192491225222E-2</v>
      </c>
      <c r="T495" s="30">
        <v>250467.13174099999</v>
      </c>
      <c r="U495" s="27">
        <v>-0.22410368605217459</v>
      </c>
      <c r="V495" s="30">
        <v>22688.640253000001</v>
      </c>
      <c r="W495" s="32" t="s">
        <v>2001</v>
      </c>
      <c r="X495" s="30">
        <v>38071.632319999997</v>
      </c>
      <c r="Y495" s="32">
        <v>0.6780041419611289</v>
      </c>
      <c r="Z495" s="30">
        <v>32831.101605999997</v>
      </c>
      <c r="AA495" s="32">
        <v>-0.13764922580550917</v>
      </c>
      <c r="AB495" s="30">
        <v>2029</v>
      </c>
      <c r="AC495" s="27" t="s">
        <v>2001</v>
      </c>
      <c r="AD495" s="30">
        <v>3870</v>
      </c>
      <c r="AE495" s="27">
        <v>0.90734351897486443</v>
      </c>
      <c r="AF495" s="30">
        <v>3410</v>
      </c>
      <c r="AG495" s="27">
        <v>-0.11886304909560723</v>
      </c>
      <c r="AH495" s="25" t="s">
        <v>4748</v>
      </c>
      <c r="AI495" s="25">
        <v>9.9844592105223722</v>
      </c>
      <c r="AJ495" s="25">
        <v>8.1435785371280112</v>
      </c>
      <c r="AK495" s="25" t="s">
        <v>4748</v>
      </c>
      <c r="AL495" s="25">
        <v>27.290810008667094</v>
      </c>
      <c r="AM495" s="25">
        <v>20.340265556114652</v>
      </c>
      <c r="AN495" s="49">
        <v>16.25462238142844</v>
      </c>
      <c r="AO495" s="49">
        <v>25.401009589277045</v>
      </c>
      <c r="AP495" s="49">
        <v>25.790128720281125</v>
      </c>
      <c r="AQ495" s="49">
        <v>24.326016643342964</v>
      </c>
      <c r="AR495" s="49">
        <v>71.022043288860587</v>
      </c>
      <c r="AS495" s="49">
        <v>0</v>
      </c>
      <c r="AT495" s="28">
        <v>1500</v>
      </c>
      <c r="AU495" s="28">
        <v>1500</v>
      </c>
      <c r="AV495" s="28" t="s">
        <v>4748</v>
      </c>
    </row>
    <row r="496" spans="1:48" x14ac:dyDescent="0.25">
      <c r="A496" s="162">
        <v>493</v>
      </c>
      <c r="B496" s="3" t="s">
        <v>408</v>
      </c>
      <c r="C496" s="3" t="s">
        <v>694</v>
      </c>
      <c r="D496" s="28">
        <v>11100</v>
      </c>
      <c r="E496" s="25">
        <v>13.265309999999999</v>
      </c>
      <c r="F496" s="25">
        <v>15.625</v>
      </c>
      <c r="G496" s="25">
        <v>14.43299</v>
      </c>
      <c r="H496" s="28">
        <v>127650000000</v>
      </c>
      <c r="I496" s="51">
        <v>11.5</v>
      </c>
      <c r="J496" s="51">
        <v>78.007679999999993</v>
      </c>
      <c r="K496" s="28">
        <v>197741</v>
      </c>
      <c r="L496" s="28">
        <v>2098526000</v>
      </c>
      <c r="M496" s="51">
        <v>6.777022876855443</v>
      </c>
      <c r="N496" s="51">
        <v>0.77116335831792004</v>
      </c>
      <c r="O496" s="51">
        <v>0.48760120000000001</v>
      </c>
      <c r="P496" s="30">
        <v>150425.43562900001</v>
      </c>
      <c r="Q496" s="27">
        <v>0.20123688489724767</v>
      </c>
      <c r="R496" s="30">
        <v>172557.591716</v>
      </c>
      <c r="S496" s="27">
        <v>0.14713041045521957</v>
      </c>
      <c r="T496" s="30">
        <v>195660.12834299999</v>
      </c>
      <c r="U496" s="27">
        <v>0.13388304969521586</v>
      </c>
      <c r="V496" s="30">
        <v>12550.602220999999</v>
      </c>
      <c r="W496" s="32">
        <v>0.78724294764372615</v>
      </c>
      <c r="X496" s="30">
        <v>16252.709167000001</v>
      </c>
      <c r="Y496" s="32">
        <v>0.29497444670866368</v>
      </c>
      <c r="Z496" s="30">
        <v>18721.208773999999</v>
      </c>
      <c r="AA496" s="32">
        <v>0.15188234660668851</v>
      </c>
      <c r="AB496" s="30">
        <v>1444</v>
      </c>
      <c r="AC496" s="27">
        <v>-0.38917089678510997</v>
      </c>
      <c r="AD496" s="30">
        <v>1413</v>
      </c>
      <c r="AE496" s="27">
        <v>-2.1468144044321291E-2</v>
      </c>
      <c r="AF496" s="30">
        <v>1628</v>
      </c>
      <c r="AG496" s="27">
        <v>0.1521585279547063</v>
      </c>
      <c r="AH496" s="25">
        <v>7.085917106249692</v>
      </c>
      <c r="AI496" s="25">
        <v>7.864120433397809</v>
      </c>
      <c r="AJ496" s="25">
        <v>8.1803870604132385</v>
      </c>
      <c r="AK496" s="25">
        <v>14.052831947875019</v>
      </c>
      <c r="AL496" s="25">
        <v>11.679724647996485</v>
      </c>
      <c r="AM496" s="25">
        <v>13.040676268498732</v>
      </c>
      <c r="AN496" s="49">
        <v>35.807795206155781</v>
      </c>
      <c r="AO496" s="49">
        <v>41.235877780509298</v>
      </c>
      <c r="AP496" s="49">
        <v>39.088270299980188</v>
      </c>
      <c r="AQ496" s="49">
        <v>20.660905601787551</v>
      </c>
      <c r="AR496" s="49">
        <v>19.565673242624719</v>
      </c>
      <c r="AS496" s="49">
        <v>27.833361695214453</v>
      </c>
      <c r="AT496" s="28">
        <v>800</v>
      </c>
      <c r="AU496" s="28" t="s">
        <v>4748</v>
      </c>
      <c r="AV496" s="28">
        <v>0</v>
      </c>
    </row>
    <row r="497" spans="1:48" x14ac:dyDescent="0.25">
      <c r="A497" s="162">
        <v>494</v>
      </c>
      <c r="B497" s="3" t="s">
        <v>4228</v>
      </c>
      <c r="C497" s="3" t="s">
        <v>1</v>
      </c>
      <c r="D497" s="28">
        <v>27300</v>
      </c>
      <c r="E497" s="25">
        <v>-6.6666670000000003</v>
      </c>
      <c r="F497" s="25">
        <v>-10.4918</v>
      </c>
      <c r="G497" s="25">
        <v>-37.241379999999999</v>
      </c>
      <c r="H497" s="28">
        <v>26781293748300</v>
      </c>
      <c r="I497" s="51">
        <v>980.99979999999994</v>
      </c>
      <c r="J497" s="51">
        <v>72.596429999999998</v>
      </c>
      <c r="K497" s="28">
        <v>1274361</v>
      </c>
      <c r="L497" s="28">
        <v>36014700000</v>
      </c>
      <c r="M497" s="51">
        <v>9.4235415947531926</v>
      </c>
      <c r="N497" s="51">
        <v>1.712888572726196</v>
      </c>
      <c r="O497" s="51" t="s">
        <v>4942</v>
      </c>
      <c r="P497" s="30">
        <v>8915494</v>
      </c>
      <c r="Q497" s="27" t="s">
        <v>2001</v>
      </c>
      <c r="R497" s="30">
        <v>12138972</v>
      </c>
      <c r="S497" s="27">
        <v>0.36155910149230097</v>
      </c>
      <c r="T497" s="30">
        <v>16218746</v>
      </c>
      <c r="U497" s="27">
        <v>0.33608892087402459</v>
      </c>
      <c r="V497" s="30">
        <v>513037</v>
      </c>
      <c r="W497" s="32" t="s">
        <v>2001</v>
      </c>
      <c r="X497" s="30">
        <v>738132</v>
      </c>
      <c r="Y497" s="32">
        <v>0.43875003167412885</v>
      </c>
      <c r="Z497" s="30">
        <v>1746487</v>
      </c>
      <c r="AA497" s="32">
        <v>1.3660903469840082</v>
      </c>
      <c r="AB497" s="30">
        <v>633</v>
      </c>
      <c r="AC497" s="27" t="s">
        <v>2001</v>
      </c>
      <c r="AD497" s="30">
        <v>911</v>
      </c>
      <c r="AE497" s="27">
        <v>0.43917851500789884</v>
      </c>
      <c r="AF497" s="30">
        <v>1966</v>
      </c>
      <c r="AG497" s="27">
        <v>1.1580680570801318</v>
      </c>
      <c r="AH497" s="25" t="s">
        <v>4748</v>
      </c>
      <c r="AI497" s="25">
        <v>0.57491347064768128</v>
      </c>
      <c r="AJ497" s="25">
        <v>1.0284689175844681</v>
      </c>
      <c r="AK497" s="25" t="s">
        <v>4748</v>
      </c>
      <c r="AL497" s="25">
        <v>7.8904817400082994</v>
      </c>
      <c r="AM497" s="25">
        <v>14.931981177441433</v>
      </c>
      <c r="AN497" s="49" t="s">
        <v>4748</v>
      </c>
      <c r="AO497" s="49" t="s">
        <v>4748</v>
      </c>
      <c r="AP497" s="49" t="s">
        <v>4748</v>
      </c>
      <c r="AQ497" s="49">
        <v>180.21127289357844</v>
      </c>
      <c r="AR497" s="49">
        <v>287.30521653045372</v>
      </c>
      <c r="AS497" s="49">
        <v>303.27969729331846</v>
      </c>
      <c r="AT497" s="28">
        <v>1000</v>
      </c>
      <c r="AU497" s="28" t="s">
        <v>4748</v>
      </c>
      <c r="AV497" s="28">
        <v>1500</v>
      </c>
    </row>
    <row r="498" spans="1:48" x14ac:dyDescent="0.25">
      <c r="A498" s="162">
        <v>495</v>
      </c>
      <c r="B498" s="3" t="s">
        <v>128</v>
      </c>
      <c r="C498" s="3" t="s">
        <v>1</v>
      </c>
      <c r="D498" s="28">
        <v>14850</v>
      </c>
      <c r="E498" s="25">
        <v>-14.899710000000001</v>
      </c>
      <c r="F498" s="25">
        <v>4.5774650000000001</v>
      </c>
      <c r="G498" s="25">
        <v>-3.302324</v>
      </c>
      <c r="H498" s="28">
        <v>741824131950</v>
      </c>
      <c r="I498" s="51">
        <v>49.95449</v>
      </c>
      <c r="J498" s="51">
        <v>72.626239999999996</v>
      </c>
      <c r="K498" s="28">
        <v>501214.5</v>
      </c>
      <c r="L498" s="28">
        <v>8245450000</v>
      </c>
      <c r="M498" s="51">
        <v>8.4021704011305918</v>
      </c>
      <c r="N498" s="51">
        <v>0.93795968777093086</v>
      </c>
      <c r="O498" s="51">
        <v>0.74283350000000004</v>
      </c>
      <c r="P498" s="30">
        <v>423551.60315099999</v>
      </c>
      <c r="Q498" s="27">
        <v>8.0420137260779345E-2</v>
      </c>
      <c r="R498" s="30">
        <v>478860.66716700001</v>
      </c>
      <c r="S498" s="27">
        <v>0.130584003470958</v>
      </c>
      <c r="T498" s="30">
        <v>410120.82920500002</v>
      </c>
      <c r="U498" s="27">
        <v>-0.14354872445188185</v>
      </c>
      <c r="V498" s="30">
        <v>47739.719138</v>
      </c>
      <c r="W498" s="32">
        <v>1.1041697466344207</v>
      </c>
      <c r="X498" s="30">
        <v>58090.639542999998</v>
      </c>
      <c r="Y498" s="32">
        <v>0.21681988482334491</v>
      </c>
      <c r="Z498" s="30">
        <v>80279.429799999998</v>
      </c>
      <c r="AA498" s="32">
        <v>0.38196842781486956</v>
      </c>
      <c r="AB498" s="30">
        <v>942.37012987012963</v>
      </c>
      <c r="AC498" s="27">
        <v>1.0843806104129263</v>
      </c>
      <c r="AD498" s="30">
        <v>1189.2857142857142</v>
      </c>
      <c r="AE498" s="27">
        <v>0.26201550387596928</v>
      </c>
      <c r="AF498" s="30">
        <v>1628.189413392857</v>
      </c>
      <c r="AG498" s="27">
        <v>0.36904815540540536</v>
      </c>
      <c r="AH498" s="25">
        <v>3.970180797444117</v>
      </c>
      <c r="AI498" s="25">
        <v>4.4321136859333459</v>
      </c>
      <c r="AJ498" s="25">
        <v>5.4873871569055241</v>
      </c>
      <c r="AK498" s="25">
        <v>7.887913467303596</v>
      </c>
      <c r="AL498" s="25">
        <v>9.1600472075986872</v>
      </c>
      <c r="AM498" s="25">
        <v>11.89692170562183</v>
      </c>
      <c r="AN498" s="49">
        <v>23.702755488853345</v>
      </c>
      <c r="AO498" s="49">
        <v>22.223468419235772</v>
      </c>
      <c r="AP498" s="49">
        <v>26.136508088795495</v>
      </c>
      <c r="AQ498" s="49">
        <v>63.83815507600746</v>
      </c>
      <c r="AR498" s="49">
        <v>71.546759436999551</v>
      </c>
      <c r="AS498" s="49">
        <v>73.009247681024419</v>
      </c>
      <c r="AT498" s="28">
        <v>0</v>
      </c>
      <c r="AU498" s="28">
        <v>892.85714285714278</v>
      </c>
      <c r="AV498" s="28">
        <v>0</v>
      </c>
    </row>
    <row r="499" spans="1:48" x14ac:dyDescent="0.25">
      <c r="A499" s="162">
        <v>496</v>
      </c>
      <c r="B499" s="3" t="s">
        <v>129</v>
      </c>
      <c r="C499" s="3" t="s">
        <v>1</v>
      </c>
      <c r="D499" s="28">
        <v>37950</v>
      </c>
      <c r="E499" s="25">
        <v>-10.91549</v>
      </c>
      <c r="F499" s="25">
        <v>1.470588</v>
      </c>
      <c r="G499" s="25">
        <v>17.468820000000001</v>
      </c>
      <c r="H499" s="28">
        <v>3602191571550</v>
      </c>
      <c r="I499" s="51">
        <v>94.919409999999999</v>
      </c>
      <c r="J499" s="51">
        <v>41.991599999999998</v>
      </c>
      <c r="K499" s="28">
        <v>417838.5</v>
      </c>
      <c r="L499" s="28">
        <v>17105150000</v>
      </c>
      <c r="M499" s="51">
        <v>4.3672687195688233</v>
      </c>
      <c r="N499" s="51">
        <v>1.7643091255249022</v>
      </c>
      <c r="O499" s="51">
        <v>0.86921499999999996</v>
      </c>
      <c r="P499" s="30">
        <v>1479927.244407</v>
      </c>
      <c r="Q499" s="27">
        <v>-4.7919851065133745E-2</v>
      </c>
      <c r="R499" s="30">
        <v>1988493.828582</v>
      </c>
      <c r="S499" s="27">
        <v>0.34364296359634916</v>
      </c>
      <c r="T499" s="30">
        <v>2296976.48282</v>
      </c>
      <c r="U499" s="27">
        <v>0.15513382531238723</v>
      </c>
      <c r="V499" s="30">
        <v>123458.764551</v>
      </c>
      <c r="W499" s="32">
        <v>-0.16736795693685469</v>
      </c>
      <c r="X499" s="30">
        <v>235569.824463</v>
      </c>
      <c r="Y499" s="32">
        <v>0.90808506240711373</v>
      </c>
      <c r="Z499" s="30">
        <v>178375.406736</v>
      </c>
      <c r="AA499" s="32">
        <v>-0.24279178310456009</v>
      </c>
      <c r="AB499" s="30">
        <v>1335.05848325792</v>
      </c>
      <c r="AC499" s="27">
        <v>-0.12582042029876961</v>
      </c>
      <c r="AD499" s="30">
        <v>2409.5174832298135</v>
      </c>
      <c r="AE499" s="27">
        <v>0.80480294567314381</v>
      </c>
      <c r="AF499" s="30">
        <v>1820.5070981366459</v>
      </c>
      <c r="AG499" s="27">
        <v>-0.24445159215181725</v>
      </c>
      <c r="AH499" s="25">
        <v>4.6163639697499415</v>
      </c>
      <c r="AI499" s="25">
        <v>4.8295777714759902</v>
      </c>
      <c r="AJ499" s="25">
        <v>2.3601156497387454</v>
      </c>
      <c r="AK499" s="25">
        <v>13.440873738936446</v>
      </c>
      <c r="AL499" s="25">
        <v>21.825610260465385</v>
      </c>
      <c r="AM499" s="25">
        <v>14.546424010437445</v>
      </c>
      <c r="AN499" s="49">
        <v>15.529918601579118</v>
      </c>
      <c r="AO499" s="49">
        <v>28.826985087238942</v>
      </c>
      <c r="AP499" s="49">
        <v>33.993208831219356</v>
      </c>
      <c r="AQ499" s="49">
        <v>61.317852061973866</v>
      </c>
      <c r="AR499" s="49">
        <v>141.72813402145729</v>
      </c>
      <c r="AS499" s="49">
        <v>89.725451139425004</v>
      </c>
      <c r="AT499" s="28">
        <v>0</v>
      </c>
      <c r="AU499" s="28">
        <v>775.01366459627332</v>
      </c>
      <c r="AV499" s="28">
        <v>387.50683229813666</v>
      </c>
    </row>
    <row r="500" spans="1:48" x14ac:dyDescent="0.25">
      <c r="A500" s="162">
        <v>497</v>
      </c>
      <c r="B500" s="3" t="s">
        <v>2774</v>
      </c>
      <c r="C500" s="3" t="s">
        <v>2176</v>
      </c>
      <c r="D500" s="28">
        <v>23800</v>
      </c>
      <c r="E500" s="25">
        <v>4.3859649999999997</v>
      </c>
      <c r="F500" s="25">
        <v>1.2765960000000001</v>
      </c>
      <c r="G500" s="25">
        <v>-13.76812</v>
      </c>
      <c r="H500" s="28">
        <v>238000000000</v>
      </c>
      <c r="I500" s="51">
        <v>10</v>
      </c>
      <c r="J500" s="51">
        <v>55.476170000000003</v>
      </c>
      <c r="K500" s="28">
        <v>480</v>
      </c>
      <c r="L500" s="28">
        <v>11069000</v>
      </c>
      <c r="M500" s="51">
        <v>5.8620689655172411</v>
      </c>
      <c r="N500" s="51">
        <v>1.0918937027022462</v>
      </c>
      <c r="O500" s="51">
        <v>0.15974920000000001</v>
      </c>
      <c r="P500" s="30">
        <v>1480821.94731</v>
      </c>
      <c r="Q500" s="27">
        <v>7.3259434471612206E-2</v>
      </c>
      <c r="R500" s="30">
        <v>1478313.2331930001</v>
      </c>
      <c r="S500" s="27">
        <v>-1.6941362339727428E-3</v>
      </c>
      <c r="T500" s="30">
        <v>1653863.285807</v>
      </c>
      <c r="U500" s="27">
        <v>0.11875024093157199</v>
      </c>
      <c r="V500" s="30">
        <v>44063.648130000001</v>
      </c>
      <c r="W500" s="32">
        <v>0.25466832964555075</v>
      </c>
      <c r="X500" s="30">
        <v>42777.765336999997</v>
      </c>
      <c r="Y500" s="32">
        <v>-2.9182395184490728E-2</v>
      </c>
      <c r="Z500" s="30">
        <v>40601.901022999999</v>
      </c>
      <c r="AA500" s="32">
        <v>-5.0864375379562357E-2</v>
      </c>
      <c r="AB500" s="30">
        <v>5262.2277480000002</v>
      </c>
      <c r="AC500" s="27">
        <v>0.2404270462633451</v>
      </c>
      <c r="AD500" s="30">
        <v>4944.8243160000002</v>
      </c>
      <c r="AE500" s="27">
        <v>-6.0317311830647147E-2</v>
      </c>
      <c r="AF500" s="30">
        <v>4060</v>
      </c>
      <c r="AG500" s="27">
        <v>-0.17893948489473496</v>
      </c>
      <c r="AH500" s="25">
        <v>7.3746447665566341</v>
      </c>
      <c r="AI500" s="25">
        <v>6.6559419899481913</v>
      </c>
      <c r="AJ500" s="25">
        <v>6.1174084385285923</v>
      </c>
      <c r="AK500" s="25">
        <v>34.387876905163132</v>
      </c>
      <c r="AL500" s="25">
        <v>23.053848721360598</v>
      </c>
      <c r="AM500" s="25">
        <v>19.15916170350744</v>
      </c>
      <c r="AN500" s="49">
        <v>11.54867944209359</v>
      </c>
      <c r="AO500" s="49">
        <v>9.2773548057047517</v>
      </c>
      <c r="AP500" s="49">
        <v>8.802878368024281</v>
      </c>
      <c r="AQ500" s="49">
        <v>181.69890509020067</v>
      </c>
      <c r="AR500" s="49">
        <v>152.92682010103715</v>
      </c>
      <c r="AS500" s="49">
        <v>125.67335062199301</v>
      </c>
      <c r="AT500" s="28">
        <v>2717.4690000000001</v>
      </c>
      <c r="AU500" s="28">
        <v>2500</v>
      </c>
      <c r="AV500" s="28">
        <v>3000</v>
      </c>
    </row>
    <row r="501" spans="1:48" x14ac:dyDescent="0.25">
      <c r="A501" s="162">
        <v>498</v>
      </c>
      <c r="B501" s="3" t="s">
        <v>409</v>
      </c>
      <c r="C501" s="3" t="s">
        <v>2176</v>
      </c>
      <c r="D501" s="28">
        <v>600</v>
      </c>
      <c r="E501" s="25">
        <v>0</v>
      </c>
      <c r="F501" s="25">
        <v>0</v>
      </c>
      <c r="G501" s="25">
        <v>-40</v>
      </c>
      <c r="H501" s="28">
        <v>10091927400</v>
      </c>
      <c r="I501" s="51">
        <v>16.819879999999998</v>
      </c>
      <c r="J501" s="51">
        <v>87.947460000000007</v>
      </c>
      <c r="K501" s="28">
        <v>32025.5</v>
      </c>
      <c r="L501" s="28">
        <v>19988500</v>
      </c>
      <c r="M501" s="51" t="s">
        <v>4942</v>
      </c>
      <c r="N501" s="51">
        <v>0.11042459352576119</v>
      </c>
      <c r="O501" s="51">
        <v>0.19131609999999999</v>
      </c>
      <c r="P501" s="30">
        <v>221276.19667599999</v>
      </c>
      <c r="Q501" s="27">
        <v>0.31272553313112494</v>
      </c>
      <c r="R501" s="30">
        <v>183347.60965200001</v>
      </c>
      <c r="S501" s="27">
        <v>-0.17140834664442595</v>
      </c>
      <c r="T501" s="30">
        <v>27416.698314000001</v>
      </c>
      <c r="U501" s="27">
        <v>-0.85046601716794767</v>
      </c>
      <c r="V501" s="30">
        <v>1341.5218130000001</v>
      </c>
      <c r="W501" s="32">
        <v>-1.0432514428708688</v>
      </c>
      <c r="X501" s="30">
        <v>-35256.521264000003</v>
      </c>
      <c r="Y501" s="32">
        <v>-27.28098993422778</v>
      </c>
      <c r="Z501" s="30">
        <v>-43655.480715999998</v>
      </c>
      <c r="AA501" s="32">
        <v>0.23822428166150553</v>
      </c>
      <c r="AB501" s="30">
        <v>91</v>
      </c>
      <c r="AC501" s="27">
        <v>-1.0434799375373907</v>
      </c>
      <c r="AD501" s="30">
        <v>-2379</v>
      </c>
      <c r="AE501" s="27">
        <v>-27.142857142857142</v>
      </c>
      <c r="AF501" s="30">
        <v>-2587</v>
      </c>
      <c r="AG501" s="27">
        <v>8.7431693989071038E-2</v>
      </c>
      <c r="AH501" s="25">
        <v>0.39613022367830009</v>
      </c>
      <c r="AI501" s="25">
        <v>-11.075279159529236</v>
      </c>
      <c r="AJ501" s="25">
        <v>-18.890970592426743</v>
      </c>
      <c r="AK501" s="25">
        <v>1.1788453294516155</v>
      </c>
      <c r="AL501" s="25">
        <v>-36.406174979964597</v>
      </c>
      <c r="AM501" s="25">
        <v>-64.784059788452836</v>
      </c>
      <c r="AN501" s="49">
        <v>16.00456720333765</v>
      </c>
      <c r="AO501" s="49">
        <v>-9.0353390193867114</v>
      </c>
      <c r="AP501" s="49">
        <v>-34.919354764578948</v>
      </c>
      <c r="AQ501" s="49">
        <v>83.769596045289177</v>
      </c>
      <c r="AR501" s="49">
        <v>118.08113205718465</v>
      </c>
      <c r="AS501" s="49">
        <v>41.304742995114182</v>
      </c>
      <c r="AT501" s="28">
        <v>0</v>
      </c>
      <c r="AU501" s="28" t="s">
        <v>4748</v>
      </c>
      <c r="AV501" s="28">
        <v>0</v>
      </c>
    </row>
    <row r="502" spans="1:48" x14ac:dyDescent="0.25">
      <c r="A502" s="162">
        <v>499</v>
      </c>
      <c r="B502" s="3" t="s">
        <v>2777</v>
      </c>
      <c r="C502" s="3" t="s">
        <v>2176</v>
      </c>
      <c r="D502" s="28">
        <v>10000</v>
      </c>
      <c r="E502" s="25">
        <v>0</v>
      </c>
      <c r="F502" s="25">
        <v>-15.38461</v>
      </c>
      <c r="G502" s="25">
        <v>-48.837209999999999</v>
      </c>
      <c r="H502" s="28">
        <v>78024320000</v>
      </c>
      <c r="I502" s="51">
        <v>7.8024299999999993</v>
      </c>
      <c r="J502" s="51">
        <v>77.65428</v>
      </c>
      <c r="K502" s="28">
        <v>21.5</v>
      </c>
      <c r="L502" s="28">
        <v>221000</v>
      </c>
      <c r="M502" s="51">
        <v>8.4793272599859861</v>
      </c>
      <c r="N502" s="51">
        <v>0.89465150769809132</v>
      </c>
      <c r="O502" s="51" t="s">
        <v>4942</v>
      </c>
      <c r="P502" s="30">
        <v>356871.65170799999</v>
      </c>
      <c r="Q502" s="27" t="s">
        <v>2001</v>
      </c>
      <c r="R502" s="30">
        <v>381783.18575100001</v>
      </c>
      <c r="S502" s="27">
        <v>6.9805303738115887E-2</v>
      </c>
      <c r="T502" s="30">
        <v>365967.58234800003</v>
      </c>
      <c r="U502" s="27">
        <v>-4.1425615357809302E-2</v>
      </c>
      <c r="V502" s="30">
        <v>8395.2194610000006</v>
      </c>
      <c r="W502" s="32" t="s">
        <v>2001</v>
      </c>
      <c r="X502" s="30">
        <v>8109.9265679999999</v>
      </c>
      <c r="Y502" s="32">
        <v>-3.3982779643263572E-2</v>
      </c>
      <c r="Z502" s="30">
        <v>8400.1031739999999</v>
      </c>
      <c r="AA502" s="32">
        <v>3.5780423357342536E-2</v>
      </c>
      <c r="AB502" s="30">
        <v>1304.5454545454545</v>
      </c>
      <c r="AC502" s="27" t="s">
        <v>2001</v>
      </c>
      <c r="AD502" s="30">
        <v>1260</v>
      </c>
      <c r="AE502" s="27">
        <v>-3.4146341463414553E-2</v>
      </c>
      <c r="AF502" s="30">
        <v>1297.2727272727273</v>
      </c>
      <c r="AG502" s="27">
        <v>2.9581529581529566E-2</v>
      </c>
      <c r="AH502" s="25" t="s">
        <v>4748</v>
      </c>
      <c r="AI502" s="25">
        <v>3.6234351137424374</v>
      </c>
      <c r="AJ502" s="25">
        <v>3.6286197771736273</v>
      </c>
      <c r="AK502" s="25" t="s">
        <v>4748</v>
      </c>
      <c r="AL502" s="25">
        <v>10.52327432230812</v>
      </c>
      <c r="AM502" s="25">
        <v>10.404551077971448</v>
      </c>
      <c r="AN502" s="49">
        <v>22.804123107146658</v>
      </c>
      <c r="AO502" s="49">
        <v>23.788566519855468</v>
      </c>
      <c r="AP502" s="49">
        <v>24.882567218866047</v>
      </c>
      <c r="AQ502" s="49">
        <v>102.20106420857927</v>
      </c>
      <c r="AR502" s="49">
        <v>112.45235244844851</v>
      </c>
      <c r="AS502" s="49">
        <v>81.166008034408236</v>
      </c>
      <c r="AT502" s="28" t="s">
        <v>4748</v>
      </c>
      <c r="AU502" s="28">
        <v>909.09090909090901</v>
      </c>
      <c r="AV502" s="28" t="s">
        <v>4748</v>
      </c>
    </row>
    <row r="503" spans="1:48" x14ac:dyDescent="0.25">
      <c r="A503" s="162">
        <v>500</v>
      </c>
      <c r="B503" s="3" t="s">
        <v>3994</v>
      </c>
      <c r="C503" s="3" t="s">
        <v>2176</v>
      </c>
      <c r="D503" s="28" t="s">
        <v>4942</v>
      </c>
      <c r="E503" s="25" t="s">
        <v>4942</v>
      </c>
      <c r="F503" s="25" t="s">
        <v>4942</v>
      </c>
      <c r="G503" s="25" t="s">
        <v>4942</v>
      </c>
      <c r="H503" s="28" t="s">
        <v>4942</v>
      </c>
      <c r="I503" s="51">
        <v>31.882469999999998</v>
      </c>
      <c r="J503" s="51">
        <v>100</v>
      </c>
      <c r="K503" s="28">
        <v>0</v>
      </c>
      <c r="L503" s="28" t="s">
        <v>4942</v>
      </c>
      <c r="M503" s="51" t="s">
        <v>4942</v>
      </c>
      <c r="N503" s="51" t="s">
        <v>4942</v>
      </c>
      <c r="O503" s="51" t="s">
        <v>4942</v>
      </c>
      <c r="P503" s="30" t="s">
        <v>4748</v>
      </c>
      <c r="Q503" s="27" t="s">
        <v>2001</v>
      </c>
      <c r="R503" s="30">
        <v>321936.37405599997</v>
      </c>
      <c r="S503" s="27" t="s">
        <v>2001</v>
      </c>
      <c r="T503" s="30">
        <v>398238.09821999999</v>
      </c>
      <c r="U503" s="27">
        <v>0.23700870828198969</v>
      </c>
      <c r="V503" s="30" t="s">
        <v>4748</v>
      </c>
      <c r="W503" s="32" t="s">
        <v>2001</v>
      </c>
      <c r="X503" s="30">
        <v>14841.191957999999</v>
      </c>
      <c r="Y503" s="32" t="s">
        <v>2001</v>
      </c>
      <c r="Z503" s="30">
        <v>27050.002224</v>
      </c>
      <c r="AA503" s="32">
        <v>0.82263003541430246</v>
      </c>
      <c r="AB503" s="30" t="s">
        <v>4748</v>
      </c>
      <c r="AC503" s="27" t="s">
        <v>2001</v>
      </c>
      <c r="AD503" s="30" t="s">
        <v>4748</v>
      </c>
      <c r="AE503" s="27" t="s">
        <v>2001</v>
      </c>
      <c r="AF503" s="30">
        <v>573.15</v>
      </c>
      <c r="AG503" s="27" t="s">
        <v>4748</v>
      </c>
      <c r="AH503" s="25" t="s">
        <v>4748</v>
      </c>
      <c r="AI503" s="25" t="s">
        <v>4748</v>
      </c>
      <c r="AJ503" s="25" t="s">
        <v>4748</v>
      </c>
      <c r="AK503" s="25" t="s">
        <v>4748</v>
      </c>
      <c r="AL503" s="25" t="s">
        <v>4748</v>
      </c>
      <c r="AM503" s="25" t="s">
        <v>4748</v>
      </c>
      <c r="AN503" s="49" t="s">
        <v>4748</v>
      </c>
      <c r="AO503" s="49">
        <v>28.109894790657751</v>
      </c>
      <c r="AP503" s="49" t="s">
        <v>4748</v>
      </c>
      <c r="AQ503" s="49" t="s">
        <v>4748</v>
      </c>
      <c r="AR503" s="49">
        <v>87.145652329041084</v>
      </c>
      <c r="AS503" s="49" t="s">
        <v>4748</v>
      </c>
      <c r="AT503" s="28" t="s">
        <v>4748</v>
      </c>
      <c r="AU503" s="28" t="s">
        <v>4748</v>
      </c>
      <c r="AV503" s="28" t="s">
        <v>4748</v>
      </c>
    </row>
    <row r="504" spans="1:48" x14ac:dyDescent="0.25">
      <c r="A504" s="162">
        <v>501</v>
      </c>
      <c r="B504" s="3" t="s">
        <v>2780</v>
      </c>
      <c r="C504" s="3" t="s">
        <v>2176</v>
      </c>
      <c r="D504" s="28">
        <v>34500</v>
      </c>
      <c r="E504" s="25">
        <v>15</v>
      </c>
      <c r="F504" s="25">
        <v>16.949149999999999</v>
      </c>
      <c r="G504" s="25">
        <v>92.737430000000003</v>
      </c>
      <c r="H504" s="28">
        <v>144900000000</v>
      </c>
      <c r="I504" s="51">
        <v>4.2</v>
      </c>
      <c r="J504" s="51">
        <v>100</v>
      </c>
      <c r="K504" s="28">
        <v>40</v>
      </c>
      <c r="L504" s="28">
        <v>1222500</v>
      </c>
      <c r="M504" s="51">
        <v>13.849859494179045</v>
      </c>
      <c r="N504" s="51">
        <v>1.6116806881634491</v>
      </c>
      <c r="O504" s="51" t="s">
        <v>4942</v>
      </c>
      <c r="P504" s="30">
        <v>226809.36315399999</v>
      </c>
      <c r="Q504" s="27" t="s">
        <v>2001</v>
      </c>
      <c r="R504" s="30" t="s">
        <v>4748</v>
      </c>
      <c r="S504" s="27" t="s">
        <v>2001</v>
      </c>
      <c r="T504" s="30">
        <v>116535.936472</v>
      </c>
      <c r="U504" s="27" t="s">
        <v>4748</v>
      </c>
      <c r="V504" s="30">
        <v>20411.336781999998</v>
      </c>
      <c r="W504" s="32" t="s">
        <v>2001</v>
      </c>
      <c r="X504" s="30" t="s">
        <v>4748</v>
      </c>
      <c r="Y504" s="32" t="s">
        <v>2001</v>
      </c>
      <c r="Z504" s="30">
        <v>10567.130955000001</v>
      </c>
      <c r="AA504" s="32" t="s">
        <v>4748</v>
      </c>
      <c r="AB504" s="30">
        <v>4374</v>
      </c>
      <c r="AC504" s="27" t="s">
        <v>2001</v>
      </c>
      <c r="AD504" s="30" t="s">
        <v>4748</v>
      </c>
      <c r="AE504" s="27" t="s">
        <v>2001</v>
      </c>
      <c r="AF504" s="30">
        <v>2491</v>
      </c>
      <c r="AG504" s="27" t="s">
        <v>4748</v>
      </c>
      <c r="AH504" s="25" t="s">
        <v>4748</v>
      </c>
      <c r="AI504" s="25" t="s">
        <v>4748</v>
      </c>
      <c r="AJ504" s="25" t="s">
        <v>4748</v>
      </c>
      <c r="AK504" s="25" t="s">
        <v>4748</v>
      </c>
      <c r="AL504" s="25" t="s">
        <v>4748</v>
      </c>
      <c r="AM504" s="25" t="s">
        <v>4748</v>
      </c>
      <c r="AN504" s="49">
        <v>18.509705567355716</v>
      </c>
      <c r="AO504" s="49" t="s">
        <v>4748</v>
      </c>
      <c r="AP504" s="49">
        <v>24.225350108018485</v>
      </c>
      <c r="AQ504" s="49">
        <v>61.790390947806664</v>
      </c>
      <c r="AR504" s="49" t="s">
        <v>4748</v>
      </c>
      <c r="AS504" s="49">
        <v>63.582023342411773</v>
      </c>
      <c r="AT504" s="28" t="s">
        <v>4748</v>
      </c>
      <c r="AU504" s="28" t="s">
        <v>4748</v>
      </c>
      <c r="AV504" s="28">
        <v>2000</v>
      </c>
    </row>
    <row r="505" spans="1:48" x14ac:dyDescent="0.25">
      <c r="A505" s="162">
        <v>502</v>
      </c>
      <c r="B505" s="3" t="s">
        <v>2783</v>
      </c>
      <c r="C505" s="3" t="s">
        <v>2176</v>
      </c>
      <c r="D505" s="28">
        <v>19500</v>
      </c>
      <c r="E505" s="25">
        <v>-18.75</v>
      </c>
      <c r="F505" s="25">
        <v>30</v>
      </c>
      <c r="G505" s="25">
        <v>30</v>
      </c>
      <c r="H505" s="28">
        <v>85800000000</v>
      </c>
      <c r="I505" s="51">
        <v>4.3999999999999995</v>
      </c>
      <c r="J505" s="51">
        <v>97.909099999999995</v>
      </c>
      <c r="K505" s="28">
        <v>515</v>
      </c>
      <c r="L505" s="28">
        <v>10110000</v>
      </c>
      <c r="M505" s="51">
        <v>13.122476446837148</v>
      </c>
      <c r="N505" s="51">
        <v>1.2536434498401707</v>
      </c>
      <c r="O505" s="51" t="s">
        <v>4942</v>
      </c>
      <c r="P505" s="30" t="s">
        <v>4748</v>
      </c>
      <c r="Q505" s="27" t="s">
        <v>2001</v>
      </c>
      <c r="R505" s="30">
        <v>163383.86616800001</v>
      </c>
      <c r="S505" s="27" t="s">
        <v>2001</v>
      </c>
      <c r="T505" s="30">
        <v>118486.42749099999</v>
      </c>
      <c r="U505" s="27">
        <v>-0.27479725954601952</v>
      </c>
      <c r="V505" s="30" t="s">
        <v>4748</v>
      </c>
      <c r="W505" s="32" t="s">
        <v>2001</v>
      </c>
      <c r="X505" s="30">
        <v>7046.9350789999999</v>
      </c>
      <c r="Y505" s="32" t="s">
        <v>2001</v>
      </c>
      <c r="Z505" s="30">
        <v>6536.4099310000001</v>
      </c>
      <c r="AA505" s="32">
        <v>-7.2446410003318223E-2</v>
      </c>
      <c r="AB505" s="30" t="s">
        <v>4748</v>
      </c>
      <c r="AC505" s="27" t="s">
        <v>2001</v>
      </c>
      <c r="AD505" s="30">
        <v>1602</v>
      </c>
      <c r="AE505" s="27" t="s">
        <v>2001</v>
      </c>
      <c r="AF505" s="30">
        <v>1486</v>
      </c>
      <c r="AG505" s="27">
        <v>-7.2409488139825215E-2</v>
      </c>
      <c r="AH505" s="25" t="s">
        <v>4748</v>
      </c>
      <c r="AI505" s="25" t="s">
        <v>4748</v>
      </c>
      <c r="AJ505" s="25">
        <v>3.1110870241039401</v>
      </c>
      <c r="AK505" s="25" t="s">
        <v>4748</v>
      </c>
      <c r="AL505" s="25" t="s">
        <v>4748</v>
      </c>
      <c r="AM505" s="25">
        <v>9.5669939785889291</v>
      </c>
      <c r="AN505" s="49" t="s">
        <v>4748</v>
      </c>
      <c r="AO505" s="49">
        <v>16.908726014962426</v>
      </c>
      <c r="AP505" s="49">
        <v>23.084468126172165</v>
      </c>
      <c r="AQ505" s="49" t="s">
        <v>4748</v>
      </c>
      <c r="AR505" s="49">
        <v>29.66059692185982</v>
      </c>
      <c r="AS505" s="49">
        <v>37.264277231533434</v>
      </c>
      <c r="AT505" s="28" t="s">
        <v>4748</v>
      </c>
      <c r="AU505" s="28" t="s">
        <v>4748</v>
      </c>
      <c r="AV505" s="28">
        <v>750</v>
      </c>
    </row>
    <row r="506" spans="1:48" x14ac:dyDescent="0.25">
      <c r="A506" s="162">
        <v>503</v>
      </c>
      <c r="B506" s="3" t="s">
        <v>2786</v>
      </c>
      <c r="C506" s="3" t="s">
        <v>2176</v>
      </c>
      <c r="D506" s="28">
        <v>15400</v>
      </c>
      <c r="E506" s="25">
        <v>-4.3478260000000004</v>
      </c>
      <c r="F506" s="25">
        <v>-3.75</v>
      </c>
      <c r="G506" s="25">
        <v>10</v>
      </c>
      <c r="H506" s="28">
        <v>593654907999.99988</v>
      </c>
      <c r="I506" s="51">
        <v>38.549019999999999</v>
      </c>
      <c r="J506" s="51">
        <v>27.653759999999998</v>
      </c>
      <c r="K506" s="28">
        <v>1555</v>
      </c>
      <c r="L506" s="28">
        <v>23768000</v>
      </c>
      <c r="M506" s="51">
        <v>6.1649319455564449</v>
      </c>
      <c r="N506" s="51">
        <v>0.9385091200035599</v>
      </c>
      <c r="O506" s="51">
        <v>0.3769537</v>
      </c>
      <c r="P506" s="30">
        <v>567057.26396400004</v>
      </c>
      <c r="Q506" s="27" t="s">
        <v>2001</v>
      </c>
      <c r="R506" s="30">
        <v>682926.52330600005</v>
      </c>
      <c r="S506" s="27">
        <v>0.20433431807577729</v>
      </c>
      <c r="T506" s="30">
        <v>542050.26145400002</v>
      </c>
      <c r="U506" s="27">
        <v>-0.20628319013007107</v>
      </c>
      <c r="V506" s="30">
        <v>55481.819818000004</v>
      </c>
      <c r="W506" s="32" t="s">
        <v>2001</v>
      </c>
      <c r="X506" s="30">
        <v>66950.121973999994</v>
      </c>
      <c r="Y506" s="32">
        <v>0.20670378501678699</v>
      </c>
      <c r="Z506" s="30">
        <v>80409.402661999993</v>
      </c>
      <c r="AA506" s="32">
        <v>0.2010344461094021</v>
      </c>
      <c r="AB506" s="30">
        <v>1729</v>
      </c>
      <c r="AC506" s="27" t="s">
        <v>2001</v>
      </c>
      <c r="AD506" s="30">
        <v>1827</v>
      </c>
      <c r="AE506" s="27">
        <v>5.6680161943319929E-2</v>
      </c>
      <c r="AF506" s="30">
        <v>2194</v>
      </c>
      <c r="AG506" s="27">
        <v>0.20087575259989054</v>
      </c>
      <c r="AH506" s="25" t="s">
        <v>4748</v>
      </c>
      <c r="AI506" s="25">
        <v>9.6202092797709842</v>
      </c>
      <c r="AJ506" s="25">
        <v>10.236085850886347</v>
      </c>
      <c r="AK506" s="25" t="s">
        <v>4748</v>
      </c>
      <c r="AL506" s="25">
        <v>12.399269474022102</v>
      </c>
      <c r="AM506" s="25">
        <v>14.307097228232497</v>
      </c>
      <c r="AN506" s="49">
        <v>14.211001986761607</v>
      </c>
      <c r="AO506" s="49">
        <v>13.346097004224999</v>
      </c>
      <c r="AP506" s="49">
        <v>17.827461608225903</v>
      </c>
      <c r="AQ506" s="49">
        <v>2.6392795195148344</v>
      </c>
      <c r="AR506" s="49">
        <v>8.0744985529250073</v>
      </c>
      <c r="AS506" s="49">
        <v>26.820450579895127</v>
      </c>
      <c r="AT506" s="28" t="s">
        <v>4748</v>
      </c>
      <c r="AU506" s="28">
        <v>2000</v>
      </c>
      <c r="AV506" s="28">
        <v>1500</v>
      </c>
    </row>
    <row r="507" spans="1:48" x14ac:dyDescent="0.25">
      <c r="A507" s="162">
        <v>504</v>
      </c>
      <c r="B507" s="3" t="s">
        <v>4094</v>
      </c>
      <c r="C507" s="3" t="s">
        <v>2176</v>
      </c>
      <c r="D507" s="6" t="s">
        <v>4942</v>
      </c>
      <c r="E507" s="171" t="s">
        <v>4942</v>
      </c>
      <c r="F507" s="171" t="s">
        <v>4942</v>
      </c>
      <c r="G507" s="171" t="s">
        <v>4942</v>
      </c>
      <c r="H507" s="6" t="s">
        <v>4942</v>
      </c>
      <c r="I507" s="154">
        <v>6</v>
      </c>
      <c r="J507" s="154">
        <v>94.834999999999994</v>
      </c>
      <c r="K507" s="6">
        <v>0</v>
      </c>
      <c r="L507" s="6" t="s">
        <v>4942</v>
      </c>
      <c r="M507" s="154" t="s">
        <v>4942</v>
      </c>
      <c r="N507" s="154" t="s">
        <v>4942</v>
      </c>
      <c r="O507" s="154" t="s">
        <v>4942</v>
      </c>
      <c r="P507" s="172" t="s">
        <v>4748</v>
      </c>
      <c r="Q507" s="168" t="s">
        <v>2001</v>
      </c>
      <c r="R507" s="172">
        <v>194308.393167</v>
      </c>
      <c r="S507" s="168" t="s">
        <v>2001</v>
      </c>
      <c r="T507" s="172" t="s">
        <v>4748</v>
      </c>
      <c r="U507" s="168" t="s">
        <v>4748</v>
      </c>
      <c r="V507" s="172" t="s">
        <v>4748</v>
      </c>
      <c r="W507" s="173" t="s">
        <v>2001</v>
      </c>
      <c r="X507" s="172">
        <v>3921.6605420000001</v>
      </c>
      <c r="Y507" s="173" t="s">
        <v>2001</v>
      </c>
      <c r="Z507" s="172" t="s">
        <v>4748</v>
      </c>
      <c r="AA507" s="173" t="s">
        <v>4748</v>
      </c>
      <c r="AB507" s="172" t="s">
        <v>4748</v>
      </c>
      <c r="AC507" s="168" t="s">
        <v>2001</v>
      </c>
      <c r="AD507" s="172">
        <v>523</v>
      </c>
      <c r="AE507" s="168" t="s">
        <v>2001</v>
      </c>
      <c r="AF507" s="172" t="s">
        <v>4748</v>
      </c>
      <c r="AG507" s="168" t="s">
        <v>4748</v>
      </c>
      <c r="AH507" s="171" t="s">
        <v>4748</v>
      </c>
      <c r="AI507" s="171" t="s">
        <v>4748</v>
      </c>
      <c r="AJ507" s="171" t="s">
        <v>4748</v>
      </c>
      <c r="AK507" s="171" t="s">
        <v>4748</v>
      </c>
      <c r="AL507" s="171" t="s">
        <v>4748</v>
      </c>
      <c r="AM507" s="171" t="s">
        <v>4748</v>
      </c>
      <c r="AN507" s="170" t="s">
        <v>4748</v>
      </c>
      <c r="AO507" s="170">
        <v>15.258674503842972</v>
      </c>
      <c r="AP507" s="170" t="s">
        <v>4748</v>
      </c>
      <c r="AQ507" s="170" t="s">
        <v>4748</v>
      </c>
      <c r="AR507" s="170">
        <v>3.474770870592478</v>
      </c>
      <c r="AS507" s="170" t="s">
        <v>4748</v>
      </c>
      <c r="AT507" s="6" t="s">
        <v>4748</v>
      </c>
      <c r="AU507" s="6" t="s">
        <v>4748</v>
      </c>
      <c r="AV507" s="6" t="s">
        <v>4748</v>
      </c>
    </row>
    <row r="508" spans="1:48" x14ac:dyDescent="0.25">
      <c r="A508" s="162">
        <v>505</v>
      </c>
      <c r="B508" s="3" t="s">
        <v>2789</v>
      </c>
      <c r="C508" s="3" t="s">
        <v>2176</v>
      </c>
      <c r="D508" s="28">
        <v>11000</v>
      </c>
      <c r="E508" s="25">
        <v>-14.0625</v>
      </c>
      <c r="F508" s="25">
        <v>-1.785714</v>
      </c>
      <c r="G508" s="25">
        <v>-20.863309999999998</v>
      </c>
      <c r="H508" s="28">
        <v>102271950000</v>
      </c>
      <c r="I508" s="51">
        <v>9.2974499999999995</v>
      </c>
      <c r="J508" s="51">
        <v>18.881360000000001</v>
      </c>
      <c r="K508" s="28">
        <v>185</v>
      </c>
      <c r="L508" s="28">
        <v>1982000</v>
      </c>
      <c r="M508" s="51">
        <v>16.675004168751045</v>
      </c>
      <c r="N508" s="51">
        <v>0.90284416825830238</v>
      </c>
      <c r="O508" s="51" t="s">
        <v>4942</v>
      </c>
      <c r="P508" s="30">
        <v>104428.958379</v>
      </c>
      <c r="Q508" s="27" t="s">
        <v>2001</v>
      </c>
      <c r="R508" s="30">
        <v>129699.74190399999</v>
      </c>
      <c r="S508" s="27">
        <v>0.24199019043439751</v>
      </c>
      <c r="T508" s="30">
        <v>119436.710599</v>
      </c>
      <c r="U508" s="27">
        <v>-7.9129157501303254E-2</v>
      </c>
      <c r="V508" s="30">
        <v>5058.5214420000002</v>
      </c>
      <c r="W508" s="32" t="s">
        <v>2001</v>
      </c>
      <c r="X508" s="30">
        <v>3922.303523</v>
      </c>
      <c r="Y508" s="32">
        <v>-0.22461462939865895</v>
      </c>
      <c r="Z508" s="30">
        <v>5035.2168600000005</v>
      </c>
      <c r="AA508" s="32">
        <v>0.28373972857377983</v>
      </c>
      <c r="AB508" s="30">
        <v>544</v>
      </c>
      <c r="AC508" s="27" t="s">
        <v>2001</v>
      </c>
      <c r="AD508" s="30">
        <v>400</v>
      </c>
      <c r="AE508" s="27">
        <v>-0.26470588235294112</v>
      </c>
      <c r="AF508" s="30">
        <v>542</v>
      </c>
      <c r="AG508" s="27">
        <v>0.35499999999999998</v>
      </c>
      <c r="AH508" s="25" t="s">
        <v>4748</v>
      </c>
      <c r="AI508" s="25">
        <v>3.101730533861315</v>
      </c>
      <c r="AJ508" s="25">
        <v>4.0946969256456818</v>
      </c>
      <c r="AK508" s="25" t="s">
        <v>4748</v>
      </c>
      <c r="AL508" s="25">
        <v>3.2719587566935884</v>
      </c>
      <c r="AM508" s="25">
        <v>4.4499707953639795</v>
      </c>
      <c r="AN508" s="49">
        <v>39.217986583150463</v>
      </c>
      <c r="AO508" s="49">
        <v>34.985020328402513</v>
      </c>
      <c r="AP508" s="49">
        <v>39.164283996441242</v>
      </c>
      <c r="AQ508" s="49">
        <v>0</v>
      </c>
      <c r="AR508" s="49">
        <v>0</v>
      </c>
      <c r="AS508" s="49">
        <v>0</v>
      </c>
      <c r="AT508" s="28" t="s">
        <v>4748</v>
      </c>
      <c r="AU508" s="28">
        <v>500</v>
      </c>
      <c r="AV508" s="28" t="s">
        <v>4748</v>
      </c>
    </row>
    <row r="509" spans="1:48" x14ac:dyDescent="0.25">
      <c r="A509" s="162">
        <v>506</v>
      </c>
      <c r="B509" s="3" t="s">
        <v>410</v>
      </c>
      <c r="C509" s="3" t="s">
        <v>694</v>
      </c>
      <c r="D509" s="6">
        <v>10900</v>
      </c>
      <c r="E509" s="171">
        <v>-9.1666670000000003</v>
      </c>
      <c r="F509" s="171">
        <v>-6.0344829999999998</v>
      </c>
      <c r="G509" s="171">
        <v>-7.6271190000000004</v>
      </c>
      <c r="H509" s="6">
        <v>10900000000</v>
      </c>
      <c r="I509" s="154">
        <v>1</v>
      </c>
      <c r="J509" s="154">
        <v>98.325699999999998</v>
      </c>
      <c r="K509" s="6">
        <v>265</v>
      </c>
      <c r="L509" s="6">
        <v>3128000</v>
      </c>
      <c r="M509" s="154">
        <v>16.118937600467842</v>
      </c>
      <c r="N509" s="154">
        <v>0.72643730580721322</v>
      </c>
      <c r="O509" s="154" t="s">
        <v>4942</v>
      </c>
      <c r="P509" s="172">
        <v>22543.297172999999</v>
      </c>
      <c r="Q509" s="168">
        <v>9.3210681371662663E-3</v>
      </c>
      <c r="R509" s="172">
        <v>21081.059024999999</v>
      </c>
      <c r="S509" s="168">
        <v>-6.4863543996186879E-2</v>
      </c>
      <c r="T509" s="172">
        <v>21787.953935000001</v>
      </c>
      <c r="U509" s="168">
        <v>3.3532229531813229E-2</v>
      </c>
      <c r="V509" s="172">
        <v>1800.8153890000001</v>
      </c>
      <c r="W509" s="173">
        <v>2.0013688729543677E-2</v>
      </c>
      <c r="X509" s="172">
        <v>1822.3762340000001</v>
      </c>
      <c r="Y509" s="173">
        <v>1.1972823606295702E-2</v>
      </c>
      <c r="Z509" s="172">
        <v>1738.1338619999999</v>
      </c>
      <c r="AA509" s="173">
        <v>-4.6226662984456018E-2</v>
      </c>
      <c r="AB509" s="172">
        <v>1301</v>
      </c>
      <c r="AC509" s="168">
        <v>-0.26288951841359776</v>
      </c>
      <c r="AD509" s="172">
        <v>1482</v>
      </c>
      <c r="AE509" s="168">
        <v>0.13912375096079943</v>
      </c>
      <c r="AF509" s="172">
        <v>1474</v>
      </c>
      <c r="AG509" s="168">
        <v>-5.3981106612685558E-3</v>
      </c>
      <c r="AH509" s="171">
        <v>9.1822609046093788</v>
      </c>
      <c r="AI509" s="171">
        <v>9.3848357430338272</v>
      </c>
      <c r="AJ509" s="171">
        <v>8.9180723777354292</v>
      </c>
      <c r="AK509" s="171">
        <v>8.1667790489405139</v>
      </c>
      <c r="AL509" s="171">
        <v>9.5518197527123672</v>
      </c>
      <c r="AM509" s="171">
        <v>9.3898096579416528</v>
      </c>
      <c r="AN509" s="170">
        <v>37.98966165099047</v>
      </c>
      <c r="AO509" s="170">
        <v>40.719314166428603</v>
      </c>
      <c r="AP509" s="170">
        <v>40.190432337629233</v>
      </c>
      <c r="AQ509" s="170">
        <v>0</v>
      </c>
      <c r="AR509" s="170">
        <v>0</v>
      </c>
      <c r="AS509" s="170">
        <v>0</v>
      </c>
      <c r="AT509" s="6">
        <v>1300</v>
      </c>
      <c r="AU509" s="6">
        <v>1300</v>
      </c>
      <c r="AV509" s="6">
        <v>1300</v>
      </c>
    </row>
    <row r="510" spans="1:48" x14ac:dyDescent="0.25">
      <c r="A510" s="162">
        <v>507</v>
      </c>
      <c r="B510" s="3" t="s">
        <v>2792</v>
      </c>
      <c r="C510" s="3" t="s">
        <v>2176</v>
      </c>
      <c r="D510" s="28">
        <v>11300</v>
      </c>
      <c r="E510" s="25">
        <v>130.6122</v>
      </c>
      <c r="F510" s="25">
        <v>130.6122</v>
      </c>
      <c r="G510" s="25">
        <v>25.55556</v>
      </c>
      <c r="H510" s="28">
        <v>102830000000</v>
      </c>
      <c r="I510" s="51">
        <v>9.1</v>
      </c>
      <c r="J510" s="51">
        <v>84.224170000000001</v>
      </c>
      <c r="K510" s="28">
        <v>341</v>
      </c>
      <c r="L510" s="28">
        <v>2591000</v>
      </c>
      <c r="M510" s="51">
        <v>9.0544871794871788</v>
      </c>
      <c r="N510" s="51">
        <v>1.0415758691054973</v>
      </c>
      <c r="O510" s="51" t="s">
        <v>4942</v>
      </c>
      <c r="P510" s="30">
        <v>362368.787449</v>
      </c>
      <c r="Q510" s="27" t="s">
        <v>2001</v>
      </c>
      <c r="R510" s="30">
        <v>282298.90550699999</v>
      </c>
      <c r="S510" s="27">
        <v>-0.22096241374891901</v>
      </c>
      <c r="T510" s="30">
        <v>391528.396779</v>
      </c>
      <c r="U510" s="27">
        <v>0.3869284972105268</v>
      </c>
      <c r="V510" s="30">
        <v>17141.478897000001</v>
      </c>
      <c r="W510" s="32" t="s">
        <v>2001</v>
      </c>
      <c r="X510" s="30">
        <v>9187.6816099999996</v>
      </c>
      <c r="Y510" s="32">
        <v>-0.4640088136381294</v>
      </c>
      <c r="Z510" s="30">
        <v>11353.604890000001</v>
      </c>
      <c r="AA510" s="32">
        <v>0.23574209163306009</v>
      </c>
      <c r="AB510" s="30" t="s">
        <v>4748</v>
      </c>
      <c r="AC510" s="27" t="s">
        <v>2001</v>
      </c>
      <c r="AD510" s="30">
        <v>1364</v>
      </c>
      <c r="AE510" s="27" t="s">
        <v>2001</v>
      </c>
      <c r="AF510" s="30">
        <v>1248</v>
      </c>
      <c r="AG510" s="27">
        <v>-8.5043988269794715E-2</v>
      </c>
      <c r="AH510" s="25" t="s">
        <v>4748</v>
      </c>
      <c r="AI510" s="25">
        <v>3.1695371866148196</v>
      </c>
      <c r="AJ510" s="25">
        <v>3.4886601913142359</v>
      </c>
      <c r="AK510" s="25" t="s">
        <v>4748</v>
      </c>
      <c r="AL510" s="25">
        <v>8.0717409191482226</v>
      </c>
      <c r="AM510" s="25">
        <v>11.490229851070971</v>
      </c>
      <c r="AN510" s="49">
        <v>11.786232776742944</v>
      </c>
      <c r="AO510" s="49">
        <v>12.219029441878105</v>
      </c>
      <c r="AP510" s="49">
        <v>11.37500626375736</v>
      </c>
      <c r="AQ510" s="49">
        <v>18.535084217654635</v>
      </c>
      <c r="AR510" s="49">
        <v>44.99872313301794</v>
      </c>
      <c r="AS510" s="49">
        <v>19.817022480725026</v>
      </c>
      <c r="AT510" s="28" t="s">
        <v>4748</v>
      </c>
      <c r="AU510" s="28">
        <v>850</v>
      </c>
      <c r="AV510" s="28">
        <v>850</v>
      </c>
    </row>
    <row r="511" spans="1:48" x14ac:dyDescent="0.25">
      <c r="A511" s="162">
        <v>508</v>
      </c>
      <c r="B511" s="3" t="s">
        <v>2795</v>
      </c>
      <c r="C511" s="3" t="s">
        <v>2176</v>
      </c>
      <c r="D511" s="28">
        <v>45800</v>
      </c>
      <c r="E511" s="25">
        <v>29.01408</v>
      </c>
      <c r="F511" s="25">
        <v>239.2593</v>
      </c>
      <c r="G511" s="25">
        <v>205.33330000000001</v>
      </c>
      <c r="H511" s="28">
        <v>278921954200</v>
      </c>
      <c r="I511" s="51">
        <v>6.0899899999999993</v>
      </c>
      <c r="J511" s="51">
        <v>81.105419999999995</v>
      </c>
      <c r="K511" s="28">
        <v>30</v>
      </c>
      <c r="L511" s="28">
        <v>1199000</v>
      </c>
      <c r="M511" s="51">
        <v>69.288956127080183</v>
      </c>
      <c r="N511" s="51">
        <v>4.3946903417318932</v>
      </c>
      <c r="O511" s="51" t="s">
        <v>4942</v>
      </c>
      <c r="P511" s="30">
        <v>1320111.2717869999</v>
      </c>
      <c r="Q511" s="27">
        <v>-7.5400224811852712E-2</v>
      </c>
      <c r="R511" s="30">
        <v>1216001.5423419999</v>
      </c>
      <c r="S511" s="27">
        <v>-7.8864359141536111E-2</v>
      </c>
      <c r="T511" s="30">
        <v>1908552.61335</v>
      </c>
      <c r="U511" s="27">
        <v>0.56953140838469463</v>
      </c>
      <c r="V511" s="30">
        <v>10684.601832</v>
      </c>
      <c r="W511" s="32">
        <v>2.2676609217905161</v>
      </c>
      <c r="X511" s="30">
        <v>8872.9856230000005</v>
      </c>
      <c r="Y511" s="32">
        <v>-0.16955392793152801</v>
      </c>
      <c r="Z511" s="30">
        <v>3774.300495</v>
      </c>
      <c r="AA511" s="32">
        <v>-0.57463015772092618</v>
      </c>
      <c r="AB511" s="30">
        <v>2750.2192616216212</v>
      </c>
      <c r="AC511" s="27">
        <v>2.2677621284521514</v>
      </c>
      <c r="AD511" s="30">
        <v>2109.1891891891892</v>
      </c>
      <c r="AE511" s="27">
        <v>-0.23308326044319072</v>
      </c>
      <c r="AF511" s="30">
        <v>661</v>
      </c>
      <c r="AG511" s="27">
        <v>-0.68660943106099437</v>
      </c>
      <c r="AH511" s="25">
        <v>7.2648623385808149</v>
      </c>
      <c r="AI511" s="25">
        <v>3.9391333616171176</v>
      </c>
      <c r="AJ511" s="25">
        <v>1.2593185732871492</v>
      </c>
      <c r="AK511" s="25">
        <v>28.575444633345477</v>
      </c>
      <c r="AL511" s="25">
        <v>19.018202244269172</v>
      </c>
      <c r="AM511" s="25">
        <v>6.5053559851749929</v>
      </c>
      <c r="AN511" s="49">
        <v>4.9457991819597424</v>
      </c>
      <c r="AO511" s="49">
        <v>6.2964841127204689</v>
      </c>
      <c r="AP511" s="49">
        <v>4.6666212579630333</v>
      </c>
      <c r="AQ511" s="49">
        <v>234.60881780023675</v>
      </c>
      <c r="AR511" s="49">
        <v>331.94026495822345</v>
      </c>
      <c r="AS511" s="49">
        <v>341.78656676148876</v>
      </c>
      <c r="AT511" s="28">
        <v>324.32432432432432</v>
      </c>
      <c r="AU511" s="28">
        <v>324.32432432432432</v>
      </c>
      <c r="AV511" s="28">
        <v>0</v>
      </c>
    </row>
    <row r="512" spans="1:48" x14ac:dyDescent="0.25">
      <c r="A512" s="162">
        <v>509</v>
      </c>
      <c r="B512" s="3" t="s">
        <v>4409</v>
      </c>
      <c r="C512" s="3" t="s">
        <v>2176</v>
      </c>
      <c r="D512" s="28">
        <v>11200</v>
      </c>
      <c r="E512" s="25" t="s">
        <v>4942</v>
      </c>
      <c r="F512" s="25" t="s">
        <v>4942</v>
      </c>
      <c r="G512" s="25" t="s">
        <v>4942</v>
      </c>
      <c r="H512" s="28">
        <v>112000000000</v>
      </c>
      <c r="I512" s="51">
        <v>10</v>
      </c>
      <c r="J512" s="51">
        <v>100</v>
      </c>
      <c r="K512" s="28" t="s">
        <v>4942</v>
      </c>
      <c r="L512" s="28" t="s">
        <v>4942</v>
      </c>
      <c r="M512" s="51">
        <v>17.445482866043612</v>
      </c>
      <c r="N512" s="51">
        <v>0.95062621981507833</v>
      </c>
      <c r="O512" s="51" t="s">
        <v>4942</v>
      </c>
      <c r="P512" s="30" t="s">
        <v>4748</v>
      </c>
      <c r="Q512" s="27" t="s">
        <v>2001</v>
      </c>
      <c r="R512" s="30">
        <v>139499.468589</v>
      </c>
      <c r="S512" s="27" t="s">
        <v>2001</v>
      </c>
      <c r="T512" s="30">
        <v>143686.320182</v>
      </c>
      <c r="U512" s="27">
        <v>3.0013387401033775E-2</v>
      </c>
      <c r="V512" s="30" t="s">
        <v>4748</v>
      </c>
      <c r="W512" s="32" t="s">
        <v>2001</v>
      </c>
      <c r="X512" s="30">
        <v>183.26487599999999</v>
      </c>
      <c r="Y512" s="32" t="s">
        <v>2001</v>
      </c>
      <c r="Z512" s="30">
        <v>4139.2609949999996</v>
      </c>
      <c r="AA512" s="32">
        <v>21.586221022516064</v>
      </c>
      <c r="AB512" s="30" t="s">
        <v>4748</v>
      </c>
      <c r="AC512" s="27" t="s">
        <v>2001</v>
      </c>
      <c r="AD512" s="30">
        <v>18</v>
      </c>
      <c r="AE512" s="27" t="s">
        <v>2001</v>
      </c>
      <c r="AF512" s="30">
        <v>414</v>
      </c>
      <c r="AG512" s="27">
        <v>22</v>
      </c>
      <c r="AH512" s="25" t="s">
        <v>4748</v>
      </c>
      <c r="AI512" s="25" t="s">
        <v>4748</v>
      </c>
      <c r="AJ512" s="25">
        <v>3.0088988658942966</v>
      </c>
      <c r="AK512" s="25" t="s">
        <v>4748</v>
      </c>
      <c r="AL512" s="25" t="s">
        <v>4748</v>
      </c>
      <c r="AM512" s="25">
        <v>3.6949938208249988</v>
      </c>
      <c r="AN512" s="49" t="s">
        <v>4748</v>
      </c>
      <c r="AO512" s="49">
        <v>21.14788989047538</v>
      </c>
      <c r="AP512" s="49">
        <v>19.897402243154893</v>
      </c>
      <c r="AQ512" s="49" t="s">
        <v>4748</v>
      </c>
      <c r="AR512" s="49">
        <v>0.23822723700574985</v>
      </c>
      <c r="AS512" s="49">
        <v>0</v>
      </c>
      <c r="AT512" s="28" t="s">
        <v>4748</v>
      </c>
      <c r="AU512" s="28" t="s">
        <v>4748</v>
      </c>
      <c r="AV512" s="28">
        <v>300</v>
      </c>
    </row>
    <row r="513" spans="1:48" x14ac:dyDescent="0.25">
      <c r="A513" s="162">
        <v>510</v>
      </c>
      <c r="B513" s="3" t="s">
        <v>4412</v>
      </c>
      <c r="C513" s="3" t="s">
        <v>2176</v>
      </c>
      <c r="D513" s="6">
        <v>12900</v>
      </c>
      <c r="E513" s="171">
        <v>12.173909999999999</v>
      </c>
      <c r="F513" s="171">
        <v>12.173909999999999</v>
      </c>
      <c r="G513" s="171">
        <v>-60.550460000000001</v>
      </c>
      <c r="H513" s="6">
        <v>129000000000</v>
      </c>
      <c r="I513" s="154">
        <v>10</v>
      </c>
      <c r="J513" s="154">
        <v>79.918999999999997</v>
      </c>
      <c r="K513" s="6">
        <v>75</v>
      </c>
      <c r="L513" s="6">
        <v>855500</v>
      </c>
      <c r="M513" s="154">
        <v>34.491978609625669</v>
      </c>
      <c r="N513" s="154">
        <v>1.5664509905926327</v>
      </c>
      <c r="O513" s="154" t="s">
        <v>4942</v>
      </c>
      <c r="P513" s="172" t="s">
        <v>4748</v>
      </c>
      <c r="Q513" s="168" t="s">
        <v>2001</v>
      </c>
      <c r="R513" s="172">
        <v>1788.5690569999999</v>
      </c>
      <c r="S513" s="168" t="s">
        <v>2001</v>
      </c>
      <c r="T513" s="172">
        <v>8566.9856820000005</v>
      </c>
      <c r="U513" s="168">
        <v>3.789854575908612</v>
      </c>
      <c r="V513" s="172" t="s">
        <v>4748</v>
      </c>
      <c r="W513" s="173" t="s">
        <v>2001</v>
      </c>
      <c r="X513" s="172">
        <v>10196.661332</v>
      </c>
      <c r="Y513" s="173" t="s">
        <v>2001</v>
      </c>
      <c r="Z513" s="172">
        <v>3738.7673009999999</v>
      </c>
      <c r="AA513" s="173">
        <v>-0.63333416897286832</v>
      </c>
      <c r="AB513" s="172" t="s">
        <v>4748</v>
      </c>
      <c r="AC513" s="168" t="s">
        <v>2001</v>
      </c>
      <c r="AD513" s="172">
        <v>1020</v>
      </c>
      <c r="AE513" s="168" t="s">
        <v>2001</v>
      </c>
      <c r="AF513" s="172">
        <v>374</v>
      </c>
      <c r="AG513" s="168">
        <v>-0.6333333333333333</v>
      </c>
      <c r="AH513" s="171" t="s">
        <v>4748</v>
      </c>
      <c r="AI513" s="171" t="s">
        <v>4748</v>
      </c>
      <c r="AJ513" s="171">
        <v>4.419439868953571</v>
      </c>
      <c r="AK513" s="171" t="s">
        <v>4748</v>
      </c>
      <c r="AL513" s="171" t="s">
        <v>4748</v>
      </c>
      <c r="AM513" s="171">
        <v>4.6454482991432098</v>
      </c>
      <c r="AN513" s="170" t="s">
        <v>4748</v>
      </c>
      <c r="AO513" s="170" t="s">
        <v>4748</v>
      </c>
      <c r="AP513" s="170" t="s">
        <v>4748</v>
      </c>
      <c r="AQ513" s="170" t="s">
        <v>4748</v>
      </c>
      <c r="AR513" s="170">
        <v>0</v>
      </c>
      <c r="AS513" s="170">
        <v>0</v>
      </c>
      <c r="AT513" s="6" t="s">
        <v>4748</v>
      </c>
      <c r="AU513" s="6" t="s">
        <v>4748</v>
      </c>
      <c r="AV513" s="6">
        <v>0</v>
      </c>
    </row>
    <row r="514" spans="1:48" x14ac:dyDescent="0.25">
      <c r="A514" s="162">
        <v>511</v>
      </c>
      <c r="B514" s="3" t="s">
        <v>2797</v>
      </c>
      <c r="C514" s="3" t="s">
        <v>2176</v>
      </c>
      <c r="D514" s="28" t="s">
        <v>4942</v>
      </c>
      <c r="E514" s="25" t="s">
        <v>4942</v>
      </c>
      <c r="F514" s="25" t="s">
        <v>4942</v>
      </c>
      <c r="G514" s="25" t="s">
        <v>4942</v>
      </c>
      <c r="H514" s="28" t="s">
        <v>4942</v>
      </c>
      <c r="I514" s="51">
        <v>1.27</v>
      </c>
      <c r="J514" s="51">
        <v>46.725200000000001</v>
      </c>
      <c r="K514" s="28" t="s">
        <v>4942</v>
      </c>
      <c r="L514" s="28" t="s">
        <v>4942</v>
      </c>
      <c r="M514" s="51" t="s">
        <v>4942</v>
      </c>
      <c r="N514" s="51" t="s">
        <v>4942</v>
      </c>
      <c r="O514" s="51" t="s">
        <v>4942</v>
      </c>
      <c r="P514" s="30">
        <v>42185.552460999999</v>
      </c>
      <c r="Q514" s="27">
        <v>4.9761600966036212E-2</v>
      </c>
      <c r="R514" s="30">
        <v>37592.503333000001</v>
      </c>
      <c r="S514" s="27">
        <v>-0.10887730182616939</v>
      </c>
      <c r="T514" s="30">
        <v>62300.684476000002</v>
      </c>
      <c r="U514" s="27">
        <v>0.65726352204138283</v>
      </c>
      <c r="V514" s="30">
        <v>-9465.8703179999993</v>
      </c>
      <c r="W514" s="32">
        <v>-0.4781134383048351</v>
      </c>
      <c r="X514" s="30">
        <v>-8481.1777020000009</v>
      </c>
      <c r="Y514" s="32">
        <v>-0.10402557640447896</v>
      </c>
      <c r="Z514" s="30">
        <v>-6771.9391429999996</v>
      </c>
      <c r="AA514" s="32">
        <v>-0.20153316190945211</v>
      </c>
      <c r="AB514" s="30">
        <v>-7453</v>
      </c>
      <c r="AC514" s="27">
        <v>4.3711338765082264E-2</v>
      </c>
      <c r="AD514" s="30">
        <v>-6678</v>
      </c>
      <c r="AE514" s="27">
        <v>-0.10398497249429761</v>
      </c>
      <c r="AF514" s="30">
        <v>-5332</v>
      </c>
      <c r="AG514" s="27">
        <v>-0.20155735250074872</v>
      </c>
      <c r="AH514" s="25">
        <v>-27.531490703153338</v>
      </c>
      <c r="AI514" s="25">
        <v>-25.059089412177716</v>
      </c>
      <c r="AJ514" s="25">
        <v>-21.675336932807852</v>
      </c>
      <c r="AK514" s="25" t="s">
        <v>4748</v>
      </c>
      <c r="AL514" s="25" t="s">
        <v>4748</v>
      </c>
      <c r="AM514" s="25" t="s">
        <v>4748</v>
      </c>
      <c r="AN514" s="49">
        <v>14.504303220057812</v>
      </c>
      <c r="AO514" s="49">
        <v>12.004579434428065</v>
      </c>
      <c r="AP514" s="49">
        <v>8.7303969398527244</v>
      </c>
      <c r="AQ514" s="49" t="s">
        <v>4748</v>
      </c>
      <c r="AR514" s="49" t="s">
        <v>4748</v>
      </c>
      <c r="AS514" s="49" t="s">
        <v>4748</v>
      </c>
      <c r="AT514" s="28">
        <v>0</v>
      </c>
      <c r="AU514" s="28">
        <v>0</v>
      </c>
      <c r="AV514" s="28">
        <v>0</v>
      </c>
    </row>
    <row r="515" spans="1:48" x14ac:dyDescent="0.25">
      <c r="A515" s="162">
        <v>512</v>
      </c>
      <c r="B515" s="3" t="s">
        <v>411</v>
      </c>
      <c r="C515" s="3" t="s">
        <v>694</v>
      </c>
      <c r="D515" s="6">
        <v>45500</v>
      </c>
      <c r="E515" s="171">
        <v>10.97561</v>
      </c>
      <c r="F515" s="171">
        <v>9.9033820000000006</v>
      </c>
      <c r="G515" s="171">
        <v>19.42257</v>
      </c>
      <c r="H515" s="6">
        <v>542392760000</v>
      </c>
      <c r="I515" s="154">
        <v>11.920719999999999</v>
      </c>
      <c r="J515" s="154">
        <v>81.805629999999994</v>
      </c>
      <c r="K515" s="6">
        <v>115</v>
      </c>
      <c r="L515" s="6">
        <v>5044000</v>
      </c>
      <c r="M515" s="154">
        <v>20.469237566765226</v>
      </c>
      <c r="N515" s="154">
        <v>3.6131429832884714</v>
      </c>
      <c r="O515" s="154" t="s">
        <v>4942</v>
      </c>
      <c r="P515" s="172">
        <v>85183.276194000005</v>
      </c>
      <c r="Q515" s="168">
        <v>-0.24264126447538592</v>
      </c>
      <c r="R515" s="172">
        <v>87543.607434000005</v>
      </c>
      <c r="S515" s="168">
        <v>2.7708857248275764E-2</v>
      </c>
      <c r="T515" s="172">
        <v>104251.282519</v>
      </c>
      <c r="U515" s="168">
        <v>0.19084974419858214</v>
      </c>
      <c r="V515" s="172">
        <v>20618.873903</v>
      </c>
      <c r="W515" s="173">
        <v>-0.3145415170953979</v>
      </c>
      <c r="X515" s="172">
        <v>16885.513516999999</v>
      </c>
      <c r="Y515" s="173">
        <v>-0.18106519316056369</v>
      </c>
      <c r="Z515" s="172">
        <v>26765.461562</v>
      </c>
      <c r="AA515" s="173">
        <v>0.58511386313795344</v>
      </c>
      <c r="AB515" s="172">
        <v>1598</v>
      </c>
      <c r="AC515" s="168">
        <v>-0.34048699958728845</v>
      </c>
      <c r="AD515" s="172">
        <v>1303</v>
      </c>
      <c r="AE515" s="168">
        <v>-0.18460575719649563</v>
      </c>
      <c r="AF515" s="172">
        <v>2133</v>
      </c>
      <c r="AG515" s="168">
        <v>0.63699155794320794</v>
      </c>
      <c r="AH515" s="171">
        <v>7.3095167210094365</v>
      </c>
      <c r="AI515" s="171">
        <v>6.427886031292573</v>
      </c>
      <c r="AJ515" s="171">
        <v>10.427228874264213</v>
      </c>
      <c r="AK515" s="171">
        <v>8.8635138136338316</v>
      </c>
      <c r="AL515" s="171">
        <v>7.4849154170471763</v>
      </c>
      <c r="AM515" s="171">
        <v>12.00952105440853</v>
      </c>
      <c r="AN515" s="170">
        <v>35.248220302795652</v>
      </c>
      <c r="AO515" s="170">
        <v>31.751049140801857</v>
      </c>
      <c r="AP515" s="170">
        <v>50.543396402242593</v>
      </c>
      <c r="AQ515" s="170">
        <v>0</v>
      </c>
      <c r="AR515" s="170">
        <v>0</v>
      </c>
      <c r="AS515" s="170">
        <v>0</v>
      </c>
      <c r="AT515" s="6">
        <v>1500</v>
      </c>
      <c r="AU515" s="6">
        <v>1200</v>
      </c>
      <c r="AV515" s="6">
        <v>1800</v>
      </c>
    </row>
    <row r="516" spans="1:48" x14ac:dyDescent="0.25">
      <c r="A516" s="162">
        <v>513</v>
      </c>
      <c r="B516" s="3" t="s">
        <v>2800</v>
      </c>
      <c r="C516" s="3" t="s">
        <v>2176</v>
      </c>
      <c r="D516" s="28">
        <v>8000</v>
      </c>
      <c r="E516" s="25">
        <v>-10.112360000000001</v>
      </c>
      <c r="F516" s="25">
        <v>-11.11111</v>
      </c>
      <c r="G516" s="25" t="s">
        <v>4942</v>
      </c>
      <c r="H516" s="28">
        <v>139830680000</v>
      </c>
      <c r="I516" s="51">
        <v>17.478839999999998</v>
      </c>
      <c r="J516" s="51">
        <v>100</v>
      </c>
      <c r="K516" s="28">
        <v>80</v>
      </c>
      <c r="L516" s="28">
        <v>707500</v>
      </c>
      <c r="M516" s="51">
        <v>17.857142857142858</v>
      </c>
      <c r="N516" s="51">
        <v>0.4639926169246994</v>
      </c>
      <c r="O516" s="51" t="s">
        <v>4942</v>
      </c>
      <c r="P516" s="30">
        <v>136261.47686299999</v>
      </c>
      <c r="Q516" s="27" t="s">
        <v>2001</v>
      </c>
      <c r="R516" s="30">
        <v>151623.47029999999</v>
      </c>
      <c r="S516" s="27">
        <v>0.11273907923693827</v>
      </c>
      <c r="T516" s="30">
        <v>168418.454275</v>
      </c>
      <c r="U516" s="27">
        <v>0.11076770596115298</v>
      </c>
      <c r="V516" s="30">
        <v>7388.3911330000001</v>
      </c>
      <c r="W516" s="32" t="s">
        <v>2001</v>
      </c>
      <c r="X516" s="30">
        <v>8832.5142020000003</v>
      </c>
      <c r="Y516" s="32">
        <v>0.1954583945278523</v>
      </c>
      <c r="Z516" s="30">
        <v>8878.1539799999991</v>
      </c>
      <c r="AA516" s="32">
        <v>5.1672464890760491E-3</v>
      </c>
      <c r="AB516" s="30">
        <v>269</v>
      </c>
      <c r="AC516" s="27" t="s">
        <v>2001</v>
      </c>
      <c r="AD516" s="30">
        <v>348</v>
      </c>
      <c r="AE516" s="27">
        <v>0.29368029739776946</v>
      </c>
      <c r="AF516" s="30">
        <v>448</v>
      </c>
      <c r="AG516" s="27">
        <v>0.28735632183908044</v>
      </c>
      <c r="AH516" s="25" t="s">
        <v>4748</v>
      </c>
      <c r="AI516" s="25">
        <v>2.6066498450915616</v>
      </c>
      <c r="AJ516" s="25">
        <v>2.5013715367203613</v>
      </c>
      <c r="AK516" s="25" t="s">
        <v>4748</v>
      </c>
      <c r="AL516" s="25">
        <v>2.2722928308114887</v>
      </c>
      <c r="AM516" s="25">
        <v>2.7264450382169558</v>
      </c>
      <c r="AN516" s="49">
        <v>21.339934013217622</v>
      </c>
      <c r="AO516" s="49">
        <v>22.5712891231721</v>
      </c>
      <c r="AP516" s="49">
        <v>18.134323225132199</v>
      </c>
      <c r="AQ516" s="49">
        <v>13.554028637962551</v>
      </c>
      <c r="AR516" s="49">
        <v>11.118236951816472</v>
      </c>
      <c r="AS516" s="49">
        <v>15.624313601059031</v>
      </c>
      <c r="AT516" s="28" t="s">
        <v>4748</v>
      </c>
      <c r="AU516" s="28">
        <v>192</v>
      </c>
      <c r="AV516" s="28">
        <v>195.6</v>
      </c>
    </row>
    <row r="517" spans="1:48" x14ac:dyDescent="0.25">
      <c r="A517" s="162">
        <v>514</v>
      </c>
      <c r="B517" s="3" t="s">
        <v>2803</v>
      </c>
      <c r="C517" s="3" t="s">
        <v>2176</v>
      </c>
      <c r="D517" s="28">
        <v>95000</v>
      </c>
      <c r="E517" s="25">
        <v>-2.7635619999999999</v>
      </c>
      <c r="F517" s="25">
        <v>32.127960000000002</v>
      </c>
      <c r="G517" s="25">
        <v>-1.0416669999999999</v>
      </c>
      <c r="H517" s="28">
        <v>560129500000</v>
      </c>
      <c r="I517" s="51">
        <v>5.8960999999999997</v>
      </c>
      <c r="J517" s="51" t="s">
        <v>4942</v>
      </c>
      <c r="K517" s="28">
        <v>335</v>
      </c>
      <c r="L517" s="28">
        <v>31784500</v>
      </c>
      <c r="M517" s="51">
        <v>25.105708245243129</v>
      </c>
      <c r="N517" s="51">
        <v>4.0793019099833412</v>
      </c>
      <c r="O517" s="51" t="s">
        <v>4942</v>
      </c>
      <c r="P517" s="30">
        <v>496074.21178499999</v>
      </c>
      <c r="Q517" s="27">
        <v>-0.2636486049666642</v>
      </c>
      <c r="R517" s="30">
        <v>528743.023804</v>
      </c>
      <c r="S517" s="27">
        <v>6.5854687147411717E-2</v>
      </c>
      <c r="T517" s="30">
        <v>558106.24511799996</v>
      </c>
      <c r="U517" s="27">
        <v>5.5534011782791166E-2</v>
      </c>
      <c r="V517" s="30">
        <v>43208.693250999997</v>
      </c>
      <c r="W517" s="32">
        <v>-0.48522315416540329</v>
      </c>
      <c r="X517" s="30">
        <v>27164.886472999999</v>
      </c>
      <c r="Y517" s="32">
        <v>-0.3713096965187368</v>
      </c>
      <c r="Z517" s="30">
        <v>27889.376510999999</v>
      </c>
      <c r="AA517" s="32">
        <v>2.66700926109186E-2</v>
      </c>
      <c r="AB517" s="30">
        <v>6596</v>
      </c>
      <c r="AC517" s="27">
        <v>-0.5272023510859436</v>
      </c>
      <c r="AD517" s="30">
        <v>3686</v>
      </c>
      <c r="AE517" s="27">
        <v>-0.44117647058823528</v>
      </c>
      <c r="AF517" s="30">
        <v>3784</v>
      </c>
      <c r="AG517" s="27">
        <v>2.6587086272381984E-2</v>
      </c>
      <c r="AH517" s="25">
        <v>9.6427461028740353</v>
      </c>
      <c r="AI517" s="25">
        <v>5.9364974228357807</v>
      </c>
      <c r="AJ517" s="25">
        <v>6.144743646252544</v>
      </c>
      <c r="AK517" s="25">
        <v>34.267961067387049</v>
      </c>
      <c r="AL517" s="25">
        <v>16.60354979733734</v>
      </c>
      <c r="AM517" s="25">
        <v>16.482235039934782</v>
      </c>
      <c r="AN517" s="49">
        <v>30.644350546463262</v>
      </c>
      <c r="AO517" s="49">
        <v>27.721877641138359</v>
      </c>
      <c r="AP517" s="49">
        <v>27.418840531097398</v>
      </c>
      <c r="AQ517" s="49">
        <v>50.789036830319148</v>
      </c>
      <c r="AR517" s="49">
        <v>56.797046297395937</v>
      </c>
      <c r="AS517" s="49">
        <v>27.885021779504569</v>
      </c>
      <c r="AT517" s="28">
        <v>2500</v>
      </c>
      <c r="AU517" s="28">
        <v>3000</v>
      </c>
      <c r="AV517" s="28">
        <v>500</v>
      </c>
    </row>
    <row r="518" spans="1:48" x14ac:dyDescent="0.25">
      <c r="A518" s="162">
        <v>515</v>
      </c>
      <c r="B518" s="3" t="s">
        <v>412</v>
      </c>
      <c r="C518" s="3" t="s">
        <v>694</v>
      </c>
      <c r="D518" s="6" t="s">
        <v>4942</v>
      </c>
      <c r="E518" s="171" t="s">
        <v>4942</v>
      </c>
      <c r="F518" s="171" t="s">
        <v>4942</v>
      </c>
      <c r="G518" s="171" t="s">
        <v>4942</v>
      </c>
      <c r="H518" s="6" t="s">
        <v>4942</v>
      </c>
      <c r="I518" s="154">
        <v>16.425000000000001</v>
      </c>
      <c r="J518" s="154">
        <v>44.889710000000001</v>
      </c>
      <c r="K518" s="6">
        <v>0</v>
      </c>
      <c r="L518" s="6" t="s">
        <v>4942</v>
      </c>
      <c r="M518" s="154" t="s">
        <v>4942</v>
      </c>
      <c r="N518" s="154" t="s">
        <v>4942</v>
      </c>
      <c r="O518" s="154" t="s">
        <v>4942</v>
      </c>
      <c r="P518" s="172">
        <v>781772.53214100003</v>
      </c>
      <c r="Q518" s="168">
        <v>8.4173185275588924E-3</v>
      </c>
      <c r="R518" s="172">
        <v>843273.33434099995</v>
      </c>
      <c r="S518" s="168">
        <v>7.8668410146837564E-2</v>
      </c>
      <c r="T518" s="172">
        <v>857984.29767200002</v>
      </c>
      <c r="U518" s="168">
        <v>1.7445071167222864E-2</v>
      </c>
      <c r="V518" s="172">
        <v>26448.643931999999</v>
      </c>
      <c r="W518" s="173">
        <v>-2.4794302128702261E-3</v>
      </c>
      <c r="X518" s="172">
        <v>33601.016263999998</v>
      </c>
      <c r="Y518" s="173">
        <v>0.27042491669474211</v>
      </c>
      <c r="Z518" s="172">
        <v>33701.376235999996</v>
      </c>
      <c r="AA518" s="173">
        <v>2.9868135895497801E-3</v>
      </c>
      <c r="AB518" s="172">
        <v>2120.5249199999998</v>
      </c>
      <c r="AC518" s="168">
        <v>7.5732630885740893E-3</v>
      </c>
      <c r="AD518" s="172">
        <v>1956.421337</v>
      </c>
      <c r="AE518" s="168">
        <v>-7.7388188864104368E-2</v>
      </c>
      <c r="AF518" s="172">
        <v>2052</v>
      </c>
      <c r="AG518" s="168">
        <v>4.8853823658742898E-2</v>
      </c>
      <c r="AH518" s="171">
        <v>7.3301588675642373</v>
      </c>
      <c r="AI518" s="171">
        <v>7.5535769023727717</v>
      </c>
      <c r="AJ518" s="171">
        <v>6.6351194900931905</v>
      </c>
      <c r="AK518" s="171">
        <v>11.651683691540324</v>
      </c>
      <c r="AL518" s="171">
        <v>10.598006098178079</v>
      </c>
      <c r="AM518" s="171">
        <v>9.9186100242040087</v>
      </c>
      <c r="AN518" s="170">
        <v>17.942924370064794</v>
      </c>
      <c r="AO518" s="170">
        <v>18.747500771685843</v>
      </c>
      <c r="AP518" s="170">
        <v>20.432194982665951</v>
      </c>
      <c r="AQ518" s="170">
        <v>0.11377809851553487</v>
      </c>
      <c r="AR518" s="170">
        <v>7.7003964277426562E-2</v>
      </c>
      <c r="AS518" s="170">
        <v>7.1529424165201805E-2</v>
      </c>
      <c r="AT518" s="6">
        <v>1039.473</v>
      </c>
      <c r="AU518" s="6">
        <v>1500</v>
      </c>
      <c r="AV518" s="6">
        <v>0</v>
      </c>
    </row>
    <row r="519" spans="1:48" x14ac:dyDescent="0.25">
      <c r="A519" s="162">
        <v>516</v>
      </c>
      <c r="B519" s="3" t="s">
        <v>413</v>
      </c>
      <c r="C519" s="3" t="s">
        <v>694</v>
      </c>
      <c r="D519" s="6">
        <v>1700</v>
      </c>
      <c r="E519" s="171">
        <v>-5.5555560000000002</v>
      </c>
      <c r="F519" s="171">
        <v>0</v>
      </c>
      <c r="G519" s="171">
        <v>-55.282609999999998</v>
      </c>
      <c r="H519" s="6">
        <v>59323801800</v>
      </c>
      <c r="I519" s="154">
        <v>34.896349999999998</v>
      </c>
      <c r="J519" s="154">
        <v>83.946039999999996</v>
      </c>
      <c r="K519" s="6">
        <v>31069.15</v>
      </c>
      <c r="L519" s="6">
        <v>54618000</v>
      </c>
      <c r="M519" s="154" t="s">
        <v>4942</v>
      </c>
      <c r="N519" s="154">
        <v>0.16699964450403926</v>
      </c>
      <c r="O519" s="154">
        <v>0.70718380000000003</v>
      </c>
      <c r="P519" s="172">
        <v>187566.078155</v>
      </c>
      <c r="Q519" s="168">
        <v>0.13925997675935875</v>
      </c>
      <c r="R519" s="172">
        <v>275060.03161499999</v>
      </c>
      <c r="S519" s="168">
        <v>0.46647002656683556</v>
      </c>
      <c r="T519" s="172">
        <v>346101.28329300001</v>
      </c>
      <c r="U519" s="168">
        <v>0.2582754435854791</v>
      </c>
      <c r="V519" s="172">
        <v>33083.100932000001</v>
      </c>
      <c r="W519" s="173">
        <v>4.2768341506173275</v>
      </c>
      <c r="X519" s="172">
        <v>40620.911503000003</v>
      </c>
      <c r="Y519" s="173">
        <v>0.22784474123188891</v>
      </c>
      <c r="Z519" s="172">
        <v>38144.288525999997</v>
      </c>
      <c r="AA519" s="173">
        <v>-6.0969163058221837E-2</v>
      </c>
      <c r="AB519" s="172">
        <v>1513.9325678344185</v>
      </c>
      <c r="AC519" s="168">
        <v>3.2691146881287727</v>
      </c>
      <c r="AD519" s="172">
        <v>1163.9041099173555</v>
      </c>
      <c r="AE519" s="168">
        <v>-0.2312047876859904</v>
      </c>
      <c r="AF519" s="172">
        <v>1093.3884297520663</v>
      </c>
      <c r="AG519" s="168">
        <v>-6.0585472260508061E-2</v>
      </c>
      <c r="AH519" s="171">
        <v>10.813134975199604</v>
      </c>
      <c r="AI519" s="171">
        <v>8.8932072160656066</v>
      </c>
      <c r="AJ519" s="171">
        <v>6.656224043954162</v>
      </c>
      <c r="AK519" s="171">
        <v>19.218097513629768</v>
      </c>
      <c r="AL519" s="171">
        <v>15.166167673344159</v>
      </c>
      <c r="AM519" s="171">
        <v>11.138732797121131</v>
      </c>
      <c r="AN519" s="170">
        <v>23.024284777822324</v>
      </c>
      <c r="AO519" s="170">
        <v>21.941009620573627</v>
      </c>
      <c r="AP519" s="170">
        <v>21.664798533995079</v>
      </c>
      <c r="AQ519" s="170">
        <v>55.362802985492579</v>
      </c>
      <c r="AR519" s="170">
        <v>61.592011721742026</v>
      </c>
      <c r="AS519" s="170">
        <v>53.265206617646243</v>
      </c>
      <c r="AT519" s="6">
        <v>0</v>
      </c>
      <c r="AU519" s="6">
        <v>413.22314049586777</v>
      </c>
      <c r="AV519" s="6" t="s">
        <v>4748</v>
      </c>
    </row>
    <row r="520" spans="1:48" x14ac:dyDescent="0.25">
      <c r="A520" s="162">
        <v>517</v>
      </c>
      <c r="B520" s="3" t="s">
        <v>2806</v>
      </c>
      <c r="C520" s="3" t="s">
        <v>2176</v>
      </c>
      <c r="D520" s="28" t="s">
        <v>4942</v>
      </c>
      <c r="E520" s="25" t="s">
        <v>4942</v>
      </c>
      <c r="F520" s="25" t="s">
        <v>4942</v>
      </c>
      <c r="G520" s="25" t="s">
        <v>4942</v>
      </c>
      <c r="H520" s="28" t="s">
        <v>4942</v>
      </c>
      <c r="I520" s="51">
        <v>1.44</v>
      </c>
      <c r="J520" s="51">
        <v>100</v>
      </c>
      <c r="K520" s="28">
        <v>0</v>
      </c>
      <c r="L520" s="28" t="s">
        <v>4942</v>
      </c>
      <c r="M520" s="51" t="s">
        <v>4942</v>
      </c>
      <c r="N520" s="51" t="s">
        <v>4942</v>
      </c>
      <c r="O520" s="51" t="s">
        <v>4942</v>
      </c>
      <c r="P520" s="30">
        <v>26938.594465999999</v>
      </c>
      <c r="Q520" s="27" t="s">
        <v>2001</v>
      </c>
      <c r="R520" s="30" t="s">
        <v>4748</v>
      </c>
      <c r="S520" s="27" t="s">
        <v>2001</v>
      </c>
      <c r="T520" s="30">
        <v>31714.968642</v>
      </c>
      <c r="U520" s="27" t="s">
        <v>4748</v>
      </c>
      <c r="V520" s="30">
        <v>114.151937</v>
      </c>
      <c r="W520" s="32" t="s">
        <v>2001</v>
      </c>
      <c r="X520" s="30" t="s">
        <v>4748</v>
      </c>
      <c r="Y520" s="32" t="s">
        <v>2001</v>
      </c>
      <c r="Z520" s="30">
        <v>451.82606299999998</v>
      </c>
      <c r="AA520" s="32" t="s">
        <v>4748</v>
      </c>
      <c r="AB520" s="30" t="s">
        <v>4748</v>
      </c>
      <c r="AC520" s="27" t="s">
        <v>2001</v>
      </c>
      <c r="AD520" s="30" t="s">
        <v>4748</v>
      </c>
      <c r="AE520" s="27" t="s">
        <v>2001</v>
      </c>
      <c r="AF520" s="30">
        <v>282</v>
      </c>
      <c r="AG520" s="27" t="s">
        <v>4748</v>
      </c>
      <c r="AH520" s="25" t="s">
        <v>4748</v>
      </c>
      <c r="AI520" s="25" t="s">
        <v>4748</v>
      </c>
      <c r="AJ520" s="25" t="s">
        <v>4748</v>
      </c>
      <c r="AK520" s="25" t="s">
        <v>4748</v>
      </c>
      <c r="AL520" s="25" t="s">
        <v>4748</v>
      </c>
      <c r="AM520" s="25" t="s">
        <v>4748</v>
      </c>
      <c r="AN520" s="49">
        <v>19.380980368480373</v>
      </c>
      <c r="AO520" s="49" t="s">
        <v>4748</v>
      </c>
      <c r="AP520" s="49">
        <v>21.128733437011604</v>
      </c>
      <c r="AQ520" s="49">
        <v>0</v>
      </c>
      <c r="AR520" s="49" t="s">
        <v>4748</v>
      </c>
      <c r="AS520" s="49">
        <v>0</v>
      </c>
      <c r="AT520" s="28" t="s">
        <v>4748</v>
      </c>
      <c r="AU520" s="28" t="s">
        <v>4748</v>
      </c>
      <c r="AV520" s="28">
        <v>0</v>
      </c>
    </row>
    <row r="521" spans="1:48" x14ac:dyDescent="0.25">
      <c r="A521" s="162">
        <v>518</v>
      </c>
      <c r="B521" s="3" t="s">
        <v>4921</v>
      </c>
      <c r="C521" s="3" t="s">
        <v>694</v>
      </c>
      <c r="D521" s="6">
        <v>16400</v>
      </c>
      <c r="E521" s="171">
        <v>3.7974679999999998</v>
      </c>
      <c r="F521" s="171">
        <v>7.1895420000000003</v>
      </c>
      <c r="G521" s="171" t="s">
        <v>4942</v>
      </c>
      <c r="H521" s="6">
        <v>164000000000</v>
      </c>
      <c r="I521" s="154">
        <v>10</v>
      </c>
      <c r="J521" s="154">
        <v>100</v>
      </c>
      <c r="K521" s="6">
        <v>145530</v>
      </c>
      <c r="L521" s="6">
        <v>2319282000</v>
      </c>
      <c r="M521" s="154">
        <v>15.708812260536398</v>
      </c>
      <c r="N521" s="154">
        <v>1.3723480617178074</v>
      </c>
      <c r="O521" s="154" t="s">
        <v>4942</v>
      </c>
      <c r="P521" s="172" t="s">
        <v>2001</v>
      </c>
      <c r="Q521" s="168" t="s">
        <v>2001</v>
      </c>
      <c r="R521" s="172" t="s">
        <v>2001</v>
      </c>
      <c r="S521" s="168" t="s">
        <v>2001</v>
      </c>
      <c r="T521" s="172" t="s">
        <v>2001</v>
      </c>
      <c r="U521" s="168" t="s">
        <v>2001</v>
      </c>
      <c r="V521" s="172" t="s">
        <v>2001</v>
      </c>
      <c r="W521" s="173" t="s">
        <v>2001</v>
      </c>
      <c r="X521" s="172" t="s">
        <v>2001</v>
      </c>
      <c r="Y521" s="173" t="s">
        <v>2001</v>
      </c>
      <c r="Z521" s="172" t="s">
        <v>2001</v>
      </c>
      <c r="AA521" s="173" t="s">
        <v>2001</v>
      </c>
      <c r="AB521" s="172" t="s">
        <v>2001</v>
      </c>
      <c r="AC521" s="168" t="s">
        <v>2001</v>
      </c>
      <c r="AD521" s="172" t="s">
        <v>2001</v>
      </c>
      <c r="AE521" s="168" t="s">
        <v>2001</v>
      </c>
      <c r="AF521" s="172" t="s">
        <v>2001</v>
      </c>
      <c r="AG521" s="168" t="s">
        <v>2001</v>
      </c>
      <c r="AH521" s="171" t="s">
        <v>2001</v>
      </c>
      <c r="AI521" s="171" t="s">
        <v>2001</v>
      </c>
      <c r="AJ521" s="171" t="s">
        <v>2001</v>
      </c>
      <c r="AK521" s="171" t="s">
        <v>2001</v>
      </c>
      <c r="AL521" s="171" t="s">
        <v>2001</v>
      </c>
      <c r="AM521" s="171" t="s">
        <v>2001</v>
      </c>
      <c r="AN521" s="170" t="s">
        <v>2001</v>
      </c>
      <c r="AO521" s="170" t="s">
        <v>2001</v>
      </c>
      <c r="AP521" s="170" t="s">
        <v>2001</v>
      </c>
      <c r="AQ521" s="170" t="s">
        <v>2001</v>
      </c>
      <c r="AR521" s="170" t="s">
        <v>2001</v>
      </c>
      <c r="AS521" s="170" t="s">
        <v>2001</v>
      </c>
      <c r="AT521" s="6" t="s">
        <v>2001</v>
      </c>
      <c r="AU521" s="6" t="s">
        <v>2001</v>
      </c>
      <c r="AV521" s="6" t="s">
        <v>2001</v>
      </c>
    </row>
    <row r="522" spans="1:48" x14ac:dyDescent="0.25">
      <c r="A522" s="162">
        <v>519</v>
      </c>
      <c r="B522" s="3" t="s">
        <v>2809</v>
      </c>
      <c r="C522" s="3" t="s">
        <v>2176</v>
      </c>
      <c r="D522" s="28" t="s">
        <v>4942</v>
      </c>
      <c r="E522" s="25" t="s">
        <v>4942</v>
      </c>
      <c r="F522" s="25" t="s">
        <v>4942</v>
      </c>
      <c r="G522" s="25" t="s">
        <v>4942</v>
      </c>
      <c r="H522" s="28" t="s">
        <v>4942</v>
      </c>
      <c r="I522" s="51">
        <v>1.38</v>
      </c>
      <c r="J522" s="51">
        <v>26.338989999999999</v>
      </c>
      <c r="K522" s="28" t="s">
        <v>4942</v>
      </c>
      <c r="L522" s="28" t="s">
        <v>4942</v>
      </c>
      <c r="M522" s="51" t="s">
        <v>4942</v>
      </c>
      <c r="N522" s="51" t="s">
        <v>4942</v>
      </c>
      <c r="O522" s="51" t="s">
        <v>4942</v>
      </c>
      <c r="P522" s="30">
        <v>134869.86709499999</v>
      </c>
      <c r="Q522" s="27" t="s">
        <v>2001</v>
      </c>
      <c r="R522" s="30" t="s">
        <v>4748</v>
      </c>
      <c r="S522" s="27" t="s">
        <v>2001</v>
      </c>
      <c r="T522" s="30">
        <v>160066.77171</v>
      </c>
      <c r="U522" s="27" t="s">
        <v>4748</v>
      </c>
      <c r="V522" s="30">
        <v>500.481829</v>
      </c>
      <c r="W522" s="32" t="s">
        <v>2001</v>
      </c>
      <c r="X522" s="30" t="s">
        <v>4748</v>
      </c>
      <c r="Y522" s="32" t="s">
        <v>2001</v>
      </c>
      <c r="Z522" s="30">
        <v>1654.172939</v>
      </c>
      <c r="AA522" s="32" t="s">
        <v>4748</v>
      </c>
      <c r="AB522" s="30" t="s">
        <v>4748</v>
      </c>
      <c r="AC522" s="27" t="s">
        <v>2001</v>
      </c>
      <c r="AD522" s="30" t="s">
        <v>4748</v>
      </c>
      <c r="AE522" s="27" t="s">
        <v>2001</v>
      </c>
      <c r="AF522" s="30">
        <v>1019</v>
      </c>
      <c r="AG522" s="27" t="s">
        <v>4748</v>
      </c>
      <c r="AH522" s="25" t="s">
        <v>4748</v>
      </c>
      <c r="AI522" s="25" t="s">
        <v>4748</v>
      </c>
      <c r="AJ522" s="25">
        <v>2.2646907144347046</v>
      </c>
      <c r="AK522" s="25" t="s">
        <v>4748</v>
      </c>
      <c r="AL522" s="25" t="s">
        <v>4748</v>
      </c>
      <c r="AM522" s="25">
        <v>9.893115894731789</v>
      </c>
      <c r="AN522" s="49">
        <v>6.8385925808789665</v>
      </c>
      <c r="AO522" s="49" t="s">
        <v>4748</v>
      </c>
      <c r="AP522" s="49">
        <v>9.6014986919610976</v>
      </c>
      <c r="AQ522" s="49">
        <v>0</v>
      </c>
      <c r="AR522" s="49">
        <v>0</v>
      </c>
      <c r="AS522" s="49">
        <v>0</v>
      </c>
      <c r="AT522" s="28" t="s">
        <v>4748</v>
      </c>
      <c r="AU522" s="28">
        <v>731.2</v>
      </c>
      <c r="AV522" s="28" t="s">
        <v>4748</v>
      </c>
    </row>
    <row r="523" spans="1:48" x14ac:dyDescent="0.25">
      <c r="A523" s="162">
        <v>520</v>
      </c>
      <c r="B523" s="3" t="s">
        <v>130</v>
      </c>
      <c r="C523" s="3" t="s">
        <v>1</v>
      </c>
      <c r="D523" s="28">
        <v>3800</v>
      </c>
      <c r="E523" s="25">
        <v>-5.7071959999999997</v>
      </c>
      <c r="F523" s="25">
        <v>-2.5641029999999998</v>
      </c>
      <c r="G523" s="25">
        <v>-18.27957</v>
      </c>
      <c r="H523" s="28">
        <v>949027439400</v>
      </c>
      <c r="I523" s="51">
        <v>249.74409999999997</v>
      </c>
      <c r="J523" s="51">
        <v>94.067890000000006</v>
      </c>
      <c r="K523" s="28">
        <v>759316.5</v>
      </c>
      <c r="L523" s="28">
        <v>3024250000</v>
      </c>
      <c r="M523" s="51">
        <v>5.0933975299796543</v>
      </c>
      <c r="N523" s="51">
        <v>0.29776691491996338</v>
      </c>
      <c r="O523" s="51">
        <v>0.61781589999999997</v>
      </c>
      <c r="P523" s="30">
        <v>3507998.3715869999</v>
      </c>
      <c r="Q523" s="27">
        <v>1.4638946789964167</v>
      </c>
      <c r="R523" s="30">
        <v>1576843.18037</v>
      </c>
      <c r="S523" s="27">
        <v>-0.55050059511383287</v>
      </c>
      <c r="T523" s="30">
        <v>1234786.7053799999</v>
      </c>
      <c r="U523" s="27">
        <v>-0.21692485292655281</v>
      </c>
      <c r="V523" s="30">
        <v>481000.89977000002</v>
      </c>
      <c r="W523" s="32">
        <v>2.4514483081391418</v>
      </c>
      <c r="X523" s="30">
        <v>138514.676294</v>
      </c>
      <c r="Y523" s="32">
        <v>-0.71202823869927578</v>
      </c>
      <c r="Z523" s="30">
        <v>91988.703280000002</v>
      </c>
      <c r="AA523" s="32">
        <v>-0.33589200984917839</v>
      </c>
      <c r="AB523" s="30">
        <v>3263.8095238095239</v>
      </c>
      <c r="AC523" s="27">
        <v>0.61956322168680789</v>
      </c>
      <c r="AD523" s="30">
        <v>528</v>
      </c>
      <c r="AE523" s="27">
        <v>-0.83822585351619494</v>
      </c>
      <c r="AF523" s="30">
        <v>341</v>
      </c>
      <c r="AG523" s="27">
        <v>-0.35416666666666669</v>
      </c>
      <c r="AH523" s="25">
        <v>21.967902158270743</v>
      </c>
      <c r="AI523" s="25">
        <v>4.5487158741618936</v>
      </c>
      <c r="AJ523" s="25">
        <v>2.8171434915078422</v>
      </c>
      <c r="AK523" s="25">
        <v>27.428457388307731</v>
      </c>
      <c r="AL523" s="25">
        <v>4.7553487084178423</v>
      </c>
      <c r="AM523" s="25">
        <v>2.9590917756469839</v>
      </c>
      <c r="AN523" s="49">
        <v>10.920512097863133</v>
      </c>
      <c r="AO523" s="49">
        <v>5.5814418118197757</v>
      </c>
      <c r="AP523" s="49">
        <v>1.1533059193099549</v>
      </c>
      <c r="AQ523" s="49">
        <v>2.7162406933661591</v>
      </c>
      <c r="AR523" s="49">
        <v>0</v>
      </c>
      <c r="AS523" s="49">
        <v>0</v>
      </c>
      <c r="AT523" s="28">
        <v>775.36363619047609</v>
      </c>
      <c r="AU523" s="28">
        <v>400</v>
      </c>
      <c r="AV523" s="28" t="s">
        <v>4748</v>
      </c>
    </row>
    <row r="524" spans="1:48" x14ac:dyDescent="0.25">
      <c r="A524" s="162">
        <v>521</v>
      </c>
      <c r="B524" s="3" t="s">
        <v>2812</v>
      </c>
      <c r="C524" s="3" t="s">
        <v>2176</v>
      </c>
      <c r="D524" s="28">
        <v>12000</v>
      </c>
      <c r="E524" s="25">
        <v>0</v>
      </c>
      <c r="F524" s="25">
        <v>20</v>
      </c>
      <c r="G524" s="25">
        <v>9.0909089999999999</v>
      </c>
      <c r="H524" s="28">
        <v>95250000000</v>
      </c>
      <c r="I524" s="51">
        <v>7.9375</v>
      </c>
      <c r="J524" s="51">
        <v>46.944369999999999</v>
      </c>
      <c r="K524" s="28">
        <v>10</v>
      </c>
      <c r="L524" s="28">
        <v>120000</v>
      </c>
      <c r="M524" s="51">
        <v>4.77516912057302</v>
      </c>
      <c r="N524" s="51">
        <v>0.95431734062763585</v>
      </c>
      <c r="O524" s="51" t="s">
        <v>4942</v>
      </c>
      <c r="P524" s="30">
        <v>293350.91415199998</v>
      </c>
      <c r="Q524" s="27">
        <v>0.14596480176690751</v>
      </c>
      <c r="R524" s="30">
        <v>121154.777328</v>
      </c>
      <c r="S524" s="27">
        <v>-0.58699710318535581</v>
      </c>
      <c r="T524" s="30">
        <v>433000.08850399998</v>
      </c>
      <c r="U524" s="27">
        <v>2.5739415155850369</v>
      </c>
      <c r="V524" s="30">
        <v>1639.530536</v>
      </c>
      <c r="W524" s="32">
        <v>-0.57015123946559743</v>
      </c>
      <c r="X524" s="30">
        <v>3536.5389220000002</v>
      </c>
      <c r="Y524" s="32">
        <v>1.1570436441081329</v>
      </c>
      <c r="Z524" s="30">
        <v>12408.241212000001</v>
      </c>
      <c r="AA524" s="32">
        <v>2.5085832464082807</v>
      </c>
      <c r="AB524" s="30">
        <v>518.83877700000005</v>
      </c>
      <c r="AC524" s="27">
        <v>-0.41307451611132628</v>
      </c>
      <c r="AD524" s="30">
        <v>716</v>
      </c>
      <c r="AE524" s="27">
        <v>0.38000479482280469</v>
      </c>
      <c r="AF524" s="30">
        <v>2513</v>
      </c>
      <c r="AG524" s="27">
        <v>2.5097765363128492</v>
      </c>
      <c r="AH524" s="25">
        <v>1.3457970333109772</v>
      </c>
      <c r="AI524" s="25">
        <v>1.690352177971437</v>
      </c>
      <c r="AJ524" s="25">
        <v>2.7595239964160236</v>
      </c>
      <c r="AK524" s="25">
        <v>3.9741922596388322</v>
      </c>
      <c r="AL524" s="25">
        <v>6.90875497936476</v>
      </c>
      <c r="AM524" s="25">
        <v>21.571339387314463</v>
      </c>
      <c r="AN524" s="49">
        <v>8.7158041937281823</v>
      </c>
      <c r="AO524" s="49">
        <v>21.675491769428447</v>
      </c>
      <c r="AP524" s="49">
        <v>10.813046661205817</v>
      </c>
      <c r="AQ524" s="49">
        <v>74.960543535590602</v>
      </c>
      <c r="AR524" s="49">
        <v>221.07851356553959</v>
      </c>
      <c r="AS524" s="49">
        <v>190.17744092933671</v>
      </c>
      <c r="AT524" s="28">
        <v>0</v>
      </c>
      <c r="AU524" s="28">
        <v>573</v>
      </c>
      <c r="AV524" s="28">
        <v>1250</v>
      </c>
    </row>
    <row r="525" spans="1:48" x14ac:dyDescent="0.25">
      <c r="A525" s="162">
        <v>522</v>
      </c>
      <c r="B525" s="3" t="s">
        <v>2002</v>
      </c>
      <c r="C525" s="3" t="s">
        <v>1</v>
      </c>
      <c r="D525" s="28">
        <v>2420</v>
      </c>
      <c r="E525" s="25">
        <v>-10.370369999999999</v>
      </c>
      <c r="F525" s="25">
        <v>-2.811245</v>
      </c>
      <c r="G525" s="25">
        <v>-18.24324</v>
      </c>
      <c r="H525" s="28">
        <v>138057749940</v>
      </c>
      <c r="I525" s="51">
        <v>57.048659999999998</v>
      </c>
      <c r="J525" s="51">
        <v>72.052539999999993</v>
      </c>
      <c r="K525" s="28">
        <v>98935.5</v>
      </c>
      <c r="L525" s="28">
        <v>265050000</v>
      </c>
      <c r="M525" s="51">
        <v>39.704132678479837</v>
      </c>
      <c r="N525" s="51">
        <v>0.22864805194270094</v>
      </c>
      <c r="O525" s="51">
        <v>0.68239430000000001</v>
      </c>
      <c r="P525" s="30">
        <v>45705.597446</v>
      </c>
      <c r="Q525" s="27" t="s">
        <v>2001</v>
      </c>
      <c r="R525" s="30">
        <v>165178.08235700001</v>
      </c>
      <c r="S525" s="27">
        <v>2.6139574053736792</v>
      </c>
      <c r="T525" s="30">
        <v>281440.56055599998</v>
      </c>
      <c r="U525" s="27">
        <v>0.70386141151415871</v>
      </c>
      <c r="V525" s="30">
        <v>9848.6871749999991</v>
      </c>
      <c r="W525" s="32" t="s">
        <v>2001</v>
      </c>
      <c r="X525" s="30">
        <v>17774.415068999999</v>
      </c>
      <c r="Y525" s="32">
        <v>0.80474968421362214</v>
      </c>
      <c r="Z525" s="30">
        <v>31033.435829999999</v>
      </c>
      <c r="AA525" s="32">
        <v>0.74596101809981874</v>
      </c>
      <c r="AB525" s="30">
        <v>2209.7341125241219</v>
      </c>
      <c r="AC525" s="27" t="s">
        <v>2001</v>
      </c>
      <c r="AD525" s="30">
        <v>672.00220867174596</v>
      </c>
      <c r="AE525" s="27">
        <v>-0.69589001461169675</v>
      </c>
      <c r="AF525" s="30">
        <v>985.43689320388341</v>
      </c>
      <c r="AG525" s="27">
        <v>0.4664191285199204</v>
      </c>
      <c r="AH525" s="25" t="s">
        <v>4748</v>
      </c>
      <c r="AI525" s="25">
        <v>6.2534293898559605</v>
      </c>
      <c r="AJ525" s="25">
        <v>6.9531677970680574</v>
      </c>
      <c r="AK525" s="25" t="s">
        <v>4748</v>
      </c>
      <c r="AL525" s="25">
        <v>8.9728494857565533</v>
      </c>
      <c r="AM525" s="25">
        <v>9.0818226146351986</v>
      </c>
      <c r="AN525" s="49">
        <v>42.192400604288991</v>
      </c>
      <c r="AO525" s="49">
        <v>13.40851842324432</v>
      </c>
      <c r="AP525" s="49">
        <v>11.590950372453168</v>
      </c>
      <c r="AQ525" s="49">
        <v>35.959009192325894</v>
      </c>
      <c r="AR525" s="49">
        <v>8.0056267928227562</v>
      </c>
      <c r="AS525" s="49">
        <v>4.682500009237776</v>
      </c>
      <c r="AT525" s="28" t="s">
        <v>4748</v>
      </c>
      <c r="AU525" s="28" t="s">
        <v>4748</v>
      </c>
      <c r="AV525" s="28" t="s">
        <v>4748</v>
      </c>
    </row>
    <row r="526" spans="1:48" x14ac:dyDescent="0.25">
      <c r="A526" s="162">
        <v>523</v>
      </c>
      <c r="B526" s="3" t="s">
        <v>2815</v>
      </c>
      <c r="C526" s="3" t="s">
        <v>2176</v>
      </c>
      <c r="D526" s="6">
        <v>6100</v>
      </c>
      <c r="E526" s="171">
        <v>-8.9552239999999994</v>
      </c>
      <c r="F526" s="171">
        <v>1.6666669999999999</v>
      </c>
      <c r="G526" s="171">
        <v>-4.6875</v>
      </c>
      <c r="H526" s="6">
        <v>125777040700</v>
      </c>
      <c r="I526" s="154">
        <v>20.61919</v>
      </c>
      <c r="J526" s="154">
        <v>28.317820000000001</v>
      </c>
      <c r="K526" s="6">
        <v>1325</v>
      </c>
      <c r="L526" s="6">
        <v>9679000</v>
      </c>
      <c r="M526" s="154">
        <v>64.21052631578948</v>
      </c>
      <c r="N526" s="154">
        <v>0.35891335851880518</v>
      </c>
      <c r="O526" s="154">
        <v>0.1204143</v>
      </c>
      <c r="P526" s="172">
        <v>571587.42711100006</v>
      </c>
      <c r="Q526" s="168">
        <v>0.13616541239876856</v>
      </c>
      <c r="R526" s="172">
        <v>415857.63430999999</v>
      </c>
      <c r="S526" s="168">
        <v>-0.27245139660981021</v>
      </c>
      <c r="T526" s="172">
        <v>589523.89007700002</v>
      </c>
      <c r="U526" s="168">
        <v>0.41760987760907853</v>
      </c>
      <c r="V526" s="172">
        <v>15163.171887</v>
      </c>
      <c r="W526" s="173">
        <v>1.8904812357372327</v>
      </c>
      <c r="X526" s="172">
        <v>5736.7872120000002</v>
      </c>
      <c r="Y526" s="173">
        <v>-0.62166311542518493</v>
      </c>
      <c r="Z526" s="172">
        <v>1849.6761059999999</v>
      </c>
      <c r="AA526" s="173">
        <v>-0.67757630923961842</v>
      </c>
      <c r="AB526" s="172">
        <v>703</v>
      </c>
      <c r="AC526" s="168">
        <v>1.8930041152263373</v>
      </c>
      <c r="AD526" s="172">
        <v>272</v>
      </c>
      <c r="AE526" s="168">
        <v>-0.61308677098150777</v>
      </c>
      <c r="AF526" s="172">
        <v>95</v>
      </c>
      <c r="AG526" s="168">
        <v>-0.65073529411764708</v>
      </c>
      <c r="AH526" s="171">
        <v>2.5540991821610031</v>
      </c>
      <c r="AI526" s="171">
        <v>1.0132631535181955</v>
      </c>
      <c r="AJ526" s="171">
        <v>0.26659530179408431</v>
      </c>
      <c r="AK526" s="171">
        <v>3.9974118152965596</v>
      </c>
      <c r="AL526" s="171">
        <v>1.6196904697149006</v>
      </c>
      <c r="AM526" s="171">
        <v>0.5589093930992225</v>
      </c>
      <c r="AN526" s="170">
        <v>12.163117105530553</v>
      </c>
      <c r="AO526" s="170">
        <v>15.600549277072616</v>
      </c>
      <c r="AP526" s="170">
        <v>12.12585703399791</v>
      </c>
      <c r="AQ526" s="170">
        <v>3.5916448631081179</v>
      </c>
      <c r="AR526" s="170">
        <v>1.3707639488565423E-2</v>
      </c>
      <c r="AS526" s="170">
        <v>38.062316102453394</v>
      </c>
      <c r="AT526" s="6">
        <v>600</v>
      </c>
      <c r="AU526" s="6">
        <v>0</v>
      </c>
      <c r="AV526" s="6">
        <v>500</v>
      </c>
    </row>
    <row r="527" spans="1:48" x14ac:dyDescent="0.25">
      <c r="A527" s="162">
        <v>524</v>
      </c>
      <c r="B527" s="3" t="s">
        <v>2030</v>
      </c>
      <c r="C527" s="3" t="s">
        <v>1</v>
      </c>
      <c r="D527" s="6">
        <v>13700</v>
      </c>
      <c r="E527" s="171">
        <v>-11.038959999999999</v>
      </c>
      <c r="F527" s="171">
        <v>-0.72463770000000005</v>
      </c>
      <c r="G527" s="171">
        <v>-17.46988</v>
      </c>
      <c r="H527" s="6">
        <v>381545000000</v>
      </c>
      <c r="I527" s="154">
        <v>27.849999999999998</v>
      </c>
      <c r="J527" s="154">
        <v>46.519889999999997</v>
      </c>
      <c r="K527" s="6">
        <v>242534.5</v>
      </c>
      <c r="L527" s="6">
        <v>3631000000</v>
      </c>
      <c r="M527" s="154">
        <v>9.885101767865887</v>
      </c>
      <c r="N527" s="154">
        <v>0.91200320308189631</v>
      </c>
      <c r="O527" s="154">
        <v>0.80362869999999997</v>
      </c>
      <c r="P527" s="172">
        <v>188338.64854299999</v>
      </c>
      <c r="Q527" s="168" t="s">
        <v>2001</v>
      </c>
      <c r="R527" s="172">
        <v>193717.55386799999</v>
      </c>
      <c r="S527" s="168">
        <v>2.8559753224373097E-2</v>
      </c>
      <c r="T527" s="172">
        <v>1330750.4553479999</v>
      </c>
      <c r="U527" s="168">
        <v>5.8695398469401452</v>
      </c>
      <c r="V527" s="172">
        <v>6466.674634</v>
      </c>
      <c r="W527" s="173" t="s">
        <v>2001</v>
      </c>
      <c r="X527" s="172">
        <v>11561.993861999999</v>
      </c>
      <c r="Y527" s="173">
        <v>0.78793499230813469</v>
      </c>
      <c r="Z527" s="172">
        <v>55368.490421000002</v>
      </c>
      <c r="AA527" s="173">
        <v>3.7888358255383419</v>
      </c>
      <c r="AB527" s="172">
        <v>595.79155200000002</v>
      </c>
      <c r="AC527" s="168" t="s">
        <v>2001</v>
      </c>
      <c r="AD527" s="172">
        <v>1011.736452</v>
      </c>
      <c r="AE527" s="168">
        <v>0.69813829787234027</v>
      </c>
      <c r="AF527" s="172">
        <v>2903.152513438848</v>
      </c>
      <c r="AG527" s="168">
        <v>1.869475057165231</v>
      </c>
      <c r="AH527" s="171" t="s">
        <v>4748</v>
      </c>
      <c r="AI527" s="171">
        <v>3.9846253153618845</v>
      </c>
      <c r="AJ527" s="171">
        <v>7.6520507427124169</v>
      </c>
      <c r="AK527" s="171" t="s">
        <v>4748</v>
      </c>
      <c r="AL527" s="171">
        <v>9.7978517704356776</v>
      </c>
      <c r="AM527" s="171">
        <v>31.481732900200228</v>
      </c>
      <c r="AN527" s="170">
        <v>14.343930282494355</v>
      </c>
      <c r="AO527" s="170">
        <v>22.824001390254843</v>
      </c>
      <c r="AP527" s="170">
        <v>9.7450634260415896</v>
      </c>
      <c r="AQ527" s="170">
        <v>84.179575540187258</v>
      </c>
      <c r="AR527" s="170">
        <v>200.8587364531829</v>
      </c>
      <c r="AS527" s="170">
        <v>171.89466667946368</v>
      </c>
      <c r="AT527" s="6" t="s">
        <v>4748</v>
      </c>
      <c r="AU527" s="6" t="s">
        <v>4748</v>
      </c>
      <c r="AV527" s="6">
        <v>1918.0447366799999</v>
      </c>
    </row>
    <row r="528" spans="1:48" x14ac:dyDescent="0.25">
      <c r="A528" s="162">
        <v>525</v>
      </c>
      <c r="B528" s="3" t="s">
        <v>4880</v>
      </c>
      <c r="C528" s="3" t="s">
        <v>2176</v>
      </c>
      <c r="D528" s="6">
        <v>17000</v>
      </c>
      <c r="E528" s="171">
        <v>0</v>
      </c>
      <c r="F528" s="171">
        <v>38.211379999999998</v>
      </c>
      <c r="G528" s="171" t="s">
        <v>4942</v>
      </c>
      <c r="H528" s="6">
        <v>127500000000</v>
      </c>
      <c r="I528" s="154">
        <v>7.5</v>
      </c>
      <c r="J528" s="154">
        <v>99.333330000000004</v>
      </c>
      <c r="K528" s="6">
        <v>85</v>
      </c>
      <c r="L528" s="6">
        <v>1439000</v>
      </c>
      <c r="M528" s="154">
        <v>5.0400237177586718</v>
      </c>
      <c r="N528" s="154">
        <v>0.78267876087549182</v>
      </c>
      <c r="O528" s="154" t="s">
        <v>4942</v>
      </c>
      <c r="P528" s="172" t="s">
        <v>2001</v>
      </c>
      <c r="Q528" s="168" t="s">
        <v>2001</v>
      </c>
      <c r="R528" s="172" t="s">
        <v>2001</v>
      </c>
      <c r="S528" s="168" t="s">
        <v>2001</v>
      </c>
      <c r="T528" s="172" t="s">
        <v>2001</v>
      </c>
      <c r="U528" s="168" t="s">
        <v>2001</v>
      </c>
      <c r="V528" s="172" t="s">
        <v>2001</v>
      </c>
      <c r="W528" s="173" t="s">
        <v>2001</v>
      </c>
      <c r="X528" s="172" t="s">
        <v>2001</v>
      </c>
      <c r="Y528" s="173" t="s">
        <v>2001</v>
      </c>
      <c r="Z528" s="172" t="s">
        <v>2001</v>
      </c>
      <c r="AA528" s="173" t="s">
        <v>2001</v>
      </c>
      <c r="AB528" s="172" t="s">
        <v>2001</v>
      </c>
      <c r="AC528" s="168" t="s">
        <v>2001</v>
      </c>
      <c r="AD528" s="172" t="s">
        <v>2001</v>
      </c>
      <c r="AE528" s="168" t="s">
        <v>2001</v>
      </c>
      <c r="AF528" s="172" t="s">
        <v>2001</v>
      </c>
      <c r="AG528" s="168" t="s">
        <v>2001</v>
      </c>
      <c r="AH528" s="171" t="s">
        <v>2001</v>
      </c>
      <c r="AI528" s="171" t="s">
        <v>2001</v>
      </c>
      <c r="AJ528" s="171" t="s">
        <v>2001</v>
      </c>
      <c r="AK528" s="171" t="s">
        <v>2001</v>
      </c>
      <c r="AL528" s="171" t="s">
        <v>2001</v>
      </c>
      <c r="AM528" s="171" t="s">
        <v>2001</v>
      </c>
      <c r="AN528" s="170" t="s">
        <v>2001</v>
      </c>
      <c r="AO528" s="170" t="s">
        <v>2001</v>
      </c>
      <c r="AP528" s="170" t="s">
        <v>2001</v>
      </c>
      <c r="AQ528" s="170" t="s">
        <v>2001</v>
      </c>
      <c r="AR528" s="170" t="s">
        <v>2001</v>
      </c>
      <c r="AS528" s="170" t="s">
        <v>2001</v>
      </c>
      <c r="AT528" s="6" t="s">
        <v>2001</v>
      </c>
      <c r="AU528" s="6" t="s">
        <v>2001</v>
      </c>
      <c r="AV528" s="6" t="s">
        <v>2001</v>
      </c>
    </row>
    <row r="529" spans="1:48" x14ac:dyDescent="0.25">
      <c r="A529" s="162">
        <v>526</v>
      </c>
      <c r="B529" s="3" t="s">
        <v>2818</v>
      </c>
      <c r="C529" s="3" t="s">
        <v>2176</v>
      </c>
      <c r="D529" s="28">
        <v>4300</v>
      </c>
      <c r="E529" s="25">
        <v>-14</v>
      </c>
      <c r="F529" s="25">
        <v>-10.41667</v>
      </c>
      <c r="G529" s="25">
        <v>43.333329999999997</v>
      </c>
      <c r="H529" s="28">
        <v>55268123600</v>
      </c>
      <c r="I529" s="51">
        <v>12.85305</v>
      </c>
      <c r="J529" s="51">
        <v>16.895630000000001</v>
      </c>
      <c r="K529" s="28">
        <v>200</v>
      </c>
      <c r="L529" s="28">
        <v>965000</v>
      </c>
      <c r="M529" s="51" t="s">
        <v>4942</v>
      </c>
      <c r="N529" s="51">
        <v>0.46930961345541161</v>
      </c>
      <c r="O529" s="51" t="s">
        <v>4942</v>
      </c>
      <c r="P529" s="30">
        <v>728238.90816899994</v>
      </c>
      <c r="Q529" s="27">
        <v>-0.11575705139670389</v>
      </c>
      <c r="R529" s="30">
        <v>568393.47860999999</v>
      </c>
      <c r="S529" s="27">
        <v>-0.21949586566432833</v>
      </c>
      <c r="T529" s="30">
        <v>425193.152282</v>
      </c>
      <c r="U529" s="27">
        <v>-0.25193872153177199</v>
      </c>
      <c r="V529" s="30">
        <v>10256.300362</v>
      </c>
      <c r="W529" s="32">
        <v>-0.47239798042077707</v>
      </c>
      <c r="X529" s="30">
        <v>801.21122000000003</v>
      </c>
      <c r="Y529" s="32">
        <v>-0.92188106902869971</v>
      </c>
      <c r="Z529" s="30">
        <v>-43517.703489</v>
      </c>
      <c r="AA529" s="32">
        <v>-55.314895251966135</v>
      </c>
      <c r="AB529" s="30">
        <v>798</v>
      </c>
      <c r="AC529" s="27">
        <v>-0.47222222222222221</v>
      </c>
      <c r="AD529" s="30">
        <v>53</v>
      </c>
      <c r="AE529" s="27">
        <v>-0.9335839598997494</v>
      </c>
      <c r="AF529" s="30">
        <v>-3386</v>
      </c>
      <c r="AG529" s="27">
        <v>-64.886792452830193</v>
      </c>
      <c r="AH529" s="25">
        <v>1.8281425706046648</v>
      </c>
      <c r="AI529" s="25">
        <v>0.19822965619101929</v>
      </c>
      <c r="AJ529" s="25">
        <v>-13.971347293989417</v>
      </c>
      <c r="AK529" s="25">
        <v>5.918070772976793</v>
      </c>
      <c r="AL529" s="25">
        <v>0.41117789372577385</v>
      </c>
      <c r="AM529" s="25">
        <v>-31.175766235978632</v>
      </c>
      <c r="AN529" s="49">
        <v>11.081945066614251</v>
      </c>
      <c r="AO529" s="49">
        <v>10.27313660895558</v>
      </c>
      <c r="AP529" s="49">
        <v>0.9960358402458791</v>
      </c>
      <c r="AQ529" s="49">
        <v>155.09187729386872</v>
      </c>
      <c r="AR529" s="49">
        <v>79.939978014889135</v>
      </c>
      <c r="AS529" s="49">
        <v>75.38361117448224</v>
      </c>
      <c r="AT529" s="28">
        <v>700</v>
      </c>
      <c r="AU529" s="28">
        <v>0</v>
      </c>
      <c r="AV529" s="28">
        <v>0</v>
      </c>
    </row>
    <row r="530" spans="1:48" x14ac:dyDescent="0.25">
      <c r="A530" s="162">
        <v>527</v>
      </c>
      <c r="B530" s="3" t="s">
        <v>414</v>
      </c>
      <c r="C530" s="3" t="s">
        <v>694</v>
      </c>
      <c r="D530" s="28">
        <v>25300</v>
      </c>
      <c r="E530" s="25">
        <v>-9.6428569999999993</v>
      </c>
      <c r="F530" s="25">
        <v>22.815529999999999</v>
      </c>
      <c r="G530" s="25">
        <v>3.2653059999999998</v>
      </c>
      <c r="H530" s="28">
        <v>531297470000</v>
      </c>
      <c r="I530" s="51">
        <v>20.9999</v>
      </c>
      <c r="J530" s="51">
        <v>11.528420000000001</v>
      </c>
      <c r="K530" s="28">
        <v>10</v>
      </c>
      <c r="L530" s="28">
        <v>266500</v>
      </c>
      <c r="M530" s="51">
        <v>11.816445567075275</v>
      </c>
      <c r="N530" s="51">
        <v>1.7635129250344297</v>
      </c>
      <c r="O530" s="51">
        <v>0.54903979999999997</v>
      </c>
      <c r="P530" s="30">
        <v>163672.86288900001</v>
      </c>
      <c r="Q530" s="27">
        <v>0.16052138446474462</v>
      </c>
      <c r="R530" s="30">
        <v>160090.01628499999</v>
      </c>
      <c r="S530" s="27">
        <v>-2.1890291040059795E-2</v>
      </c>
      <c r="T530" s="30">
        <v>166703.67085900001</v>
      </c>
      <c r="U530" s="27">
        <v>4.1312098827112786E-2</v>
      </c>
      <c r="V530" s="30">
        <v>33496.575678000001</v>
      </c>
      <c r="W530" s="32">
        <v>0.60957575831373667</v>
      </c>
      <c r="X530" s="30">
        <v>25681.640853000001</v>
      </c>
      <c r="Y530" s="32">
        <v>-0.23330548471952373</v>
      </c>
      <c r="Z530" s="30">
        <v>46024.496832999997</v>
      </c>
      <c r="AA530" s="32">
        <v>0.79211667573895095</v>
      </c>
      <c r="AB530" s="30">
        <v>2011.6546129999999</v>
      </c>
      <c r="AC530" s="27">
        <v>0.80859530192843132</v>
      </c>
      <c r="AD530" s="30">
        <v>1223</v>
      </c>
      <c r="AE530" s="27">
        <v>-0.39204275321590698</v>
      </c>
      <c r="AF530" s="30">
        <v>2016</v>
      </c>
      <c r="AG530" s="27">
        <v>0.64840556009811934</v>
      </c>
      <c r="AH530" s="25">
        <v>5.9015229101524085</v>
      </c>
      <c r="AI530" s="25">
        <v>4.9731262035497767</v>
      </c>
      <c r="AJ530" s="25">
        <v>9.6537355104926608</v>
      </c>
      <c r="AK530" s="25">
        <v>13.97295032709048</v>
      </c>
      <c r="AL530" s="25">
        <v>9.6425317688594028</v>
      </c>
      <c r="AM530" s="25">
        <v>15.964685870047749</v>
      </c>
      <c r="AN530" s="49">
        <v>44.28042019778885</v>
      </c>
      <c r="AO530" s="49">
        <v>42.951350937830277</v>
      </c>
      <c r="AP530" s="49">
        <v>47.167666202447577</v>
      </c>
      <c r="AQ530" s="49">
        <v>92.922094159559904</v>
      </c>
      <c r="AR530" s="49">
        <v>74.159002254352032</v>
      </c>
      <c r="AS530" s="49">
        <v>53.829998820002231</v>
      </c>
      <c r="AT530" s="28">
        <v>1200</v>
      </c>
      <c r="AU530" s="28">
        <v>1100</v>
      </c>
      <c r="AV530" s="28">
        <v>1700</v>
      </c>
    </row>
    <row r="531" spans="1:48" x14ac:dyDescent="0.25">
      <c r="A531" s="162">
        <v>528</v>
      </c>
      <c r="B531" s="3" t="s">
        <v>415</v>
      </c>
      <c r="C531" s="3" t="s">
        <v>694</v>
      </c>
      <c r="D531" s="28">
        <v>800</v>
      </c>
      <c r="E531" s="25">
        <v>0</v>
      </c>
      <c r="F531" s="25">
        <v>0</v>
      </c>
      <c r="G531" s="25">
        <v>-60</v>
      </c>
      <c r="H531" s="28">
        <v>41279999200</v>
      </c>
      <c r="I531" s="51">
        <v>51.599999999999994</v>
      </c>
      <c r="J531" s="51">
        <v>81.409300000000002</v>
      </c>
      <c r="K531" s="28">
        <v>143933</v>
      </c>
      <c r="L531" s="28">
        <v>139451000</v>
      </c>
      <c r="M531" s="51" t="s">
        <v>4942</v>
      </c>
      <c r="N531" s="51">
        <v>0.11177098105665814</v>
      </c>
      <c r="O531" s="51">
        <v>0.84697769999999994</v>
      </c>
      <c r="P531" s="30">
        <v>434623.74271600001</v>
      </c>
      <c r="Q531" s="27">
        <v>-4.5004633728145227E-2</v>
      </c>
      <c r="R531" s="30">
        <v>765061.09456799994</v>
      </c>
      <c r="S531" s="27">
        <v>0.76028371065756639</v>
      </c>
      <c r="T531" s="30">
        <v>138950.24706600001</v>
      </c>
      <c r="U531" s="27">
        <v>-0.81838019466346046</v>
      </c>
      <c r="V531" s="30">
        <v>4937.7144609999996</v>
      </c>
      <c r="W531" s="32">
        <v>-0.74074531884002637</v>
      </c>
      <c r="X531" s="30">
        <v>58819.927249</v>
      </c>
      <c r="Y531" s="32">
        <v>10.912379242174248</v>
      </c>
      <c r="Z531" s="30">
        <v>-67289.559934000004</v>
      </c>
      <c r="AA531" s="32">
        <v>-2.1439925732846601</v>
      </c>
      <c r="AB531" s="30">
        <v>175.67565157407404</v>
      </c>
      <c r="AC531" s="27">
        <v>-0.90281418658442558</v>
      </c>
      <c r="AD531" s="30">
        <v>1314.102065</v>
      </c>
      <c r="AE531" s="27">
        <v>6.4802743193236765</v>
      </c>
      <c r="AF531" s="30">
        <v>-1306</v>
      </c>
      <c r="AG531" s="27">
        <v>-1.9938345238046635</v>
      </c>
      <c r="AH531" s="25">
        <v>1.4887240105354249</v>
      </c>
      <c r="AI531" s="25">
        <v>9.5664098429114777</v>
      </c>
      <c r="AJ531" s="25">
        <v>-8.563352124154008</v>
      </c>
      <c r="AK531" s="25">
        <v>2.4958968435436075</v>
      </c>
      <c r="AL531" s="25">
        <v>14.64215988789473</v>
      </c>
      <c r="AM531" s="25">
        <v>-12.269318578200197</v>
      </c>
      <c r="AN531" s="49">
        <v>6.0268352481875898</v>
      </c>
      <c r="AO531" s="49">
        <v>17.38112889024719</v>
      </c>
      <c r="AP531" s="49">
        <v>-12.835709477024837</v>
      </c>
      <c r="AQ531" s="49">
        <v>73.487170166951444</v>
      </c>
      <c r="AR531" s="49">
        <v>35.815157736424041</v>
      </c>
      <c r="AS531" s="49">
        <v>31.083283640642971</v>
      </c>
      <c r="AT531" s="28">
        <v>0</v>
      </c>
      <c r="AU531" s="28">
        <v>0</v>
      </c>
      <c r="AV531" s="28">
        <v>0</v>
      </c>
    </row>
    <row r="532" spans="1:48" x14ac:dyDescent="0.25">
      <c r="A532" s="162">
        <v>529</v>
      </c>
      <c r="B532" s="3" t="s">
        <v>2821</v>
      </c>
      <c r="C532" s="3" t="s">
        <v>2176</v>
      </c>
      <c r="D532" s="28">
        <v>7300</v>
      </c>
      <c r="E532" s="25">
        <v>-3.947368</v>
      </c>
      <c r="F532" s="25">
        <v>-43.846150000000002</v>
      </c>
      <c r="G532" s="25">
        <v>1.388889</v>
      </c>
      <c r="H532" s="28">
        <v>29200000000</v>
      </c>
      <c r="I532" s="51">
        <v>4</v>
      </c>
      <c r="J532" s="51">
        <v>100</v>
      </c>
      <c r="K532" s="28">
        <v>20</v>
      </c>
      <c r="L532" s="28">
        <v>141000</v>
      </c>
      <c r="M532" s="51">
        <v>30.932203389830509</v>
      </c>
      <c r="N532" s="51">
        <v>0.60973223380407315</v>
      </c>
      <c r="O532" s="51" t="s">
        <v>4942</v>
      </c>
      <c r="P532" s="30">
        <v>122826.777235</v>
      </c>
      <c r="Q532" s="27" t="s">
        <v>2001</v>
      </c>
      <c r="R532" s="30">
        <v>121606.75623100001</v>
      </c>
      <c r="S532" s="27">
        <v>-9.932858546518486E-3</v>
      </c>
      <c r="T532" s="30">
        <v>127469.92395900001</v>
      </c>
      <c r="U532" s="27">
        <v>4.8214161036106651E-2</v>
      </c>
      <c r="V532" s="30">
        <v>-1819.3341909999999</v>
      </c>
      <c r="W532" s="32" t="s">
        <v>2001</v>
      </c>
      <c r="X532" s="30">
        <v>4090.2339069999998</v>
      </c>
      <c r="Y532" s="32">
        <v>-3.2482037259750483</v>
      </c>
      <c r="Z532" s="30">
        <v>3140.664761</v>
      </c>
      <c r="AA532" s="32">
        <v>-0.23215521840325887</v>
      </c>
      <c r="AB532" s="30">
        <v>-455</v>
      </c>
      <c r="AC532" s="27" t="s">
        <v>2001</v>
      </c>
      <c r="AD532" s="30">
        <v>819</v>
      </c>
      <c r="AE532" s="27">
        <v>-2.8</v>
      </c>
      <c r="AF532" s="30">
        <v>662</v>
      </c>
      <c r="AG532" s="27">
        <v>-0.19169719169719171</v>
      </c>
      <c r="AH532" s="25" t="s">
        <v>4748</v>
      </c>
      <c r="AI532" s="25">
        <v>4.3848285012438666</v>
      </c>
      <c r="AJ532" s="25">
        <v>3.1436676838995461</v>
      </c>
      <c r="AK532" s="25" t="s">
        <v>4748</v>
      </c>
      <c r="AL532" s="25">
        <v>7.0474364869520221</v>
      </c>
      <c r="AM532" s="25">
        <v>5.4287876510314321</v>
      </c>
      <c r="AN532" s="49">
        <v>10.90526768391279</v>
      </c>
      <c r="AO532" s="49">
        <v>13.615510851673552</v>
      </c>
      <c r="AP532" s="49">
        <v>13.49891699122262</v>
      </c>
      <c r="AQ532" s="49">
        <v>93.329672151552373</v>
      </c>
      <c r="AR532" s="49">
        <v>64.869679944519334</v>
      </c>
      <c r="AS532" s="49">
        <v>88.085379567227989</v>
      </c>
      <c r="AT532" s="28">
        <v>0</v>
      </c>
      <c r="AU532" s="28">
        <v>200</v>
      </c>
      <c r="AV532" s="28">
        <v>753</v>
      </c>
    </row>
    <row r="533" spans="1:48" x14ac:dyDescent="0.25">
      <c r="A533" s="162">
        <v>530</v>
      </c>
      <c r="B533" s="3" t="s">
        <v>2056</v>
      </c>
      <c r="C533" s="3" t="s">
        <v>694</v>
      </c>
      <c r="D533" s="28">
        <v>2800</v>
      </c>
      <c r="E533" s="25">
        <v>16.66667</v>
      </c>
      <c r="F533" s="25">
        <v>3.7037040000000001</v>
      </c>
      <c r="G533" s="25">
        <v>47.36842</v>
      </c>
      <c r="H533" s="28">
        <v>17178084000.000002</v>
      </c>
      <c r="I533" s="51">
        <v>6.1350299999999995</v>
      </c>
      <c r="J533" s="51">
        <v>87.119659999999996</v>
      </c>
      <c r="K533" s="28">
        <v>27790</v>
      </c>
      <c r="L533" s="28">
        <v>71542500</v>
      </c>
      <c r="M533" s="51">
        <v>16.666666666666668</v>
      </c>
      <c r="N533" s="51">
        <v>0.25150529041105263</v>
      </c>
      <c r="O533" s="51">
        <v>0.4565167</v>
      </c>
      <c r="P533" s="30">
        <v>58707.470318</v>
      </c>
      <c r="Q533" s="27" t="s">
        <v>2001</v>
      </c>
      <c r="R533" s="30">
        <v>60219.83208</v>
      </c>
      <c r="S533" s="27">
        <v>2.5760976478938824E-2</v>
      </c>
      <c r="T533" s="30">
        <v>19883.641491999999</v>
      </c>
      <c r="U533" s="27">
        <v>-0.66981572672628409</v>
      </c>
      <c r="V533" s="30">
        <v>4798.7272300000004</v>
      </c>
      <c r="W533" s="32" t="s">
        <v>2001</v>
      </c>
      <c r="X533" s="30">
        <v>7715.3785829999997</v>
      </c>
      <c r="Y533" s="32">
        <v>0.6077968622108989</v>
      </c>
      <c r="Z533" s="30">
        <v>854.87266499999998</v>
      </c>
      <c r="AA533" s="32">
        <v>-0.8891988700485004</v>
      </c>
      <c r="AB533" s="30">
        <v>848.18181818181813</v>
      </c>
      <c r="AC533" s="27" t="s">
        <v>2001</v>
      </c>
      <c r="AD533" s="30">
        <v>1194.5454545454545</v>
      </c>
      <c r="AE533" s="27">
        <v>0.40836012861736348</v>
      </c>
      <c r="AF533" s="30">
        <v>132.17291999999998</v>
      </c>
      <c r="AG533" s="27">
        <v>-0.88935295890410959</v>
      </c>
      <c r="AH533" s="25" t="s">
        <v>4748</v>
      </c>
      <c r="AI533" s="25">
        <v>8.7565628877957344</v>
      </c>
      <c r="AJ533" s="25">
        <v>1.017155581114819</v>
      </c>
      <c r="AK533" s="25" t="s">
        <v>4748</v>
      </c>
      <c r="AL533" s="25">
        <v>11.523585901039795</v>
      </c>
      <c r="AM533" s="25">
        <v>1.1983528552834621</v>
      </c>
      <c r="AN533" s="49">
        <v>16.180430579866979</v>
      </c>
      <c r="AO533" s="49">
        <v>18.251972430607942</v>
      </c>
      <c r="AP533" s="49">
        <v>22.203109746151117</v>
      </c>
      <c r="AQ533" s="49">
        <v>22.090931432629326</v>
      </c>
      <c r="AR533" s="49">
        <v>5.1687624317232173</v>
      </c>
      <c r="AS533" s="49">
        <v>4.2481775858869844</v>
      </c>
      <c r="AT533" s="28" t="s">
        <v>4748</v>
      </c>
      <c r="AU533" s="28">
        <v>0</v>
      </c>
      <c r="AV533" s="28">
        <v>0</v>
      </c>
    </row>
    <row r="534" spans="1:48" x14ac:dyDescent="0.25">
      <c r="A534" s="162">
        <v>531</v>
      </c>
      <c r="B534" s="3" t="s">
        <v>2824</v>
      </c>
      <c r="C534" s="3" t="s">
        <v>2176</v>
      </c>
      <c r="D534" s="28">
        <v>300</v>
      </c>
      <c r="E534" s="25">
        <v>0</v>
      </c>
      <c r="F534" s="25">
        <v>-25</v>
      </c>
      <c r="G534" s="25">
        <v>0</v>
      </c>
      <c r="H534" s="28">
        <v>10332897900</v>
      </c>
      <c r="I534" s="51">
        <v>34.442990000000002</v>
      </c>
      <c r="J534" s="51">
        <v>78.159829999999999</v>
      </c>
      <c r="K534" s="28">
        <v>19665</v>
      </c>
      <c r="L534" s="28">
        <v>5839000</v>
      </c>
      <c r="M534" s="51" t="s">
        <v>4942</v>
      </c>
      <c r="N534" s="51" t="s">
        <v>4942</v>
      </c>
      <c r="O534" s="51">
        <v>0.40187650000000003</v>
      </c>
      <c r="P534" s="30">
        <v>248510.70907400001</v>
      </c>
      <c r="Q534" s="27">
        <v>-0.86755885748345341</v>
      </c>
      <c r="R534" s="30">
        <v>45607.161134000002</v>
      </c>
      <c r="S534" s="27">
        <v>-0.81647808537530919</v>
      </c>
      <c r="T534" s="30">
        <v>16794.260358</v>
      </c>
      <c r="U534" s="27">
        <v>-0.63176264559295425</v>
      </c>
      <c r="V534" s="30">
        <v>-387300.05149099999</v>
      </c>
      <c r="W534" s="32">
        <v>-0.1857142315139052</v>
      </c>
      <c r="X534" s="30">
        <v>-415971.21039899997</v>
      </c>
      <c r="Y534" s="32">
        <v>7.402828581515486E-2</v>
      </c>
      <c r="Z534" s="30">
        <v>-298396.17069399997</v>
      </c>
      <c r="AA534" s="32">
        <v>-0.2826518681238106</v>
      </c>
      <c r="AB534" s="30">
        <v>-11245</v>
      </c>
      <c r="AC534" s="27">
        <v>-0.18567600840031862</v>
      </c>
      <c r="AD534" s="30">
        <v>-12077</v>
      </c>
      <c r="AE534" s="27">
        <v>7.3988439306358345E-2</v>
      </c>
      <c r="AF534" s="30">
        <v>-8663</v>
      </c>
      <c r="AG534" s="27">
        <v>-0.28268609754078</v>
      </c>
      <c r="AH534" s="25">
        <v>-43.093965405092874</v>
      </c>
      <c r="AI534" s="25">
        <v>-67.502777070338809</v>
      </c>
      <c r="AJ534" s="25">
        <v>-73.875874764434158</v>
      </c>
      <c r="AK534" s="25" t="s">
        <v>4748</v>
      </c>
      <c r="AL534" s="25" t="s">
        <v>4748</v>
      </c>
      <c r="AM534" s="25" t="s">
        <v>4748</v>
      </c>
      <c r="AN534" s="49">
        <v>-7.8464739111881121</v>
      </c>
      <c r="AO534" s="49">
        <v>-55.921378930088082</v>
      </c>
      <c r="AP534" s="49">
        <v>-15.953500350039063</v>
      </c>
      <c r="AQ534" s="49" t="s">
        <v>4748</v>
      </c>
      <c r="AR534" s="49" t="s">
        <v>4748</v>
      </c>
      <c r="AS534" s="49" t="s">
        <v>4748</v>
      </c>
      <c r="AT534" s="28">
        <v>0</v>
      </c>
      <c r="AU534" s="28">
        <v>0</v>
      </c>
      <c r="AV534" s="28">
        <v>0</v>
      </c>
    </row>
    <row r="535" spans="1:48" x14ac:dyDescent="0.25">
      <c r="A535" s="162">
        <v>532</v>
      </c>
      <c r="B535" s="3" t="s">
        <v>2827</v>
      </c>
      <c r="C535" s="3" t="s">
        <v>2176</v>
      </c>
      <c r="D535" s="28">
        <v>81000</v>
      </c>
      <c r="E535" s="25">
        <v>8</v>
      </c>
      <c r="F535" s="25">
        <v>3.8461539999999999</v>
      </c>
      <c r="G535" s="25">
        <v>15.71429</v>
      </c>
      <c r="H535" s="28">
        <v>243000000000</v>
      </c>
      <c r="I535" s="51">
        <v>3</v>
      </c>
      <c r="J535" s="51">
        <v>100</v>
      </c>
      <c r="K535" s="28">
        <v>5</v>
      </c>
      <c r="L535" s="28">
        <v>405000</v>
      </c>
      <c r="M535" s="51">
        <v>8.5596533868751976</v>
      </c>
      <c r="N535" s="51">
        <v>2.0874854953414479</v>
      </c>
      <c r="O535" s="51" t="s">
        <v>4942</v>
      </c>
      <c r="P535" s="30">
        <v>216744.39475499999</v>
      </c>
      <c r="Q535" s="27" t="s">
        <v>2001</v>
      </c>
      <c r="R535" s="30">
        <v>265393.447744</v>
      </c>
      <c r="S535" s="27">
        <v>0.22445356911762882</v>
      </c>
      <c r="T535" s="30" t="s">
        <v>4748</v>
      </c>
      <c r="U535" s="27" t="s">
        <v>4748</v>
      </c>
      <c r="V535" s="30">
        <v>16726.352340000001</v>
      </c>
      <c r="W535" s="32" t="s">
        <v>2001</v>
      </c>
      <c r="X535" s="30">
        <v>25705.884932000001</v>
      </c>
      <c r="Y535" s="32">
        <v>0.53684942236485256</v>
      </c>
      <c r="Z535" s="30" t="s">
        <v>4748</v>
      </c>
      <c r="AA535" s="32" t="s">
        <v>4748</v>
      </c>
      <c r="AB535" s="30">
        <v>5355</v>
      </c>
      <c r="AC535" s="27" t="s">
        <v>2001</v>
      </c>
      <c r="AD535" s="30">
        <v>8230</v>
      </c>
      <c r="AE535" s="27">
        <v>0.5368814192343605</v>
      </c>
      <c r="AF535" s="30" t="s">
        <v>4748</v>
      </c>
      <c r="AG535" s="27" t="s">
        <v>4748</v>
      </c>
      <c r="AH535" s="25" t="s">
        <v>4748</v>
      </c>
      <c r="AI535" s="25">
        <v>18.009650773095405</v>
      </c>
      <c r="AJ535" s="25" t="s">
        <v>4748</v>
      </c>
      <c r="AK535" s="25" t="s">
        <v>4748</v>
      </c>
      <c r="AL535" s="25">
        <v>25.259179303825714</v>
      </c>
      <c r="AM535" s="25" t="s">
        <v>4748</v>
      </c>
      <c r="AN535" s="49">
        <v>20.7082215259754</v>
      </c>
      <c r="AO535" s="49">
        <v>19.578606348307904</v>
      </c>
      <c r="AP535" s="49" t="s">
        <v>4748</v>
      </c>
      <c r="AQ535" s="49">
        <v>1.8251627351733388</v>
      </c>
      <c r="AR535" s="49">
        <v>0</v>
      </c>
      <c r="AS535" s="49" t="s">
        <v>4748</v>
      </c>
      <c r="AT535" s="28" t="s">
        <v>4748</v>
      </c>
      <c r="AU535" s="28">
        <v>6000</v>
      </c>
      <c r="AV535" s="28" t="s">
        <v>4748</v>
      </c>
    </row>
    <row r="536" spans="1:48" x14ac:dyDescent="0.25">
      <c r="A536" s="162">
        <v>533</v>
      </c>
      <c r="B536" s="3" t="s">
        <v>416</v>
      </c>
      <c r="C536" s="3" t="s">
        <v>694</v>
      </c>
      <c r="D536" s="28">
        <v>7200</v>
      </c>
      <c r="E536" s="25">
        <v>0</v>
      </c>
      <c r="F536" s="25">
        <v>-5.2631579999999998</v>
      </c>
      <c r="G536" s="25">
        <v>1.4084509999999999</v>
      </c>
      <c r="H536" s="28">
        <v>182989432800</v>
      </c>
      <c r="I536" s="51">
        <v>25.415199999999999</v>
      </c>
      <c r="J536" s="51">
        <v>25.710609999999999</v>
      </c>
      <c r="K536" s="28">
        <v>10</v>
      </c>
      <c r="L536" s="28">
        <v>72000</v>
      </c>
      <c r="M536" s="51">
        <v>3.1903712200256353</v>
      </c>
      <c r="N536" s="51">
        <v>0.54309084544372299</v>
      </c>
      <c r="O536" s="51" t="s">
        <v>4942</v>
      </c>
      <c r="P536" s="30">
        <v>2245210.084063</v>
      </c>
      <c r="Q536" s="27">
        <v>0.23380598044019596</v>
      </c>
      <c r="R536" s="30">
        <v>2404647.36962</v>
      </c>
      <c r="S536" s="27">
        <v>7.1012190212720538E-2</v>
      </c>
      <c r="T536" s="30">
        <v>2723201.7124299998</v>
      </c>
      <c r="U536" s="27">
        <v>0.13247445211076422</v>
      </c>
      <c r="V536" s="30">
        <v>30920.018196000001</v>
      </c>
      <c r="W536" s="32">
        <v>-0.15419091375318872</v>
      </c>
      <c r="X536" s="30">
        <v>43300.087635000004</v>
      </c>
      <c r="Y536" s="32">
        <v>0.40039010845736067</v>
      </c>
      <c r="Z536" s="30">
        <v>51005.987421999998</v>
      </c>
      <c r="AA536" s="32">
        <v>0.17796499286461534</v>
      </c>
      <c r="AB536" s="30">
        <v>854.98</v>
      </c>
      <c r="AC536" s="27">
        <v>-0.10435328469284055</v>
      </c>
      <c r="AD536" s="30">
        <v>961.32</v>
      </c>
      <c r="AE536" s="27">
        <v>0.12437717841353013</v>
      </c>
      <c r="AF536" s="30">
        <v>1022.07</v>
      </c>
      <c r="AG536" s="27">
        <v>6.3194357758082631E-2</v>
      </c>
      <c r="AH536" s="25">
        <v>1.0573534324165108</v>
      </c>
      <c r="AI536" s="25">
        <v>1.1730974064284139</v>
      </c>
      <c r="AJ536" s="25">
        <v>1.2395920858949276</v>
      </c>
      <c r="AK536" s="25">
        <v>8.4945113957642899</v>
      </c>
      <c r="AL536" s="25">
        <v>8.760891321346282</v>
      </c>
      <c r="AM536" s="25">
        <v>16.508320763738528</v>
      </c>
      <c r="AN536" s="49">
        <v>17.202162257220767</v>
      </c>
      <c r="AO536" s="49">
        <v>19.576224911322015</v>
      </c>
      <c r="AP536" s="49">
        <v>20.534091265902642</v>
      </c>
      <c r="AQ536" s="49">
        <v>960.31327153394489</v>
      </c>
      <c r="AR536" s="49">
        <v>1075.1984549627093</v>
      </c>
      <c r="AS536" s="49">
        <v>1017.6854504624307</v>
      </c>
      <c r="AT536" s="28">
        <v>700</v>
      </c>
      <c r="AU536" s="28">
        <v>600</v>
      </c>
      <c r="AV536" s="28">
        <v>700</v>
      </c>
    </row>
    <row r="537" spans="1:48" x14ac:dyDescent="0.25">
      <c r="A537" s="162">
        <v>534</v>
      </c>
      <c r="B537" s="3" t="s">
        <v>417</v>
      </c>
      <c r="C537" s="3" t="s">
        <v>694</v>
      </c>
      <c r="D537" s="28">
        <v>15000</v>
      </c>
      <c r="E537" s="25">
        <v>-0.6622517</v>
      </c>
      <c r="F537" s="25">
        <v>10.294119999999999</v>
      </c>
      <c r="G537" s="25">
        <v>-9.6385539999999992</v>
      </c>
      <c r="H537" s="28">
        <v>300000000000</v>
      </c>
      <c r="I537" s="51">
        <v>20</v>
      </c>
      <c r="J537" s="51">
        <v>38.361499999999999</v>
      </c>
      <c r="K537" s="28">
        <v>46081</v>
      </c>
      <c r="L537" s="28">
        <v>702390500</v>
      </c>
      <c r="M537" s="51">
        <v>4.0626747226054043</v>
      </c>
      <c r="N537" s="51">
        <v>0.73527364465886269</v>
      </c>
      <c r="O537" s="51">
        <v>0.55554329999999996</v>
      </c>
      <c r="P537" s="30">
        <v>341550.19186700002</v>
      </c>
      <c r="Q537" s="27">
        <v>-0.27977094273661351</v>
      </c>
      <c r="R537" s="30">
        <v>124695.112618</v>
      </c>
      <c r="S537" s="27">
        <v>-0.63491423636337352</v>
      </c>
      <c r="T537" s="30">
        <v>382844.627125</v>
      </c>
      <c r="U537" s="27">
        <v>2.070245650267255</v>
      </c>
      <c r="V537" s="30">
        <v>51267.324844000002</v>
      </c>
      <c r="W537" s="32">
        <v>-0.40258904871544643</v>
      </c>
      <c r="X537" s="30">
        <v>52137.679769000002</v>
      </c>
      <c r="Y537" s="32">
        <v>1.6976796188378884E-2</v>
      </c>
      <c r="Z537" s="30">
        <v>57797.447026000002</v>
      </c>
      <c r="AA537" s="32">
        <v>0.10855426022170594</v>
      </c>
      <c r="AB537" s="30">
        <v>2563</v>
      </c>
      <c r="AC537" s="27">
        <v>-0.40270333255651358</v>
      </c>
      <c r="AD537" s="30">
        <v>2607</v>
      </c>
      <c r="AE537" s="27">
        <v>1.716738197424883E-2</v>
      </c>
      <c r="AF537" s="30">
        <v>2890</v>
      </c>
      <c r="AG537" s="27">
        <v>0.10855389336401995</v>
      </c>
      <c r="AH537" s="25">
        <v>7.0862966745200149</v>
      </c>
      <c r="AI537" s="25">
        <v>7.2549414540298454</v>
      </c>
      <c r="AJ537" s="25">
        <v>7.5376444834263427</v>
      </c>
      <c r="AK537" s="25">
        <v>11.494650233634069</v>
      </c>
      <c r="AL537" s="25">
        <v>11.254143577287545</v>
      </c>
      <c r="AM537" s="25">
        <v>11.913617623537643</v>
      </c>
      <c r="AN537" s="49">
        <v>24.446535979846239</v>
      </c>
      <c r="AO537" s="49">
        <v>65.198765503391684</v>
      </c>
      <c r="AP537" s="49">
        <v>31.999177792562051</v>
      </c>
      <c r="AQ537" s="49">
        <v>30.809920152544212</v>
      </c>
      <c r="AR537" s="49">
        <v>35.25288625229522</v>
      </c>
      <c r="AS537" s="49">
        <v>48.363679064736182</v>
      </c>
      <c r="AT537" s="28">
        <v>0</v>
      </c>
      <c r="AU537" s="28">
        <v>1500</v>
      </c>
      <c r="AV537" s="28" t="s">
        <v>4748</v>
      </c>
    </row>
    <row r="538" spans="1:48" x14ac:dyDescent="0.25">
      <c r="A538" s="162">
        <v>535</v>
      </c>
      <c r="B538" s="3" t="s">
        <v>4048</v>
      </c>
      <c r="C538" s="3" t="s">
        <v>2176</v>
      </c>
      <c r="D538" s="6" t="s">
        <v>4942</v>
      </c>
      <c r="E538" s="171" t="s">
        <v>4942</v>
      </c>
      <c r="F538" s="171" t="s">
        <v>4942</v>
      </c>
      <c r="G538" s="171" t="s">
        <v>4942</v>
      </c>
      <c r="H538" s="6" t="s">
        <v>4942</v>
      </c>
      <c r="I538" s="154">
        <v>2.1999999999999997</v>
      </c>
      <c r="J538" s="154">
        <v>94.409090000000006</v>
      </c>
      <c r="K538" s="6">
        <v>0</v>
      </c>
      <c r="L538" s="6" t="s">
        <v>4942</v>
      </c>
      <c r="M538" s="154" t="s">
        <v>4942</v>
      </c>
      <c r="N538" s="154" t="s">
        <v>4942</v>
      </c>
      <c r="O538" s="154" t="s">
        <v>4942</v>
      </c>
      <c r="P538" s="172" t="s">
        <v>4748</v>
      </c>
      <c r="Q538" s="168" t="s">
        <v>2001</v>
      </c>
      <c r="R538" s="172">
        <v>116029.886248</v>
      </c>
      <c r="S538" s="168" t="s">
        <v>2001</v>
      </c>
      <c r="T538" s="172" t="s">
        <v>4748</v>
      </c>
      <c r="U538" s="168" t="s">
        <v>4748</v>
      </c>
      <c r="V538" s="172" t="s">
        <v>4748</v>
      </c>
      <c r="W538" s="173" t="s">
        <v>2001</v>
      </c>
      <c r="X538" s="172">
        <v>1800.3586299999999</v>
      </c>
      <c r="Y538" s="173" t="s">
        <v>2001</v>
      </c>
      <c r="Z538" s="172" t="s">
        <v>4748</v>
      </c>
      <c r="AA538" s="173" t="s">
        <v>4748</v>
      </c>
      <c r="AB538" s="172" t="s">
        <v>4748</v>
      </c>
      <c r="AC538" s="168" t="s">
        <v>2001</v>
      </c>
      <c r="AD538" s="172">
        <v>818</v>
      </c>
      <c r="AE538" s="168" t="s">
        <v>2001</v>
      </c>
      <c r="AF538" s="172" t="s">
        <v>4748</v>
      </c>
      <c r="AG538" s="168" t="s">
        <v>4748</v>
      </c>
      <c r="AH538" s="171" t="s">
        <v>4748</v>
      </c>
      <c r="AI538" s="171" t="s">
        <v>4748</v>
      </c>
      <c r="AJ538" s="171" t="s">
        <v>4748</v>
      </c>
      <c r="AK538" s="171" t="s">
        <v>4748</v>
      </c>
      <c r="AL538" s="171" t="s">
        <v>4748</v>
      </c>
      <c r="AM538" s="171" t="s">
        <v>4748</v>
      </c>
      <c r="AN538" s="170" t="s">
        <v>4748</v>
      </c>
      <c r="AO538" s="170">
        <v>10.611830391424038</v>
      </c>
      <c r="AP538" s="170" t="s">
        <v>4748</v>
      </c>
      <c r="AQ538" s="170" t="s">
        <v>4748</v>
      </c>
      <c r="AR538" s="170">
        <v>157.47297478009995</v>
      </c>
      <c r="AS538" s="170" t="s">
        <v>4748</v>
      </c>
      <c r="AT538" s="6" t="s">
        <v>4748</v>
      </c>
      <c r="AU538" s="6" t="s">
        <v>4748</v>
      </c>
      <c r="AV538" s="6" t="s">
        <v>4748</v>
      </c>
    </row>
    <row r="539" spans="1:48" x14ac:dyDescent="0.25">
      <c r="A539" s="162">
        <v>536</v>
      </c>
      <c r="B539" s="3" t="s">
        <v>131</v>
      </c>
      <c r="C539" s="3" t="s">
        <v>1</v>
      </c>
      <c r="D539" s="28">
        <v>8290</v>
      </c>
      <c r="E539" s="25">
        <v>-6.8539329999999996</v>
      </c>
      <c r="F539" s="25">
        <v>-11.620469999999999</v>
      </c>
      <c r="G539" s="25">
        <v>-14.53608</v>
      </c>
      <c r="H539" s="28">
        <v>366628441650.00006</v>
      </c>
      <c r="I539" s="51">
        <v>44.225389999999997</v>
      </c>
      <c r="J539" s="51">
        <v>21.45065</v>
      </c>
      <c r="K539" s="28">
        <v>2788.5</v>
      </c>
      <c r="L539" s="28">
        <v>22700000</v>
      </c>
      <c r="M539" s="51">
        <v>3.5162526548433908</v>
      </c>
      <c r="N539" s="51">
        <v>0.49570828372754794</v>
      </c>
      <c r="O539" s="51">
        <v>0.39314290000000002</v>
      </c>
      <c r="P539" s="30">
        <v>1892865.438938</v>
      </c>
      <c r="Q539" s="27">
        <v>0.3265622099258001</v>
      </c>
      <c r="R539" s="30">
        <v>3048180.57767</v>
      </c>
      <c r="S539" s="27">
        <v>0.61035249255762958</v>
      </c>
      <c r="T539" s="30">
        <v>3424585.356743</v>
      </c>
      <c r="U539" s="27">
        <v>0.12348506575706882</v>
      </c>
      <c r="V539" s="30">
        <v>140057.71636200001</v>
      </c>
      <c r="W539" s="32">
        <v>-4.3124368315493875</v>
      </c>
      <c r="X539" s="30">
        <v>140982.813349</v>
      </c>
      <c r="Y539" s="32">
        <v>6.6051125995010285E-3</v>
      </c>
      <c r="Z539" s="30">
        <v>126056.072373</v>
      </c>
      <c r="AA539" s="32">
        <v>-0.10587631656242499</v>
      </c>
      <c r="AB539" s="30">
        <v>3167</v>
      </c>
      <c r="AC539" s="27">
        <v>-4.3127615062761508</v>
      </c>
      <c r="AD539" s="30">
        <v>3188</v>
      </c>
      <c r="AE539" s="27">
        <v>6.6308809598989438E-3</v>
      </c>
      <c r="AF539" s="30">
        <v>2850</v>
      </c>
      <c r="AG539" s="27">
        <v>-0.10602258469259725</v>
      </c>
      <c r="AH539" s="25">
        <v>7.7334368558078568</v>
      </c>
      <c r="AI539" s="25">
        <v>7.8471525130602879</v>
      </c>
      <c r="AJ539" s="25">
        <v>7.2061332262579532</v>
      </c>
      <c r="AK539" s="25">
        <v>47.937253638194171</v>
      </c>
      <c r="AL539" s="25">
        <v>32.240324749506001</v>
      </c>
      <c r="AM539" s="25">
        <v>22.099609201223</v>
      </c>
      <c r="AN539" s="49">
        <v>5.6310348169176567</v>
      </c>
      <c r="AO539" s="49">
        <v>8.0420001977500544</v>
      </c>
      <c r="AP539" s="49">
        <v>5.4773811286572327</v>
      </c>
      <c r="AQ539" s="49">
        <v>275.54925953312267</v>
      </c>
      <c r="AR539" s="49">
        <v>168.40767368824271</v>
      </c>
      <c r="AS539" s="49">
        <v>118.71046600155633</v>
      </c>
      <c r="AT539" s="28">
        <v>0</v>
      </c>
      <c r="AU539" s="28">
        <v>0</v>
      </c>
      <c r="AV539" s="28">
        <v>0</v>
      </c>
    </row>
    <row r="540" spans="1:48" x14ac:dyDescent="0.25">
      <c r="A540" s="162">
        <v>537</v>
      </c>
      <c r="B540" s="3" t="s">
        <v>2830</v>
      </c>
      <c r="C540" s="3" t="s">
        <v>2176</v>
      </c>
      <c r="D540" s="28" t="s">
        <v>4942</v>
      </c>
      <c r="E540" s="25" t="s">
        <v>4942</v>
      </c>
      <c r="F540" s="25" t="s">
        <v>4942</v>
      </c>
      <c r="G540" s="25" t="s">
        <v>4942</v>
      </c>
      <c r="H540" s="28" t="s">
        <v>4942</v>
      </c>
      <c r="I540" s="51">
        <v>1.65</v>
      </c>
      <c r="J540" s="51">
        <v>93.688969999999998</v>
      </c>
      <c r="K540" s="28" t="s">
        <v>4942</v>
      </c>
      <c r="L540" s="28" t="s">
        <v>4942</v>
      </c>
      <c r="M540" s="51" t="s">
        <v>4942</v>
      </c>
      <c r="N540" s="51" t="s">
        <v>4942</v>
      </c>
      <c r="O540" s="51" t="s">
        <v>4942</v>
      </c>
      <c r="P540" s="30">
        <v>118468.175649</v>
      </c>
      <c r="Q540" s="27" t="s">
        <v>2001</v>
      </c>
      <c r="R540" s="30">
        <v>130150.888784</v>
      </c>
      <c r="S540" s="27">
        <v>9.8614780475845043E-2</v>
      </c>
      <c r="T540" s="30">
        <v>129227.41061599999</v>
      </c>
      <c r="U540" s="27">
        <v>-7.095442656043764E-3</v>
      </c>
      <c r="V540" s="30">
        <v>1050.7964939999999</v>
      </c>
      <c r="W540" s="32" t="s">
        <v>2001</v>
      </c>
      <c r="X540" s="30">
        <v>1954.5242740000001</v>
      </c>
      <c r="Y540" s="32">
        <v>0.86004072640158635</v>
      </c>
      <c r="Z540" s="30">
        <v>2040.693667</v>
      </c>
      <c r="AA540" s="32">
        <v>4.4087143938944959E-2</v>
      </c>
      <c r="AB540" s="30">
        <v>636.84636</v>
      </c>
      <c r="AC540" s="27" t="s">
        <v>2001</v>
      </c>
      <c r="AD540" s="30">
        <v>1185</v>
      </c>
      <c r="AE540" s="27">
        <v>0.86073137012198675</v>
      </c>
      <c r="AF540" s="30">
        <v>1237</v>
      </c>
      <c r="AG540" s="27">
        <v>4.3881856540084391E-2</v>
      </c>
      <c r="AH540" s="25" t="s">
        <v>4748</v>
      </c>
      <c r="AI540" s="25">
        <v>3.0663615764214689</v>
      </c>
      <c r="AJ540" s="25">
        <v>3.4986008908807626</v>
      </c>
      <c r="AK540" s="25" t="s">
        <v>4748</v>
      </c>
      <c r="AL540" s="25">
        <v>11.183240593858242</v>
      </c>
      <c r="AM540" s="25">
        <v>10.914195875096585</v>
      </c>
      <c r="AN540" s="49">
        <v>13.573196245244734</v>
      </c>
      <c r="AO540" s="49">
        <v>13.43937587474262</v>
      </c>
      <c r="AP540" s="49">
        <v>12.872911026153711</v>
      </c>
      <c r="AQ540" s="49">
        <v>0</v>
      </c>
      <c r="AR540" s="49">
        <v>0</v>
      </c>
      <c r="AS540" s="49">
        <v>0</v>
      </c>
      <c r="AT540" s="28" t="s">
        <v>4748</v>
      </c>
      <c r="AU540" s="28">
        <v>700</v>
      </c>
      <c r="AV540" s="28" t="s">
        <v>4748</v>
      </c>
    </row>
    <row r="541" spans="1:48" x14ac:dyDescent="0.25">
      <c r="A541" s="162">
        <v>538</v>
      </c>
      <c r="B541" s="3" t="s">
        <v>3968</v>
      </c>
      <c r="C541" s="3" t="s">
        <v>2176</v>
      </c>
      <c r="D541" s="28">
        <v>28000</v>
      </c>
      <c r="E541" s="25">
        <v>-2.7777780000000001</v>
      </c>
      <c r="F541" s="25">
        <v>-9.0909089999999999</v>
      </c>
      <c r="G541" s="25">
        <v>42.978720000000003</v>
      </c>
      <c r="H541" s="28">
        <v>182782767999.99997</v>
      </c>
      <c r="I541" s="51">
        <v>6.5279499999999997</v>
      </c>
      <c r="J541" s="51">
        <v>89.321039999999996</v>
      </c>
      <c r="K541" s="28">
        <v>60</v>
      </c>
      <c r="L541" s="28">
        <v>1702500</v>
      </c>
      <c r="M541" s="51">
        <v>11.603812681309574</v>
      </c>
      <c r="N541" s="51">
        <v>2.0406778275849429</v>
      </c>
      <c r="O541" s="51" t="s">
        <v>4942</v>
      </c>
      <c r="P541" s="30" t="s">
        <v>4748</v>
      </c>
      <c r="Q541" s="27" t="s">
        <v>2001</v>
      </c>
      <c r="R541" s="30">
        <v>115643.44177200001</v>
      </c>
      <c r="S541" s="27" t="s">
        <v>2001</v>
      </c>
      <c r="T541" s="30">
        <v>103789.868199</v>
      </c>
      <c r="U541" s="27">
        <v>-0.10250104451552246</v>
      </c>
      <c r="V541" s="30" t="s">
        <v>4748</v>
      </c>
      <c r="W541" s="32" t="s">
        <v>2001</v>
      </c>
      <c r="X541" s="30">
        <v>18088.248285000001</v>
      </c>
      <c r="Y541" s="32" t="s">
        <v>2001</v>
      </c>
      <c r="Z541" s="30">
        <v>26970.825357999998</v>
      </c>
      <c r="AA541" s="32">
        <v>0.49106894891342412</v>
      </c>
      <c r="AB541" s="30" t="s">
        <v>4748</v>
      </c>
      <c r="AC541" s="27" t="s">
        <v>2001</v>
      </c>
      <c r="AD541" s="30">
        <v>3901.666666666667</v>
      </c>
      <c r="AE541" s="27" t="s">
        <v>2001</v>
      </c>
      <c r="AF541" s="30">
        <v>3635.8333333333335</v>
      </c>
      <c r="AG541" s="27">
        <v>-6.8133276377616431E-2</v>
      </c>
      <c r="AH541" s="25" t="s">
        <v>4748</v>
      </c>
      <c r="AI541" s="25" t="s">
        <v>4748</v>
      </c>
      <c r="AJ541" s="25">
        <v>27.422676566435616</v>
      </c>
      <c r="AK541" s="25" t="s">
        <v>4748</v>
      </c>
      <c r="AL541" s="25" t="s">
        <v>4748</v>
      </c>
      <c r="AM541" s="25">
        <v>29.001256553586458</v>
      </c>
      <c r="AN541" s="49" t="s">
        <v>4748</v>
      </c>
      <c r="AO541" s="49">
        <v>55.43578129522777</v>
      </c>
      <c r="AP541" s="49">
        <v>51.032928408237765</v>
      </c>
      <c r="AQ541" s="49" t="s">
        <v>4748</v>
      </c>
      <c r="AR541" s="49">
        <v>0</v>
      </c>
      <c r="AS541" s="49">
        <v>0</v>
      </c>
      <c r="AT541" s="28" t="s">
        <v>4748</v>
      </c>
      <c r="AU541" s="28" t="s">
        <v>4748</v>
      </c>
      <c r="AV541" s="28">
        <v>2500</v>
      </c>
    </row>
    <row r="542" spans="1:48" x14ac:dyDescent="0.25">
      <c r="A542" s="162">
        <v>539</v>
      </c>
      <c r="B542" s="3" t="s">
        <v>418</v>
      </c>
      <c r="C542" s="3" t="s">
        <v>694</v>
      </c>
      <c r="D542" s="28">
        <v>20000</v>
      </c>
      <c r="E542" s="25">
        <v>-20</v>
      </c>
      <c r="F542" s="25">
        <v>14.28571</v>
      </c>
      <c r="G542" s="25">
        <v>25.786159999999999</v>
      </c>
      <c r="H542" s="28">
        <v>19998100000.000004</v>
      </c>
      <c r="I542" s="51">
        <v>0.9998999999999999</v>
      </c>
      <c r="J542" s="51">
        <v>51.001350000000002</v>
      </c>
      <c r="K542" s="28">
        <v>660</v>
      </c>
      <c r="L542" s="28">
        <v>13377500</v>
      </c>
      <c r="M542" s="51" t="s">
        <v>4942</v>
      </c>
      <c r="N542" s="51">
        <v>1.4798813119366392</v>
      </c>
      <c r="O542" s="51" t="s">
        <v>4942</v>
      </c>
      <c r="P542" s="30">
        <v>57759.647994999999</v>
      </c>
      <c r="Q542" s="27">
        <v>5.4593388457077729E-2</v>
      </c>
      <c r="R542" s="30">
        <v>51463.748176000001</v>
      </c>
      <c r="S542" s="27">
        <v>-0.10900169993323028</v>
      </c>
      <c r="T542" s="30">
        <v>56779.463116999999</v>
      </c>
      <c r="U542" s="27">
        <v>0.10329047396277619</v>
      </c>
      <c r="V542" s="30">
        <v>874.36479599999996</v>
      </c>
      <c r="W542" s="32">
        <v>-0.11662652776192417</v>
      </c>
      <c r="X542" s="30">
        <v>3234.7635409999998</v>
      </c>
      <c r="Y542" s="32">
        <v>2.6995583031227164</v>
      </c>
      <c r="Z542" s="30">
        <v>973.77873399999999</v>
      </c>
      <c r="AA542" s="32">
        <v>-0.69896447710704546</v>
      </c>
      <c r="AB542" s="30">
        <v>874</v>
      </c>
      <c r="AC542" s="27">
        <v>-0.11717171717171715</v>
      </c>
      <c r="AD542" s="30">
        <v>3235</v>
      </c>
      <c r="AE542" s="27">
        <v>2.7013729977116703</v>
      </c>
      <c r="AF542" s="30">
        <v>974</v>
      </c>
      <c r="AG542" s="27">
        <v>-0.69891808346213291</v>
      </c>
      <c r="AH542" s="25">
        <v>2.0298018851856248</v>
      </c>
      <c r="AI542" s="25">
        <v>7.4666967390043855</v>
      </c>
      <c r="AJ542" s="25">
        <v>1.7924917156431317</v>
      </c>
      <c r="AK542" s="25">
        <v>4.6109246464089333</v>
      </c>
      <c r="AL542" s="25">
        <v>15.428277735420876</v>
      </c>
      <c r="AM542" s="25">
        <v>4.4222818463062943</v>
      </c>
      <c r="AN542" s="49">
        <v>13.118055810616969</v>
      </c>
      <c r="AO542" s="49">
        <v>21.562073648523906</v>
      </c>
      <c r="AP542" s="49">
        <v>16.409298993900524</v>
      </c>
      <c r="AQ542" s="49">
        <v>56.179332848050244</v>
      </c>
      <c r="AR542" s="49">
        <v>75.62968229390134</v>
      </c>
      <c r="AS542" s="49">
        <v>141.70157892398217</v>
      </c>
      <c r="AT542" s="28">
        <v>0</v>
      </c>
      <c r="AU542" s="28">
        <v>1800</v>
      </c>
      <c r="AV542" s="28">
        <v>700</v>
      </c>
    </row>
    <row r="543" spans="1:48" x14ac:dyDescent="0.25">
      <c r="A543" s="162">
        <v>540</v>
      </c>
      <c r="B543" s="3" t="s">
        <v>132</v>
      </c>
      <c r="C543" s="3" t="s">
        <v>1</v>
      </c>
      <c r="D543" s="28">
        <v>18650</v>
      </c>
      <c r="E543" s="25">
        <v>0.26881719999999998</v>
      </c>
      <c r="F543" s="25">
        <v>9.7058820000000008</v>
      </c>
      <c r="G543" s="25">
        <v>2.1917810000000002</v>
      </c>
      <c r="H543" s="28">
        <v>391650000000</v>
      </c>
      <c r="I543" s="51">
        <v>21</v>
      </c>
      <c r="J543" s="51">
        <v>33.27176</v>
      </c>
      <c r="K543" s="28">
        <v>34095</v>
      </c>
      <c r="L543" s="28">
        <v>635950000</v>
      </c>
      <c r="M543" s="51">
        <v>4.167357722764538</v>
      </c>
      <c r="N543" s="51">
        <v>0.9333432066598214</v>
      </c>
      <c r="O543" s="51">
        <v>0.40833770000000003</v>
      </c>
      <c r="P543" s="30">
        <v>2042492.3841899999</v>
      </c>
      <c r="Q543" s="27">
        <v>-0.30047927668836549</v>
      </c>
      <c r="R543" s="30">
        <v>2361358.7846530001</v>
      </c>
      <c r="S543" s="27">
        <v>0.15611632284712496</v>
      </c>
      <c r="T543" s="30">
        <v>2768734.2723340001</v>
      </c>
      <c r="U543" s="27">
        <v>0.1725174041016658</v>
      </c>
      <c r="V543" s="30">
        <v>-33441.986586999999</v>
      </c>
      <c r="W543" s="32">
        <v>-2.4892107459558765</v>
      </c>
      <c r="X543" s="30">
        <v>62656.631606000003</v>
      </c>
      <c r="Y543" s="32">
        <v>-2.8735917928499108</v>
      </c>
      <c r="Z543" s="30">
        <v>80720.014263000005</v>
      </c>
      <c r="AA543" s="32">
        <v>0.28829163320790852</v>
      </c>
      <c r="AB543" s="30">
        <v>-1592</v>
      </c>
      <c r="AC543" s="27">
        <v>-2.489242282507016</v>
      </c>
      <c r="AD543" s="30">
        <v>2984</v>
      </c>
      <c r="AE543" s="27">
        <v>-2.8743718592964824</v>
      </c>
      <c r="AF543" s="30">
        <v>3720</v>
      </c>
      <c r="AG543" s="27">
        <v>0.24664879356568364</v>
      </c>
      <c r="AH543" s="25">
        <v>-3.4270731226121121</v>
      </c>
      <c r="AI543" s="25">
        <v>7.6670329889111866</v>
      </c>
      <c r="AJ543" s="25">
        <v>8.796874550985617</v>
      </c>
      <c r="AK543" s="25">
        <v>-11.020114260927881</v>
      </c>
      <c r="AL543" s="25">
        <v>20.378550287931539</v>
      </c>
      <c r="AM543" s="25">
        <v>21.363530064353597</v>
      </c>
      <c r="AN543" s="49">
        <v>1.2706905912059252</v>
      </c>
      <c r="AO543" s="49">
        <v>6.1374309452215225</v>
      </c>
      <c r="AP543" s="49">
        <v>7.147834828662325</v>
      </c>
      <c r="AQ543" s="49">
        <v>184.76916307163233</v>
      </c>
      <c r="AR543" s="49">
        <v>106.2969672257959</v>
      </c>
      <c r="AS543" s="49">
        <v>87.11912165406639</v>
      </c>
      <c r="AT543" s="28">
        <v>0</v>
      </c>
      <c r="AU543" s="28" t="s">
        <v>4748</v>
      </c>
      <c r="AV543" s="28">
        <v>3000</v>
      </c>
    </row>
    <row r="544" spans="1:48" x14ac:dyDescent="0.25">
      <c r="A544" s="162">
        <v>541</v>
      </c>
      <c r="B544" s="3" t="s">
        <v>2833</v>
      </c>
      <c r="C544" s="3" t="s">
        <v>2176</v>
      </c>
      <c r="D544" s="28">
        <v>5700</v>
      </c>
      <c r="E544" s="25">
        <v>-17.391300000000001</v>
      </c>
      <c r="F544" s="25">
        <v>-29.629629999999999</v>
      </c>
      <c r="G544" s="25">
        <v>-20.83333</v>
      </c>
      <c r="H544" s="28">
        <v>51300000000</v>
      </c>
      <c r="I544" s="51">
        <v>9</v>
      </c>
      <c r="J544" s="51">
        <v>10.581670000000001</v>
      </c>
      <c r="K544" s="28">
        <v>265</v>
      </c>
      <c r="L544" s="28">
        <v>1526500</v>
      </c>
      <c r="M544" s="51">
        <v>17.868338557993731</v>
      </c>
      <c r="N544" s="51">
        <v>0.51496698026793697</v>
      </c>
      <c r="O544" s="51" t="s">
        <v>4942</v>
      </c>
      <c r="P544" s="30">
        <v>2268004.3497569999</v>
      </c>
      <c r="Q544" s="27" t="s">
        <v>2001</v>
      </c>
      <c r="R544" s="30">
        <v>1617325.41233</v>
      </c>
      <c r="S544" s="27">
        <v>-0.28689492482530532</v>
      </c>
      <c r="T544" s="30">
        <v>1973029.0737749999</v>
      </c>
      <c r="U544" s="27">
        <v>0.21993326682016048</v>
      </c>
      <c r="V544" s="30">
        <v>5707.1606119999997</v>
      </c>
      <c r="W544" s="32" t="s">
        <v>2001</v>
      </c>
      <c r="X544" s="30">
        <v>7701.4811129999998</v>
      </c>
      <c r="Y544" s="32">
        <v>0.34944180417959481</v>
      </c>
      <c r="Z544" s="30">
        <v>11495.407679</v>
      </c>
      <c r="AA544" s="32">
        <v>0.49262297866262394</v>
      </c>
      <c r="AB544" s="30">
        <v>634</v>
      </c>
      <c r="AC544" s="27" t="s">
        <v>2001</v>
      </c>
      <c r="AD544" s="30">
        <v>856</v>
      </c>
      <c r="AE544" s="27">
        <v>0.35015772870662465</v>
      </c>
      <c r="AF544" s="30">
        <v>1277</v>
      </c>
      <c r="AG544" s="27">
        <v>0.49182242990654207</v>
      </c>
      <c r="AH544" s="25" t="s">
        <v>4748</v>
      </c>
      <c r="AI544" s="25">
        <v>2.8789046587188132</v>
      </c>
      <c r="AJ544" s="25">
        <v>5.0936920717949583</v>
      </c>
      <c r="AK544" s="25" t="s">
        <v>4748</v>
      </c>
      <c r="AL544" s="25">
        <v>10.084832113410691</v>
      </c>
      <c r="AM544" s="25">
        <v>13.372130212483313</v>
      </c>
      <c r="AN544" s="49">
        <v>3.3932141665533044</v>
      </c>
      <c r="AO544" s="49">
        <v>3.3481335963174153</v>
      </c>
      <c r="AP544" s="49">
        <v>2.5397641018093942</v>
      </c>
      <c r="AQ544" s="49">
        <v>204.54633597568068</v>
      </c>
      <c r="AR544" s="49">
        <v>156.00841902205954</v>
      </c>
      <c r="AS544" s="49">
        <v>68.167811463454356</v>
      </c>
      <c r="AT544" s="28" t="s">
        <v>4748</v>
      </c>
      <c r="AU544" s="28">
        <v>0</v>
      </c>
      <c r="AV544" s="28">
        <v>0</v>
      </c>
    </row>
    <row r="545" spans="1:48" x14ac:dyDescent="0.25">
      <c r="A545" s="162">
        <v>542</v>
      </c>
      <c r="B545" s="3" t="s">
        <v>419</v>
      </c>
      <c r="C545" s="3" t="s">
        <v>694</v>
      </c>
      <c r="D545" s="28">
        <v>11000</v>
      </c>
      <c r="E545" s="25">
        <v>0</v>
      </c>
      <c r="F545" s="25">
        <v>0</v>
      </c>
      <c r="G545" s="25">
        <v>-3.508772</v>
      </c>
      <c r="H545" s="28">
        <v>141992917000.00003</v>
      </c>
      <c r="I545" s="51">
        <v>12.90845</v>
      </c>
      <c r="J545" s="51">
        <v>57.079859999999996</v>
      </c>
      <c r="K545" s="28">
        <v>11610</v>
      </c>
      <c r="L545" s="28">
        <v>128035500</v>
      </c>
      <c r="M545" s="51">
        <v>12.718001533289202</v>
      </c>
      <c r="N545" s="51">
        <v>0.57538792293372498</v>
      </c>
      <c r="O545" s="51">
        <v>0.36193649999999999</v>
      </c>
      <c r="P545" s="30">
        <v>135815.175067</v>
      </c>
      <c r="Q545" s="27">
        <v>0.21608176152841185</v>
      </c>
      <c r="R545" s="30">
        <v>115962.812718</v>
      </c>
      <c r="S545" s="27">
        <v>-0.14617190118266599</v>
      </c>
      <c r="T545" s="30">
        <v>113228.386944</v>
      </c>
      <c r="U545" s="27">
        <v>-2.3580195322181585E-2</v>
      </c>
      <c r="V545" s="30">
        <v>33155.115403999996</v>
      </c>
      <c r="W545" s="32">
        <v>-0.18266247572294358</v>
      </c>
      <c r="X545" s="30">
        <v>30997.058209999999</v>
      </c>
      <c r="Y545" s="32">
        <v>-6.5089720476124158E-2</v>
      </c>
      <c r="Z545" s="30">
        <v>21963.455127000001</v>
      </c>
      <c r="AA545" s="32">
        <v>-0.29143420713665197</v>
      </c>
      <c r="AB545" s="30">
        <v>2972.2237719999998</v>
      </c>
      <c r="AC545" s="27">
        <v>-0.16255177330797244</v>
      </c>
      <c r="AD545" s="30">
        <v>2113</v>
      </c>
      <c r="AE545" s="27">
        <v>-0.28908448283550026</v>
      </c>
      <c r="AF545" s="30">
        <v>1564.08</v>
      </c>
      <c r="AG545" s="27">
        <v>-0.25978230004732611</v>
      </c>
      <c r="AH545" s="25">
        <v>13.227852382403455</v>
      </c>
      <c r="AI545" s="25">
        <v>11.127092527115435</v>
      </c>
      <c r="AJ545" s="25">
        <v>7.6653448895079013</v>
      </c>
      <c r="AK545" s="25">
        <v>12.648645842211293</v>
      </c>
      <c r="AL545" s="25">
        <v>10.763662845830996</v>
      </c>
      <c r="AM545" s="25">
        <v>7.7625968805892258</v>
      </c>
      <c r="AN545" s="49">
        <v>19.952347615523756</v>
      </c>
      <c r="AO545" s="49">
        <v>17.344707239821854</v>
      </c>
      <c r="AP545" s="49">
        <v>12.275584390223916</v>
      </c>
      <c r="AQ545" s="49">
        <v>0</v>
      </c>
      <c r="AR545" s="49">
        <v>0</v>
      </c>
      <c r="AS545" s="49">
        <v>0</v>
      </c>
      <c r="AT545" s="28">
        <v>1043.4780000000001</v>
      </c>
      <c r="AU545" s="28">
        <v>1200</v>
      </c>
      <c r="AV545" s="28">
        <v>2000</v>
      </c>
    </row>
    <row r="546" spans="1:48" x14ac:dyDescent="0.25">
      <c r="A546" s="162">
        <v>543</v>
      </c>
      <c r="B546" s="3" t="s">
        <v>2836</v>
      </c>
      <c r="C546" s="3" t="s">
        <v>2176</v>
      </c>
      <c r="D546" s="28">
        <v>31000</v>
      </c>
      <c r="E546" s="25">
        <v>24</v>
      </c>
      <c r="F546" s="25">
        <v>-7.7380950000000004</v>
      </c>
      <c r="G546" s="25">
        <v>-8.2840240000000005</v>
      </c>
      <c r="H546" s="28">
        <v>248000000000</v>
      </c>
      <c r="I546" s="51">
        <v>8</v>
      </c>
      <c r="J546" s="51">
        <v>76.231160000000003</v>
      </c>
      <c r="K546" s="28">
        <v>805</v>
      </c>
      <c r="L546" s="28">
        <v>21484500</v>
      </c>
      <c r="M546" s="51">
        <v>4.6319321571559353</v>
      </c>
      <c r="N546" s="51">
        <v>0.74955028340044672</v>
      </c>
      <c r="O546" s="51">
        <v>0.18597739999999999</v>
      </c>
      <c r="P546" s="30" t="s">
        <v>4748</v>
      </c>
      <c r="Q546" s="27" t="s">
        <v>2001</v>
      </c>
      <c r="R546" s="30">
        <v>1163356.1893150001</v>
      </c>
      <c r="S546" s="27" t="s">
        <v>2001</v>
      </c>
      <c r="T546" s="30">
        <v>1041249.761356</v>
      </c>
      <c r="U546" s="27">
        <v>-0.10496048336743541</v>
      </c>
      <c r="V546" s="30" t="s">
        <v>4748</v>
      </c>
      <c r="W546" s="32" t="s">
        <v>2001</v>
      </c>
      <c r="X546" s="30">
        <v>67145.316217</v>
      </c>
      <c r="Y546" s="32" t="s">
        <v>2001</v>
      </c>
      <c r="Z546" s="30">
        <v>52415.525857000001</v>
      </c>
      <c r="AA546" s="32">
        <v>-0.21937182204036859</v>
      </c>
      <c r="AB546" s="30" t="s">
        <v>4748</v>
      </c>
      <c r="AC546" s="27" t="s">
        <v>2001</v>
      </c>
      <c r="AD546" s="30">
        <v>8393</v>
      </c>
      <c r="AE546" s="27" t="s">
        <v>2001</v>
      </c>
      <c r="AF546" s="30">
        <v>6552</v>
      </c>
      <c r="AG546" s="27">
        <v>-0.21934945788156798</v>
      </c>
      <c r="AH546" s="25" t="s">
        <v>4748</v>
      </c>
      <c r="AI546" s="25" t="s">
        <v>4748</v>
      </c>
      <c r="AJ546" s="25">
        <v>3.8702620719382983</v>
      </c>
      <c r="AK546" s="25" t="s">
        <v>4748</v>
      </c>
      <c r="AL546" s="25" t="s">
        <v>4748</v>
      </c>
      <c r="AM546" s="25">
        <v>18.364457711555495</v>
      </c>
      <c r="AN546" s="49" t="s">
        <v>4748</v>
      </c>
      <c r="AO546" s="49">
        <v>9.4209639959481173</v>
      </c>
      <c r="AP546" s="49">
        <v>6.4539098836848723</v>
      </c>
      <c r="AQ546" s="49" t="s">
        <v>4748</v>
      </c>
      <c r="AR546" s="49">
        <v>3.427088179853262</v>
      </c>
      <c r="AS546" s="49">
        <v>2.7523482441610789</v>
      </c>
      <c r="AT546" s="28" t="s">
        <v>4748</v>
      </c>
      <c r="AU546" s="28">
        <v>2000</v>
      </c>
      <c r="AV546" s="28">
        <v>1000</v>
      </c>
    </row>
    <row r="547" spans="1:48" x14ac:dyDescent="0.25">
      <c r="A547" s="162">
        <v>544</v>
      </c>
      <c r="B547" s="3" t="s">
        <v>3944</v>
      </c>
      <c r="C547" s="3" t="s">
        <v>2176</v>
      </c>
      <c r="D547" s="28">
        <v>12300</v>
      </c>
      <c r="E547" s="25">
        <v>1.6528929999999999</v>
      </c>
      <c r="F547" s="25">
        <v>5.1282050000000003</v>
      </c>
      <c r="G547" s="25">
        <v>11.81818</v>
      </c>
      <c r="H547" s="28">
        <v>2775608283000</v>
      </c>
      <c r="I547" s="51">
        <v>225.6592</v>
      </c>
      <c r="J547" s="51">
        <v>100</v>
      </c>
      <c r="K547" s="28">
        <v>465</v>
      </c>
      <c r="L547" s="28">
        <v>5673500</v>
      </c>
      <c r="M547" s="51">
        <v>12.852664576802507</v>
      </c>
      <c r="N547" s="51">
        <v>1.1255308406888416</v>
      </c>
      <c r="O547" s="51" t="s">
        <v>4942</v>
      </c>
      <c r="P547" s="30" t="s">
        <v>4748</v>
      </c>
      <c r="Q547" s="27" t="s">
        <v>2001</v>
      </c>
      <c r="R547" s="30">
        <v>519245.69923000003</v>
      </c>
      <c r="S547" s="27" t="s">
        <v>2001</v>
      </c>
      <c r="T547" s="30">
        <v>650526.66145200003</v>
      </c>
      <c r="U547" s="27">
        <v>0.2528301388276864</v>
      </c>
      <c r="V547" s="30" t="s">
        <v>4748</v>
      </c>
      <c r="W547" s="32" t="s">
        <v>2001</v>
      </c>
      <c r="X547" s="30">
        <v>-51868.455971000003</v>
      </c>
      <c r="Y547" s="32" t="s">
        <v>2001</v>
      </c>
      <c r="Z547" s="30">
        <v>9452.0068510000001</v>
      </c>
      <c r="AA547" s="32">
        <v>-1.1822303493337969</v>
      </c>
      <c r="AB547" s="30" t="s">
        <v>4748</v>
      </c>
      <c r="AC547" s="27" t="s">
        <v>2001</v>
      </c>
      <c r="AD547" s="30">
        <v>-230</v>
      </c>
      <c r="AE547" s="27" t="s">
        <v>2001</v>
      </c>
      <c r="AF547" s="30">
        <v>42</v>
      </c>
      <c r="AG547" s="27">
        <v>-1.182608695652174</v>
      </c>
      <c r="AH547" s="25" t="s">
        <v>4748</v>
      </c>
      <c r="AI547" s="25" t="s">
        <v>4748</v>
      </c>
      <c r="AJ547" s="25">
        <v>0.19208493611550512</v>
      </c>
      <c r="AK547" s="25" t="s">
        <v>4748</v>
      </c>
      <c r="AL547" s="25" t="s">
        <v>4748</v>
      </c>
      <c r="AM547" s="25">
        <v>0.42179854244278536</v>
      </c>
      <c r="AN547" s="49" t="s">
        <v>4748</v>
      </c>
      <c r="AO547" s="49">
        <v>40.63278725964846</v>
      </c>
      <c r="AP547" s="49">
        <v>40.33501859021974</v>
      </c>
      <c r="AQ547" s="49" t="s">
        <v>4748</v>
      </c>
      <c r="AR547" s="49">
        <v>113.68035682934669</v>
      </c>
      <c r="AS547" s="49">
        <v>109.17899585669717</v>
      </c>
      <c r="AT547" s="28" t="s">
        <v>4748</v>
      </c>
      <c r="AU547" s="28">
        <v>0</v>
      </c>
      <c r="AV547" s="28">
        <v>0</v>
      </c>
    </row>
    <row r="548" spans="1:48" x14ac:dyDescent="0.25">
      <c r="A548" s="162">
        <v>545</v>
      </c>
      <c r="B548" s="3" t="s">
        <v>2839</v>
      </c>
      <c r="C548" s="3" t="s">
        <v>2176</v>
      </c>
      <c r="D548" s="6" t="s">
        <v>4942</v>
      </c>
      <c r="E548" s="171" t="s">
        <v>4942</v>
      </c>
      <c r="F548" s="171" t="s">
        <v>4942</v>
      </c>
      <c r="G548" s="171" t="s">
        <v>4942</v>
      </c>
      <c r="H548" s="6" t="s">
        <v>4942</v>
      </c>
      <c r="I548" s="154">
        <v>9.5</v>
      </c>
      <c r="J548" s="154">
        <v>32.850529999999999</v>
      </c>
      <c r="K548" s="6">
        <v>0</v>
      </c>
      <c r="L548" s="6" t="s">
        <v>4942</v>
      </c>
      <c r="M548" s="154" t="s">
        <v>4942</v>
      </c>
      <c r="N548" s="154" t="s">
        <v>4942</v>
      </c>
      <c r="O548" s="154" t="s">
        <v>4942</v>
      </c>
      <c r="P548" s="172">
        <v>114303.004862</v>
      </c>
      <c r="Q548" s="168" t="s">
        <v>2001</v>
      </c>
      <c r="R548" s="172">
        <v>127888.392559</v>
      </c>
      <c r="S548" s="168">
        <v>0.11885416060060594</v>
      </c>
      <c r="T548" s="172">
        <v>133893.27285099999</v>
      </c>
      <c r="U548" s="168">
        <v>4.6954068088936977E-2</v>
      </c>
      <c r="V548" s="172">
        <v>8645.5911950000009</v>
      </c>
      <c r="W548" s="173" t="s">
        <v>2001</v>
      </c>
      <c r="X548" s="172">
        <v>9559.6503969999994</v>
      </c>
      <c r="Y548" s="173">
        <v>0.10572547109660069</v>
      </c>
      <c r="Z548" s="172">
        <v>10268.053044</v>
      </c>
      <c r="AA548" s="173">
        <v>7.4103405206356818E-2</v>
      </c>
      <c r="AB548" s="172">
        <v>910</v>
      </c>
      <c r="AC548" s="168" t="s">
        <v>2001</v>
      </c>
      <c r="AD548" s="172">
        <v>1006</v>
      </c>
      <c r="AE548" s="168">
        <v>0.10549450549450556</v>
      </c>
      <c r="AF548" s="172">
        <v>1081</v>
      </c>
      <c r="AG548" s="168">
        <v>7.4552683896620273E-2</v>
      </c>
      <c r="AH548" s="171">
        <v>7.4889835840916978</v>
      </c>
      <c r="AI548" s="171">
        <v>8.1294635105212407</v>
      </c>
      <c r="AJ548" s="171">
        <v>8.5302478845798273</v>
      </c>
      <c r="AK548" s="171">
        <v>8.4640819174502795</v>
      </c>
      <c r="AL548" s="171">
        <v>9.1594437102238384</v>
      </c>
      <c r="AM548" s="171">
        <v>9.6553709253935711</v>
      </c>
      <c r="AN548" s="170">
        <v>19.102424257666151</v>
      </c>
      <c r="AO548" s="170">
        <v>17.834547608750039</v>
      </c>
      <c r="AP548" s="170">
        <v>18.150278281750499</v>
      </c>
      <c r="AQ548" s="170">
        <v>0</v>
      </c>
      <c r="AR548" s="170">
        <v>0</v>
      </c>
      <c r="AS548" s="170">
        <v>0</v>
      </c>
      <c r="AT548" s="6">
        <v>0</v>
      </c>
      <c r="AU548" s="6">
        <v>500</v>
      </c>
      <c r="AV548" s="6">
        <v>600</v>
      </c>
    </row>
    <row r="549" spans="1:48" x14ac:dyDescent="0.25">
      <c r="A549" s="162">
        <v>546</v>
      </c>
      <c r="B549" s="3" t="s">
        <v>2842</v>
      </c>
      <c r="C549" s="3" t="s">
        <v>2176</v>
      </c>
      <c r="D549" s="28">
        <v>11900</v>
      </c>
      <c r="E549" s="25">
        <v>19</v>
      </c>
      <c r="F549" s="25">
        <v>19</v>
      </c>
      <c r="G549" s="25">
        <v>6.25</v>
      </c>
      <c r="H549" s="28">
        <v>5950000000000</v>
      </c>
      <c r="I549" s="51">
        <v>500</v>
      </c>
      <c r="J549" s="51">
        <v>90.960120000000003</v>
      </c>
      <c r="K549" s="28">
        <v>30770</v>
      </c>
      <c r="L549" s="28">
        <v>331600500</v>
      </c>
      <c r="M549" s="51">
        <v>14</v>
      </c>
      <c r="N549" s="51">
        <v>1.0452750289369761</v>
      </c>
      <c r="O549" s="51">
        <v>0.26603569999999999</v>
      </c>
      <c r="P549" s="30">
        <v>9110955.6614529993</v>
      </c>
      <c r="Q549" s="27" t="s">
        <v>2001</v>
      </c>
      <c r="R549" s="30">
        <v>9157246.1078820005</v>
      </c>
      <c r="S549" s="27">
        <v>5.0807454397838736E-3</v>
      </c>
      <c r="T549" s="30">
        <v>9094894.5469489992</v>
      </c>
      <c r="U549" s="27">
        <v>-6.8089860421391216E-3</v>
      </c>
      <c r="V549" s="30">
        <v>391569.78957899997</v>
      </c>
      <c r="W549" s="32" t="s">
        <v>2001</v>
      </c>
      <c r="X549" s="30">
        <v>287313.85157900001</v>
      </c>
      <c r="Y549" s="32">
        <v>-0.26625122972865634</v>
      </c>
      <c r="Z549" s="30">
        <v>395607.65567900002</v>
      </c>
      <c r="AA549" s="32">
        <v>0.37691814545259916</v>
      </c>
      <c r="AB549" s="30">
        <v>783</v>
      </c>
      <c r="AC549" s="27" t="s">
        <v>2001</v>
      </c>
      <c r="AD549" s="30">
        <v>575</v>
      </c>
      <c r="AE549" s="27">
        <v>-0.26564495530012766</v>
      </c>
      <c r="AF549" s="30">
        <v>791</v>
      </c>
      <c r="AG549" s="27">
        <v>0.37565217391304345</v>
      </c>
      <c r="AH549" s="25" t="s">
        <v>4748</v>
      </c>
      <c r="AI549" s="25">
        <v>1.6010624973163399</v>
      </c>
      <c r="AJ549" s="25">
        <v>2.4528063549222709</v>
      </c>
      <c r="AK549" s="25" t="s">
        <v>4748</v>
      </c>
      <c r="AL549" s="25">
        <v>6.0204132239806123</v>
      </c>
      <c r="AM549" s="25">
        <v>7.9964093088873627</v>
      </c>
      <c r="AN549" s="49">
        <v>17.357453532375054</v>
      </c>
      <c r="AO549" s="49">
        <v>14.831623299312358</v>
      </c>
      <c r="AP549" s="49">
        <v>18.752595475657728</v>
      </c>
      <c r="AQ549" s="49">
        <v>264.4992312187814</v>
      </c>
      <c r="AR549" s="49">
        <v>237.24051366035619</v>
      </c>
      <c r="AS549" s="49">
        <v>175.54933497995256</v>
      </c>
      <c r="AT549" s="28" t="s">
        <v>4748</v>
      </c>
      <c r="AU549" s="28">
        <v>500</v>
      </c>
      <c r="AV549" s="28" t="s">
        <v>4748</v>
      </c>
    </row>
    <row r="550" spans="1:48" x14ac:dyDescent="0.25">
      <c r="A550" s="162">
        <v>547</v>
      </c>
      <c r="B550" s="3" t="s">
        <v>2845</v>
      </c>
      <c r="C550" s="3" t="s">
        <v>2176</v>
      </c>
      <c r="D550" s="6">
        <v>74900</v>
      </c>
      <c r="E550" s="171">
        <v>-0.53120849999999997</v>
      </c>
      <c r="F550" s="171">
        <v>-34.756100000000004</v>
      </c>
      <c r="G550" s="171">
        <v>49.8</v>
      </c>
      <c r="H550" s="6">
        <v>1409655450000</v>
      </c>
      <c r="I550" s="154">
        <v>18.820499999999999</v>
      </c>
      <c r="J550" s="154" t="s">
        <v>4942</v>
      </c>
      <c r="K550" s="6">
        <v>5</v>
      </c>
      <c r="L550" s="6">
        <v>374500</v>
      </c>
      <c r="M550" s="154">
        <v>30.360762059181191</v>
      </c>
      <c r="N550" s="154">
        <v>4.9735954694934863</v>
      </c>
      <c r="O550" s="154" t="s">
        <v>4942</v>
      </c>
      <c r="P550" s="172">
        <v>1202698.3236710001</v>
      </c>
      <c r="Q550" s="168">
        <v>5.3621259656591036E-2</v>
      </c>
      <c r="R550" s="172">
        <v>1355264.5163970001</v>
      </c>
      <c r="S550" s="168">
        <v>0.12685325132932901</v>
      </c>
      <c r="T550" s="172">
        <v>1396041.171048</v>
      </c>
      <c r="U550" s="168">
        <v>3.0087598515015759E-2</v>
      </c>
      <c r="V550" s="172">
        <v>25649.483378000001</v>
      </c>
      <c r="W550" s="173">
        <v>1.5578925280748557E-2</v>
      </c>
      <c r="X550" s="172">
        <v>31651.398413999999</v>
      </c>
      <c r="Y550" s="173">
        <v>0.23399750192036795</v>
      </c>
      <c r="Z550" s="172">
        <v>49333.503660000002</v>
      </c>
      <c r="AA550" s="173">
        <v>0.55865162779597377</v>
      </c>
      <c r="AB550" s="172">
        <v>1282</v>
      </c>
      <c r="AC550" s="168">
        <v>-0.36658773327074867</v>
      </c>
      <c r="AD550" s="172">
        <v>1583</v>
      </c>
      <c r="AE550" s="168">
        <v>0.23478939157566292</v>
      </c>
      <c r="AF550" s="172">
        <v>2467</v>
      </c>
      <c r="AG550" s="168">
        <v>0.55843335439039798</v>
      </c>
      <c r="AH550" s="171">
        <v>3.8396608692778997</v>
      </c>
      <c r="AI550" s="171">
        <v>4.5821995179802046</v>
      </c>
      <c r="AJ550" s="171">
        <v>6.19769815680253</v>
      </c>
      <c r="AK550" s="171">
        <v>9.5798351417481076</v>
      </c>
      <c r="AL550" s="171">
        <v>11.409091826283117</v>
      </c>
      <c r="AM550" s="171">
        <v>16.908133093983384</v>
      </c>
      <c r="AN550" s="170">
        <v>20.157389374670643</v>
      </c>
      <c r="AO550" s="170">
        <v>22.480304553015628</v>
      </c>
      <c r="AP550" s="170">
        <v>23.828923616792252</v>
      </c>
      <c r="AQ550" s="170">
        <v>71.576958573780942</v>
      </c>
      <c r="AR550" s="170">
        <v>59.676587754358358</v>
      </c>
      <c r="AS550" s="170">
        <v>108.05639258668982</v>
      </c>
      <c r="AT550" s="6">
        <v>1000</v>
      </c>
      <c r="AU550" s="6">
        <v>1500</v>
      </c>
      <c r="AV550" s="6" t="s">
        <v>4748</v>
      </c>
    </row>
    <row r="551" spans="1:48" x14ac:dyDescent="0.25">
      <c r="A551" s="162">
        <v>548</v>
      </c>
      <c r="B551" s="3" t="s">
        <v>133</v>
      </c>
      <c r="C551" s="3" t="s">
        <v>1</v>
      </c>
      <c r="D551" s="6">
        <v>15250</v>
      </c>
      <c r="E551" s="171">
        <v>-0.32679740000000002</v>
      </c>
      <c r="F551" s="171">
        <v>5.5363319999999998</v>
      </c>
      <c r="G551" s="171">
        <v>71.927850000000007</v>
      </c>
      <c r="H551" s="6">
        <v>13524369398750</v>
      </c>
      <c r="I551" s="154">
        <v>886.84389999999996</v>
      </c>
      <c r="J551" s="154">
        <v>42.020589999999999</v>
      </c>
      <c r="K551" s="6">
        <v>913272.5</v>
      </c>
      <c r="L551" s="6">
        <v>14058050000</v>
      </c>
      <c r="M551" s="154" t="s">
        <v>4942</v>
      </c>
      <c r="N551" s="154">
        <v>1.2844318662574459</v>
      </c>
      <c r="O551" s="154">
        <v>0.7590247</v>
      </c>
      <c r="P551" s="172">
        <v>4730680.4330000002</v>
      </c>
      <c r="Q551" s="168">
        <v>1.1384012900753016</v>
      </c>
      <c r="R551" s="172">
        <v>4784149.9359999998</v>
      </c>
      <c r="S551" s="168">
        <v>1.1302708723888832E-2</v>
      </c>
      <c r="T551" s="172">
        <v>3321021.2289999998</v>
      </c>
      <c r="U551" s="168">
        <v>-0.30582835541799791</v>
      </c>
      <c r="V551" s="172">
        <v>724591.67799999996</v>
      </c>
      <c r="W551" s="173">
        <v>-1.4989827498513408E-2</v>
      </c>
      <c r="X551" s="172">
        <v>-1742713.08</v>
      </c>
      <c r="Y551" s="173">
        <v>-3.4050967364270504</v>
      </c>
      <c r="Z551" s="172">
        <v>527438.21600000001</v>
      </c>
      <c r="AA551" s="173">
        <v>-1.3026535016309169</v>
      </c>
      <c r="AB551" s="172">
        <v>1023.22646</v>
      </c>
      <c r="AC551" s="168">
        <v>-0.44490802057786905</v>
      </c>
      <c r="AD551" s="172">
        <v>-2297</v>
      </c>
      <c r="AE551" s="168">
        <v>-3.244859852431885</v>
      </c>
      <c r="AF551" s="172">
        <v>688</v>
      </c>
      <c r="AG551" s="168">
        <v>-1.2995211144971701</v>
      </c>
      <c r="AH551" s="171">
        <v>3.3041189590387368</v>
      </c>
      <c r="AI551" s="171">
        <v>-5.646165820483577</v>
      </c>
      <c r="AJ551" s="171">
        <v>1.567950657786239</v>
      </c>
      <c r="AK551" s="171">
        <v>8.7897156693228524</v>
      </c>
      <c r="AL551" s="171">
        <v>-18.043396530934722</v>
      </c>
      <c r="AM551" s="171">
        <v>5.337072385724726</v>
      </c>
      <c r="AN551" s="170">
        <v>26.150581454843337</v>
      </c>
      <c r="AO551" s="170">
        <v>3.3438023293591024</v>
      </c>
      <c r="AP551" s="170">
        <v>36.570757524657779</v>
      </c>
      <c r="AQ551" s="170">
        <v>125.50641605643864</v>
      </c>
      <c r="AR551" s="170">
        <v>206.63119780317052</v>
      </c>
      <c r="AS551" s="170">
        <v>139.48156316967746</v>
      </c>
      <c r="AT551" s="6">
        <v>0</v>
      </c>
      <c r="AU551" s="6">
        <v>0</v>
      </c>
      <c r="AV551" s="6" t="s">
        <v>4748</v>
      </c>
    </row>
    <row r="552" spans="1:48" x14ac:dyDescent="0.25">
      <c r="A552" s="162">
        <v>549</v>
      </c>
      <c r="B552" s="3" t="s">
        <v>4097</v>
      </c>
      <c r="C552" s="3" t="s">
        <v>2176</v>
      </c>
      <c r="D552" s="28">
        <v>37300</v>
      </c>
      <c r="E552" s="25">
        <v>-6.75</v>
      </c>
      <c r="F552" s="25">
        <v>7.1839079999999997</v>
      </c>
      <c r="G552" s="25">
        <v>5.0704229999999999</v>
      </c>
      <c r="H552" s="28">
        <v>443497000000</v>
      </c>
      <c r="I552" s="51">
        <v>11.889999999999999</v>
      </c>
      <c r="J552" s="51">
        <v>100</v>
      </c>
      <c r="K552" s="28">
        <v>165.25</v>
      </c>
      <c r="L552" s="28">
        <v>6397500</v>
      </c>
      <c r="M552" s="51">
        <v>5.5905275779376495</v>
      </c>
      <c r="N552" s="51">
        <v>1.7940942780056357</v>
      </c>
      <c r="O552" s="51" t="s">
        <v>4942</v>
      </c>
      <c r="P552" s="30" t="s">
        <v>4748</v>
      </c>
      <c r="Q552" s="27" t="s">
        <v>2001</v>
      </c>
      <c r="R552" s="30">
        <v>1006440.091625</v>
      </c>
      <c r="S552" s="27" t="s">
        <v>2001</v>
      </c>
      <c r="T552" s="30">
        <v>1068343.099321</v>
      </c>
      <c r="U552" s="27">
        <v>6.1506897639631325E-2</v>
      </c>
      <c r="V552" s="30" t="s">
        <v>4748</v>
      </c>
      <c r="W552" s="32" t="s">
        <v>2001</v>
      </c>
      <c r="X552" s="30">
        <v>83878.134787999996</v>
      </c>
      <c r="Y552" s="32" t="s">
        <v>2001</v>
      </c>
      <c r="Z552" s="30">
        <v>88135.517152</v>
      </c>
      <c r="AA552" s="32">
        <v>5.0756760087243689E-2</v>
      </c>
      <c r="AB552" s="30" t="s">
        <v>4748</v>
      </c>
      <c r="AC552" s="27" t="s">
        <v>2001</v>
      </c>
      <c r="AD552" s="30">
        <v>7902</v>
      </c>
      <c r="AE552" s="27" t="s">
        <v>2001</v>
      </c>
      <c r="AF552" s="30">
        <v>6672</v>
      </c>
      <c r="AG552" s="27">
        <v>-0.15565679574791191</v>
      </c>
      <c r="AH552" s="25" t="s">
        <v>4748</v>
      </c>
      <c r="AI552" s="25" t="s">
        <v>4748</v>
      </c>
      <c r="AJ552" s="25">
        <v>18.331670167007491</v>
      </c>
      <c r="AK552" s="25" t="s">
        <v>4748</v>
      </c>
      <c r="AL552" s="25" t="s">
        <v>4748</v>
      </c>
      <c r="AM552" s="25">
        <v>35.732783323301724</v>
      </c>
      <c r="AN552" s="49" t="s">
        <v>4748</v>
      </c>
      <c r="AO552" s="49">
        <v>15.833419783656177</v>
      </c>
      <c r="AP552" s="49">
        <v>15.730426128629437</v>
      </c>
      <c r="AQ552" s="49" t="s">
        <v>4748</v>
      </c>
      <c r="AR552" s="49">
        <v>0</v>
      </c>
      <c r="AS552" s="49">
        <v>0</v>
      </c>
      <c r="AT552" s="28" t="s">
        <v>4748</v>
      </c>
      <c r="AU552" s="28" t="s">
        <v>4748</v>
      </c>
      <c r="AV552" s="28">
        <v>4000</v>
      </c>
    </row>
    <row r="553" spans="1:48" x14ac:dyDescent="0.25">
      <c r="A553" s="162">
        <v>550</v>
      </c>
      <c r="B553" s="3" t="s">
        <v>420</v>
      </c>
      <c r="C553" s="3" t="s">
        <v>694</v>
      </c>
      <c r="D553" s="28">
        <v>3300</v>
      </c>
      <c r="E553" s="25">
        <v>3.125</v>
      </c>
      <c r="F553" s="25">
        <v>6.451613</v>
      </c>
      <c r="G553" s="25">
        <v>-8.3333329999999997</v>
      </c>
      <c r="H553" s="28">
        <v>66000000000</v>
      </c>
      <c r="I553" s="51">
        <v>20</v>
      </c>
      <c r="J553" s="51">
        <v>46.215499999999999</v>
      </c>
      <c r="K553" s="28">
        <v>7760</v>
      </c>
      <c r="L553" s="28">
        <v>24764500</v>
      </c>
      <c r="M553" s="51">
        <v>53.459062135597541</v>
      </c>
      <c r="N553" s="51">
        <v>0.35571799991530129</v>
      </c>
      <c r="O553" s="51" t="s">
        <v>4942</v>
      </c>
      <c r="P553" s="30">
        <v>267804.301569</v>
      </c>
      <c r="Q553" s="27">
        <v>0.20699590056165107</v>
      </c>
      <c r="R553" s="30">
        <v>215120.64790400001</v>
      </c>
      <c r="S553" s="27">
        <v>-0.19672444899629815</v>
      </c>
      <c r="T553" s="30">
        <v>161983.56739499999</v>
      </c>
      <c r="U553" s="27">
        <v>-0.24701060091968965</v>
      </c>
      <c r="V553" s="30">
        <v>2508.2854499999999</v>
      </c>
      <c r="W553" s="32">
        <v>15.210246874256828</v>
      </c>
      <c r="X553" s="30">
        <v>1632.120637</v>
      </c>
      <c r="Y553" s="32">
        <v>-0.34930825476821226</v>
      </c>
      <c r="Z553" s="30">
        <v>-371.693423</v>
      </c>
      <c r="AA553" s="32">
        <v>-1.2277364886968216</v>
      </c>
      <c r="AB553" s="30">
        <v>125</v>
      </c>
      <c r="AC553" s="27">
        <v>9.4166666666666661</v>
      </c>
      <c r="AD553" s="30">
        <v>82</v>
      </c>
      <c r="AE553" s="27">
        <v>-0.34399999999999997</v>
      </c>
      <c r="AF553" s="30">
        <v>-19</v>
      </c>
      <c r="AG553" s="27">
        <v>-1.2317073170731707</v>
      </c>
      <c r="AH553" s="25">
        <v>0.73639247557365117</v>
      </c>
      <c r="AI553" s="25">
        <v>0.42046684747777702</v>
      </c>
      <c r="AJ553" s="25">
        <v>-8.1405404084970628E-2</v>
      </c>
      <c r="AK553" s="25">
        <v>1.1853398134878015</v>
      </c>
      <c r="AL553" s="25">
        <v>0.77635266248318791</v>
      </c>
      <c r="AM553" s="25">
        <v>-0.17834547673347967</v>
      </c>
      <c r="AN553" s="49">
        <v>29.511079937092553</v>
      </c>
      <c r="AO553" s="49">
        <v>27.583426584639192</v>
      </c>
      <c r="AP553" s="49">
        <v>28.556609021457945</v>
      </c>
      <c r="AQ553" s="49">
        <v>33.184891209906915</v>
      </c>
      <c r="AR553" s="49">
        <v>67.546895617572403</v>
      </c>
      <c r="AS553" s="49">
        <v>93.443434530916988</v>
      </c>
      <c r="AT553" s="28" t="s">
        <v>4748</v>
      </c>
      <c r="AU553" s="28">
        <v>0</v>
      </c>
      <c r="AV553" s="28" t="s">
        <v>4748</v>
      </c>
    </row>
    <row r="554" spans="1:48" x14ac:dyDescent="0.25">
      <c r="A554" s="162">
        <v>551</v>
      </c>
      <c r="B554" s="3" t="s">
        <v>2848</v>
      </c>
      <c r="C554" s="3" t="s">
        <v>2176</v>
      </c>
      <c r="D554" s="28">
        <v>13300</v>
      </c>
      <c r="E554" s="25">
        <v>-24.85876</v>
      </c>
      <c r="F554" s="25">
        <v>-49.236640000000001</v>
      </c>
      <c r="G554" s="25">
        <v>-46.37097</v>
      </c>
      <c r="H554" s="28">
        <v>66500000000</v>
      </c>
      <c r="I554" s="51">
        <v>5</v>
      </c>
      <c r="J554" s="51">
        <v>100</v>
      </c>
      <c r="K554" s="28">
        <v>145</v>
      </c>
      <c r="L554" s="28">
        <v>2318500</v>
      </c>
      <c r="M554" s="51">
        <v>6.1649137607364528</v>
      </c>
      <c r="N554" s="51">
        <v>0.53115118151043383</v>
      </c>
      <c r="O554" s="51" t="s">
        <v>4942</v>
      </c>
      <c r="P554" s="30">
        <v>345132.56206000003</v>
      </c>
      <c r="Q554" s="27" t="s">
        <v>2001</v>
      </c>
      <c r="R554" s="30" t="s">
        <v>4748</v>
      </c>
      <c r="S554" s="27" t="s">
        <v>2001</v>
      </c>
      <c r="T554" s="30">
        <v>410860.39132400003</v>
      </c>
      <c r="U554" s="27" t="s">
        <v>4748</v>
      </c>
      <c r="V554" s="30">
        <v>19058.702896999999</v>
      </c>
      <c r="W554" s="32" t="s">
        <v>2001</v>
      </c>
      <c r="X554" s="30" t="s">
        <v>4748</v>
      </c>
      <c r="Y554" s="32" t="s">
        <v>2001</v>
      </c>
      <c r="Z554" s="30">
        <v>22158.699991000001</v>
      </c>
      <c r="AA554" s="32" t="s">
        <v>4748</v>
      </c>
      <c r="AB554" s="30">
        <v>3430.57</v>
      </c>
      <c r="AC554" s="27" t="s">
        <v>2001</v>
      </c>
      <c r="AD554" s="30" t="s">
        <v>4748</v>
      </c>
      <c r="AE554" s="27" t="s">
        <v>2001</v>
      </c>
      <c r="AF554" s="30">
        <v>3988.57</v>
      </c>
      <c r="AG554" s="27" t="s">
        <v>4748</v>
      </c>
      <c r="AH554" s="25" t="s">
        <v>4748</v>
      </c>
      <c r="AI554" s="25" t="s">
        <v>4748</v>
      </c>
      <c r="AJ554" s="25" t="s">
        <v>4748</v>
      </c>
      <c r="AK554" s="25" t="s">
        <v>4748</v>
      </c>
      <c r="AL554" s="25" t="s">
        <v>4748</v>
      </c>
      <c r="AM554" s="25" t="s">
        <v>4748</v>
      </c>
      <c r="AN554" s="49">
        <v>14.957479530148055</v>
      </c>
      <c r="AO554" s="49" t="s">
        <v>4748</v>
      </c>
      <c r="AP554" s="49">
        <v>16.074696452040815</v>
      </c>
      <c r="AQ554" s="49">
        <v>18.696497667268059</v>
      </c>
      <c r="AR554" s="49" t="s">
        <v>4748</v>
      </c>
      <c r="AS554" s="49">
        <v>59.667579697358732</v>
      </c>
      <c r="AT554" s="28" t="s">
        <v>4748</v>
      </c>
      <c r="AU554" s="28" t="s">
        <v>4748</v>
      </c>
      <c r="AV554" s="28" t="s">
        <v>4748</v>
      </c>
    </row>
    <row r="555" spans="1:48" x14ac:dyDescent="0.25">
      <c r="A555" s="162">
        <v>552</v>
      </c>
      <c r="B555" s="3" t="s">
        <v>4803</v>
      </c>
      <c r="C555" s="3" t="s">
        <v>2176</v>
      </c>
      <c r="D555" s="28" t="s">
        <v>4942</v>
      </c>
      <c r="E555" s="25" t="s">
        <v>4942</v>
      </c>
      <c r="F555" s="25" t="s">
        <v>4942</v>
      </c>
      <c r="G555" s="25" t="s">
        <v>4942</v>
      </c>
      <c r="H555" s="28" t="s">
        <v>4942</v>
      </c>
      <c r="I555" s="51">
        <v>20</v>
      </c>
      <c r="J555" s="51">
        <v>100</v>
      </c>
      <c r="K555" s="28">
        <v>0</v>
      </c>
      <c r="L555" s="28" t="s">
        <v>4942</v>
      </c>
      <c r="M555" s="51" t="s">
        <v>4942</v>
      </c>
      <c r="N555" s="51" t="s">
        <v>4942</v>
      </c>
      <c r="O555" s="51" t="s">
        <v>4942</v>
      </c>
      <c r="P555" s="30" t="s">
        <v>2001</v>
      </c>
      <c r="Q555" s="27" t="s">
        <v>2001</v>
      </c>
      <c r="R555" s="30" t="s">
        <v>2001</v>
      </c>
      <c r="S555" s="27" t="s">
        <v>2001</v>
      </c>
      <c r="T555" s="30" t="s">
        <v>2001</v>
      </c>
      <c r="U555" s="27" t="s">
        <v>2001</v>
      </c>
      <c r="V555" s="30" t="s">
        <v>2001</v>
      </c>
      <c r="W555" s="32" t="s">
        <v>2001</v>
      </c>
      <c r="X555" s="30" t="s">
        <v>2001</v>
      </c>
      <c r="Y555" s="32" t="s">
        <v>2001</v>
      </c>
      <c r="Z555" s="30" t="s">
        <v>2001</v>
      </c>
      <c r="AA555" s="32" t="s">
        <v>2001</v>
      </c>
      <c r="AB555" s="30" t="s">
        <v>2001</v>
      </c>
      <c r="AC555" s="27" t="s">
        <v>2001</v>
      </c>
      <c r="AD555" s="30" t="s">
        <v>2001</v>
      </c>
      <c r="AE555" s="27" t="s">
        <v>2001</v>
      </c>
      <c r="AF555" s="30" t="s">
        <v>2001</v>
      </c>
      <c r="AG555" s="27" t="s">
        <v>2001</v>
      </c>
      <c r="AH555" s="25" t="s">
        <v>2001</v>
      </c>
      <c r="AI555" s="25" t="s">
        <v>2001</v>
      </c>
      <c r="AJ555" s="25" t="s">
        <v>2001</v>
      </c>
      <c r="AK555" s="25" t="s">
        <v>2001</v>
      </c>
      <c r="AL555" s="25" t="s">
        <v>2001</v>
      </c>
      <c r="AM555" s="25" t="s">
        <v>2001</v>
      </c>
      <c r="AN555" s="49" t="s">
        <v>2001</v>
      </c>
      <c r="AO555" s="49" t="s">
        <v>2001</v>
      </c>
      <c r="AP555" s="49" t="s">
        <v>2001</v>
      </c>
      <c r="AQ555" s="49" t="s">
        <v>2001</v>
      </c>
      <c r="AR555" s="49" t="s">
        <v>2001</v>
      </c>
      <c r="AS555" s="49" t="s">
        <v>2001</v>
      </c>
      <c r="AT555" s="28" t="s">
        <v>2001</v>
      </c>
      <c r="AU555" s="28" t="s">
        <v>2001</v>
      </c>
      <c r="AV555" s="28" t="s">
        <v>2001</v>
      </c>
    </row>
    <row r="556" spans="1:48" x14ac:dyDescent="0.25">
      <c r="A556" s="162">
        <v>553</v>
      </c>
      <c r="B556" s="3" t="s">
        <v>2851</v>
      </c>
      <c r="C556" s="3" t="s">
        <v>2176</v>
      </c>
      <c r="D556" s="28" t="s">
        <v>4942</v>
      </c>
      <c r="E556" s="25" t="s">
        <v>4942</v>
      </c>
      <c r="F556" s="25" t="s">
        <v>4942</v>
      </c>
      <c r="G556" s="25" t="s">
        <v>4942</v>
      </c>
      <c r="H556" s="28" t="s">
        <v>4942</v>
      </c>
      <c r="I556" s="51">
        <v>5.5</v>
      </c>
      <c r="J556" s="51">
        <v>91.665459999999996</v>
      </c>
      <c r="K556" s="28" t="s">
        <v>4942</v>
      </c>
      <c r="L556" s="28" t="s">
        <v>4942</v>
      </c>
      <c r="M556" s="51" t="s">
        <v>4942</v>
      </c>
      <c r="N556" s="51" t="s">
        <v>4942</v>
      </c>
      <c r="O556" s="51" t="s">
        <v>4942</v>
      </c>
      <c r="P556" s="30">
        <v>98466.668722999995</v>
      </c>
      <c r="Q556" s="27" t="s">
        <v>2001</v>
      </c>
      <c r="R556" s="30">
        <v>220336.87141299999</v>
      </c>
      <c r="S556" s="27">
        <v>1.2376797577344401</v>
      </c>
      <c r="T556" s="30">
        <v>235992.406319</v>
      </c>
      <c r="U556" s="27">
        <v>7.1052723974895884E-2</v>
      </c>
      <c r="V556" s="30">
        <v>426.79844200000002</v>
      </c>
      <c r="W556" s="32" t="s">
        <v>2001</v>
      </c>
      <c r="X556" s="30">
        <v>1847.7237809999999</v>
      </c>
      <c r="Y556" s="32">
        <v>3.3292655248258844</v>
      </c>
      <c r="Z556" s="30">
        <v>1966.81053</v>
      </c>
      <c r="AA556" s="32">
        <v>6.4450514857556013E-2</v>
      </c>
      <c r="AB556" s="30">
        <v>32</v>
      </c>
      <c r="AC556" s="27" t="s">
        <v>2001</v>
      </c>
      <c r="AD556" s="30">
        <v>336</v>
      </c>
      <c r="AE556" s="27">
        <v>9.5</v>
      </c>
      <c r="AF556" s="30">
        <v>358</v>
      </c>
      <c r="AG556" s="27">
        <v>6.5476190476190479E-2</v>
      </c>
      <c r="AH556" s="25" t="s">
        <v>4748</v>
      </c>
      <c r="AI556" s="25">
        <v>1.4328950474827551</v>
      </c>
      <c r="AJ556" s="25">
        <v>1.2551488579445171</v>
      </c>
      <c r="AK556" s="25" t="s">
        <v>4748</v>
      </c>
      <c r="AL556" s="25">
        <v>3.2862205103868813</v>
      </c>
      <c r="AM556" s="25">
        <v>3.4289943721852985</v>
      </c>
      <c r="AN556" s="49">
        <v>5.9214935171642002</v>
      </c>
      <c r="AO556" s="49">
        <v>6.6515786785993569</v>
      </c>
      <c r="AP556" s="49">
        <v>6.2703135460205122</v>
      </c>
      <c r="AQ556" s="49">
        <v>77.511693274069913</v>
      </c>
      <c r="AR556" s="49">
        <v>41.705962087303625</v>
      </c>
      <c r="AS556" s="49">
        <v>142.41626953719785</v>
      </c>
      <c r="AT556" s="28" t="s">
        <v>4748</v>
      </c>
      <c r="AU556" s="28">
        <v>220</v>
      </c>
      <c r="AV556" s="28">
        <v>0</v>
      </c>
    </row>
    <row r="557" spans="1:48" x14ac:dyDescent="0.25">
      <c r="A557" s="162">
        <v>554</v>
      </c>
      <c r="B557" s="3" t="s">
        <v>421</v>
      </c>
      <c r="C557" s="3" t="s">
        <v>694</v>
      </c>
      <c r="D557" s="28">
        <v>3300</v>
      </c>
      <c r="E557" s="25">
        <v>-5.7142860000000004</v>
      </c>
      <c r="F557" s="25">
        <v>10</v>
      </c>
      <c r="G557" s="25">
        <v>-19.5122</v>
      </c>
      <c r="H557" s="28">
        <v>228454380000</v>
      </c>
      <c r="I557" s="51">
        <v>69.2286</v>
      </c>
      <c r="J557" s="51">
        <v>26.198419999999999</v>
      </c>
      <c r="K557" s="28">
        <v>27175</v>
      </c>
      <c r="L557" s="28">
        <v>95664000</v>
      </c>
      <c r="M557" s="51">
        <v>10.378358925202809</v>
      </c>
      <c r="N557" s="51">
        <v>0.24208553274303318</v>
      </c>
      <c r="O557" s="51">
        <v>0.38165559999999998</v>
      </c>
      <c r="P557" s="30">
        <v>1770252.5858769999</v>
      </c>
      <c r="Q557" s="27">
        <v>1.4059848964139254E-2</v>
      </c>
      <c r="R557" s="30">
        <v>1581420.392526</v>
      </c>
      <c r="S557" s="27">
        <v>-0.10666963282951547</v>
      </c>
      <c r="T557" s="30">
        <v>1421717.6629949999</v>
      </c>
      <c r="U557" s="27">
        <v>-0.10098689145895434</v>
      </c>
      <c r="V557" s="30">
        <v>63998.423883000003</v>
      </c>
      <c r="W557" s="32">
        <v>0.48372774564048115</v>
      </c>
      <c r="X557" s="30">
        <v>52561.288918999999</v>
      </c>
      <c r="Y557" s="32">
        <v>-0.17870963486396219</v>
      </c>
      <c r="Z557" s="30">
        <v>1605.164313</v>
      </c>
      <c r="AA557" s="32">
        <v>-0.96946109302087979</v>
      </c>
      <c r="AB557" s="30">
        <v>712</v>
      </c>
      <c r="AC557" s="27">
        <v>0.14285714285714279</v>
      </c>
      <c r="AD557" s="30">
        <v>554</v>
      </c>
      <c r="AE557" s="27">
        <v>-0.2219101123595506</v>
      </c>
      <c r="AF557" s="30">
        <v>23</v>
      </c>
      <c r="AG557" s="27">
        <v>-0.95848375451263534</v>
      </c>
      <c r="AH557" s="25">
        <v>3.4426885600595543</v>
      </c>
      <c r="AI557" s="25">
        <v>2.9067821069829125</v>
      </c>
      <c r="AJ557" s="25">
        <v>9.4474852020546687E-2</v>
      </c>
      <c r="AK557" s="25">
        <v>5.4363853745603965</v>
      </c>
      <c r="AL557" s="25">
        <v>4.0656469973246532</v>
      </c>
      <c r="AM557" s="25">
        <v>0.1705015381648404</v>
      </c>
      <c r="AN557" s="49">
        <v>17.052869967618001</v>
      </c>
      <c r="AO557" s="49">
        <v>16.38357233841856</v>
      </c>
      <c r="AP557" s="49">
        <v>13.338662741694229</v>
      </c>
      <c r="AQ557" s="49">
        <v>66.404830403882016</v>
      </c>
      <c r="AR557" s="49">
        <v>46.334346382006956</v>
      </c>
      <c r="AS557" s="49">
        <v>38.984404817244929</v>
      </c>
      <c r="AT557" s="28">
        <v>0</v>
      </c>
      <c r="AU557" s="28">
        <v>400</v>
      </c>
      <c r="AV557" s="28">
        <v>400</v>
      </c>
    </row>
    <row r="558" spans="1:48" x14ac:dyDescent="0.25">
      <c r="A558" s="162">
        <v>555</v>
      </c>
      <c r="B558" s="3" t="s">
        <v>134</v>
      </c>
      <c r="C558" s="3" t="s">
        <v>1</v>
      </c>
      <c r="D558" s="28">
        <v>32350</v>
      </c>
      <c r="E558" s="25">
        <v>11.359719999999999</v>
      </c>
      <c r="F558" s="25">
        <v>18.06569</v>
      </c>
      <c r="G558" s="25">
        <v>-3.143713</v>
      </c>
      <c r="H558" s="28">
        <v>258797961950</v>
      </c>
      <c r="I558" s="51">
        <v>7.99993</v>
      </c>
      <c r="J558" s="51">
        <v>22.452580000000001</v>
      </c>
      <c r="K558" s="28">
        <v>107.5</v>
      </c>
      <c r="L558" s="28">
        <v>3364525</v>
      </c>
      <c r="M558" s="51">
        <v>14.90780190877431</v>
      </c>
      <c r="N558" s="51">
        <v>2.1504793787595595</v>
      </c>
      <c r="O558" s="51" t="s">
        <v>4942</v>
      </c>
      <c r="P558" s="30">
        <v>164592.137326</v>
      </c>
      <c r="Q558" s="27">
        <v>2.0211167967122856E-2</v>
      </c>
      <c r="R558" s="30">
        <v>175170.78159299999</v>
      </c>
      <c r="S558" s="27">
        <v>6.4271868868482906E-2</v>
      </c>
      <c r="T558" s="30">
        <v>187167.240655</v>
      </c>
      <c r="U558" s="27">
        <v>6.848436110694045E-2</v>
      </c>
      <c r="V558" s="30">
        <v>9452.9696399999993</v>
      </c>
      <c r="W558" s="32">
        <v>-0.48947434935703271</v>
      </c>
      <c r="X558" s="30">
        <v>10613.708897</v>
      </c>
      <c r="Y558" s="32">
        <v>0.12279096423713898</v>
      </c>
      <c r="Z558" s="30">
        <v>11593.799159</v>
      </c>
      <c r="AA558" s="32">
        <v>9.2341920389113499E-2</v>
      </c>
      <c r="AB558" s="30">
        <v>1099</v>
      </c>
      <c r="AC558" s="27">
        <v>-0.52526997840172784</v>
      </c>
      <c r="AD558" s="30">
        <v>1167</v>
      </c>
      <c r="AE558" s="27">
        <v>6.1874431301182975E-2</v>
      </c>
      <c r="AF558" s="30">
        <v>1348</v>
      </c>
      <c r="AG558" s="27">
        <v>0.15509854327335046</v>
      </c>
      <c r="AH558" s="25">
        <v>6.331935012796583</v>
      </c>
      <c r="AI558" s="25">
        <v>7.2551888043027022</v>
      </c>
      <c r="AJ558" s="25">
        <v>7.8574853602085923</v>
      </c>
      <c r="AK558" s="25">
        <v>8.0350359192932821</v>
      </c>
      <c r="AL558" s="25">
        <v>8.4981177756968318</v>
      </c>
      <c r="AM558" s="25">
        <v>9.7121955509640756</v>
      </c>
      <c r="AN558" s="49">
        <v>21.819173745140386</v>
      </c>
      <c r="AO558" s="49">
        <v>23.820682661535507</v>
      </c>
      <c r="AP558" s="49">
        <v>28.13972120959032</v>
      </c>
      <c r="AQ558" s="49">
        <v>9.9812905047965081</v>
      </c>
      <c r="AR558" s="49">
        <v>7.4645870324964889</v>
      </c>
      <c r="AS558" s="49">
        <v>7.2706791447060919</v>
      </c>
      <c r="AT558" s="28">
        <v>1100</v>
      </c>
      <c r="AU558" s="28" t="s">
        <v>4748</v>
      </c>
      <c r="AV558" s="28">
        <v>1350</v>
      </c>
    </row>
    <row r="559" spans="1:48" x14ac:dyDescent="0.25">
      <c r="A559" s="162">
        <v>556</v>
      </c>
      <c r="B559" s="3" t="s">
        <v>2854</v>
      </c>
      <c r="C559" s="3" t="s">
        <v>2176</v>
      </c>
      <c r="D559" s="28">
        <v>11200</v>
      </c>
      <c r="E559" s="25">
        <v>-12.5</v>
      </c>
      <c r="F559" s="25">
        <v>-2.6086960000000001</v>
      </c>
      <c r="G559" s="25">
        <v>0.9009009</v>
      </c>
      <c r="H559" s="28">
        <v>40960640000</v>
      </c>
      <c r="I559" s="51">
        <v>3.6572</v>
      </c>
      <c r="J559" s="51">
        <v>23.7515</v>
      </c>
      <c r="K559" s="28">
        <v>25</v>
      </c>
      <c r="L559" s="28">
        <v>302500</v>
      </c>
      <c r="M559" s="51">
        <v>4.361370716510903</v>
      </c>
      <c r="N559" s="51">
        <v>0.42608630119172691</v>
      </c>
      <c r="O559" s="51" t="s">
        <v>4942</v>
      </c>
      <c r="P559" s="30">
        <v>279650.33496399998</v>
      </c>
      <c r="Q559" s="27">
        <v>8.7154021214038702E-2</v>
      </c>
      <c r="R559" s="30">
        <v>323726.56991999998</v>
      </c>
      <c r="S559" s="27">
        <v>0.15761195123071836</v>
      </c>
      <c r="T559" s="30">
        <v>251097.962004</v>
      </c>
      <c r="U559" s="27">
        <v>-0.22435170500199633</v>
      </c>
      <c r="V559" s="30">
        <v>11320.881826999999</v>
      </c>
      <c r="W559" s="32">
        <v>1.3117844308973448E-2</v>
      </c>
      <c r="X559" s="30">
        <v>9122.877219</v>
      </c>
      <c r="Y559" s="32">
        <v>-0.19415489372548855</v>
      </c>
      <c r="Z559" s="30">
        <v>9391.3126420000008</v>
      </c>
      <c r="AA559" s="32">
        <v>2.9424425710886114E-2</v>
      </c>
      <c r="AB559" s="30">
        <v>2786</v>
      </c>
      <c r="AC559" s="27">
        <v>-8.8052373158756136E-2</v>
      </c>
      <c r="AD559" s="30">
        <v>2494</v>
      </c>
      <c r="AE559" s="27">
        <v>-0.10480976310122037</v>
      </c>
      <c r="AF559" s="30">
        <v>2568</v>
      </c>
      <c r="AG559" s="27">
        <v>2.9671210906174819E-2</v>
      </c>
      <c r="AH559" s="25">
        <v>7.5970531083219788</v>
      </c>
      <c r="AI559" s="25">
        <v>6.8302541873203175</v>
      </c>
      <c r="AJ559" s="25">
        <v>7.0153655284831018</v>
      </c>
      <c r="AK559" s="25">
        <v>11.270358367340416</v>
      </c>
      <c r="AL559" s="25">
        <v>9.9561688420446721</v>
      </c>
      <c r="AM559" s="25">
        <v>9.9371001413680222</v>
      </c>
      <c r="AN559" s="49">
        <v>9.2310580612475093</v>
      </c>
      <c r="AO559" s="49">
        <v>8.9214403195688075</v>
      </c>
      <c r="AP559" s="49">
        <v>10.074051555861308</v>
      </c>
      <c r="AQ559" s="49">
        <v>15.782712176524166</v>
      </c>
      <c r="AR559" s="49">
        <v>8.4433684896713697</v>
      </c>
      <c r="AS559" s="49">
        <v>13.970752067168309</v>
      </c>
      <c r="AT559" s="28">
        <v>1500</v>
      </c>
      <c r="AU559" s="28">
        <v>1500</v>
      </c>
      <c r="AV559" s="28">
        <v>1500</v>
      </c>
    </row>
    <row r="560" spans="1:48" x14ac:dyDescent="0.25">
      <c r="A560" s="162">
        <v>557</v>
      </c>
      <c r="B560" s="3" t="s">
        <v>2857</v>
      </c>
      <c r="C560" s="3" t="s">
        <v>2176</v>
      </c>
      <c r="D560" s="6">
        <v>19000</v>
      </c>
      <c r="E560" s="171">
        <v>6.7415729999999998</v>
      </c>
      <c r="F560" s="171">
        <v>5.5555560000000002</v>
      </c>
      <c r="G560" s="171">
        <v>11.764709999999999</v>
      </c>
      <c r="H560" s="6">
        <v>157825210000</v>
      </c>
      <c r="I560" s="154">
        <v>8.3065899999999999</v>
      </c>
      <c r="J560" s="154">
        <v>34.9</v>
      </c>
      <c r="K560" s="6">
        <v>440</v>
      </c>
      <c r="L560" s="6">
        <v>7942000</v>
      </c>
      <c r="M560" s="154">
        <v>7.0084839542604209</v>
      </c>
      <c r="N560" s="154">
        <v>1.5117406620794578</v>
      </c>
      <c r="O560" s="154" t="s">
        <v>4942</v>
      </c>
      <c r="P560" s="172">
        <v>44550.969018000003</v>
      </c>
      <c r="Q560" s="168">
        <v>-8.4957432279903267E-2</v>
      </c>
      <c r="R560" s="172">
        <v>39009.689482000002</v>
      </c>
      <c r="S560" s="168">
        <v>-0.12438067360018923</v>
      </c>
      <c r="T560" s="172">
        <v>51999.021180999996</v>
      </c>
      <c r="U560" s="168">
        <v>0.33297705958396778</v>
      </c>
      <c r="V560" s="172">
        <v>8604.1892750000006</v>
      </c>
      <c r="W560" s="173">
        <v>-0.45172477067009675</v>
      </c>
      <c r="X560" s="172">
        <v>7312.0833490000005</v>
      </c>
      <c r="Y560" s="173">
        <v>-0.15017172271585111</v>
      </c>
      <c r="Z560" s="172">
        <v>18145.739638999999</v>
      </c>
      <c r="AA560" s="173">
        <v>1.4816100655474076</v>
      </c>
      <c r="AB560" s="172">
        <v>1036</v>
      </c>
      <c r="AC560" s="168">
        <v>-0.45156167284277393</v>
      </c>
      <c r="AD560" s="172">
        <v>880</v>
      </c>
      <c r="AE560" s="168">
        <v>-0.15057915057915061</v>
      </c>
      <c r="AF560" s="172">
        <v>2184</v>
      </c>
      <c r="AG560" s="168">
        <v>1.4818181818181819</v>
      </c>
      <c r="AH560" s="171">
        <v>3.5568774882490453</v>
      </c>
      <c r="AI560" s="171">
        <v>3.224495603611103</v>
      </c>
      <c r="AJ560" s="171">
        <v>8.0827810580561117</v>
      </c>
      <c r="AK560" s="171">
        <v>8.2822131458495374</v>
      </c>
      <c r="AL560" s="171">
        <v>6.8318135000267715</v>
      </c>
      <c r="AM560" s="171">
        <v>16.447916771347433</v>
      </c>
      <c r="AN560" s="170">
        <v>49.017333495432794</v>
      </c>
      <c r="AO560" s="170">
        <v>47.457036169288834</v>
      </c>
      <c r="AP560" s="170">
        <v>57.969963719267639</v>
      </c>
      <c r="AQ560" s="170">
        <v>96.589124861167491</v>
      </c>
      <c r="AR560" s="170">
        <v>87.692452513031299</v>
      </c>
      <c r="AS560" s="170">
        <v>94.643702492943362</v>
      </c>
      <c r="AT560" s="6">
        <v>0</v>
      </c>
      <c r="AU560" s="6" t="s">
        <v>4748</v>
      </c>
      <c r="AV560" s="6" t="s">
        <v>4748</v>
      </c>
    </row>
    <row r="561" spans="1:48" x14ac:dyDescent="0.25">
      <c r="A561" s="162">
        <v>558</v>
      </c>
      <c r="B561" s="3" t="s">
        <v>135</v>
      </c>
      <c r="C561" s="3" t="s">
        <v>1</v>
      </c>
      <c r="D561" s="28">
        <v>33450</v>
      </c>
      <c r="E561" s="25">
        <v>2.9230770000000001</v>
      </c>
      <c r="F561" s="25">
        <v>22.527470000000001</v>
      </c>
      <c r="G561" s="25">
        <v>-16.375</v>
      </c>
      <c r="H561" s="28">
        <v>71044694702700</v>
      </c>
      <c r="I561" s="51">
        <v>2123.9069999999997</v>
      </c>
      <c r="J561" s="51">
        <v>51.063009999999998</v>
      </c>
      <c r="K561" s="28">
        <v>2649197</v>
      </c>
      <c r="L561" s="28">
        <v>86484400000</v>
      </c>
      <c r="M561" s="51">
        <v>8.7035748491163023</v>
      </c>
      <c r="N561" s="51">
        <v>1.6884459416302102</v>
      </c>
      <c r="O561" s="51">
        <v>1.0170760000000001</v>
      </c>
      <c r="P561" s="30">
        <v>27452932.114333</v>
      </c>
      <c r="Q561" s="27">
        <v>7.5516432900019526E-2</v>
      </c>
      <c r="R561" s="30">
        <v>33283210.159986999</v>
      </c>
      <c r="S561" s="27">
        <v>0.21237360080055168</v>
      </c>
      <c r="T561" s="30">
        <v>46161691.614303999</v>
      </c>
      <c r="U561" s="27">
        <v>0.38693627785337492</v>
      </c>
      <c r="V561" s="30">
        <v>3485462.964249</v>
      </c>
      <c r="W561" s="32">
        <v>0.10851866404930566</v>
      </c>
      <c r="X561" s="30">
        <v>6602102.0002720002</v>
      </c>
      <c r="Y561" s="32">
        <v>0.89418222715057061</v>
      </c>
      <c r="Z561" s="30">
        <v>8006672.1138469996</v>
      </c>
      <c r="AA561" s="32">
        <v>0.21274589721836051</v>
      </c>
      <c r="AB561" s="30">
        <v>1751.1259870948784</v>
      </c>
      <c r="AC561" s="27">
        <v>5.2936315850816262E-2</v>
      </c>
      <c r="AD561" s="30">
        <v>3192.9355561904767</v>
      </c>
      <c r="AE561" s="27">
        <v>0.82336141415362318</v>
      </c>
      <c r="AF561" s="30">
        <v>3964.6485642857147</v>
      </c>
      <c r="AG561" s="27">
        <v>0.24169388780773779</v>
      </c>
      <c r="AH561" s="25">
        <v>14.646072030363705</v>
      </c>
      <c r="AI561" s="25">
        <v>22.481623144321713</v>
      </c>
      <c r="AJ561" s="25">
        <v>18.566468062998929</v>
      </c>
      <c r="AK561" s="25">
        <v>25.231218912067284</v>
      </c>
      <c r="AL561" s="25">
        <v>35.310853008182363</v>
      </c>
      <c r="AM561" s="25">
        <v>30.776225920491324</v>
      </c>
      <c r="AN561" s="49">
        <v>20.376606488599524</v>
      </c>
      <c r="AO561" s="49">
        <v>26.291213134008029</v>
      </c>
      <c r="AP561" s="49">
        <v>23.018157837158814</v>
      </c>
      <c r="AQ561" s="49">
        <v>47.390299125768323</v>
      </c>
      <c r="AR561" s="49">
        <v>32.545519746668376</v>
      </c>
      <c r="AS561" s="49">
        <v>40.064762142338282</v>
      </c>
      <c r="AT561" s="28">
        <v>387.66625258799172</v>
      </c>
      <c r="AU561" s="28">
        <v>0</v>
      </c>
      <c r="AV561" s="28">
        <v>0</v>
      </c>
    </row>
    <row r="562" spans="1:48" x14ac:dyDescent="0.25">
      <c r="A562" s="162">
        <v>559</v>
      </c>
      <c r="B562" s="3" t="s">
        <v>4131</v>
      </c>
      <c r="C562" s="3" t="s">
        <v>2176</v>
      </c>
      <c r="D562" s="28">
        <v>17200</v>
      </c>
      <c r="E562" s="25">
        <v>86.956519999999998</v>
      </c>
      <c r="F562" s="25">
        <v>330</v>
      </c>
      <c r="G562" s="25" t="s">
        <v>4942</v>
      </c>
      <c r="H562" s="28">
        <v>144480000000</v>
      </c>
      <c r="I562" s="51">
        <v>8.4</v>
      </c>
      <c r="J562" s="51">
        <v>16.505189999999999</v>
      </c>
      <c r="K562" s="28">
        <v>405</v>
      </c>
      <c r="L562" s="28">
        <v>4321500</v>
      </c>
      <c r="M562" s="51">
        <v>7.1756362119315815</v>
      </c>
      <c r="N562" s="51">
        <v>1.3515096281851939</v>
      </c>
      <c r="O562" s="51" t="s">
        <v>4942</v>
      </c>
      <c r="P562" s="30" t="s">
        <v>4748</v>
      </c>
      <c r="Q562" s="27" t="s">
        <v>2001</v>
      </c>
      <c r="R562" s="30">
        <v>53933.261817999999</v>
      </c>
      <c r="S562" s="27" t="s">
        <v>2001</v>
      </c>
      <c r="T562" s="30">
        <v>57325.478093999998</v>
      </c>
      <c r="U562" s="27">
        <v>6.2896553289270213E-2</v>
      </c>
      <c r="V562" s="30" t="s">
        <v>4748</v>
      </c>
      <c r="W562" s="32" t="s">
        <v>2001</v>
      </c>
      <c r="X562" s="30">
        <v>4100.4493199999997</v>
      </c>
      <c r="Y562" s="32" t="s">
        <v>2001</v>
      </c>
      <c r="Z562" s="30">
        <v>7332.2952189999996</v>
      </c>
      <c r="AA562" s="32">
        <v>0.78816872171462427</v>
      </c>
      <c r="AB562" s="30" t="s">
        <v>4748</v>
      </c>
      <c r="AC562" s="27" t="s">
        <v>2001</v>
      </c>
      <c r="AD562" s="30">
        <v>488</v>
      </c>
      <c r="AE562" s="27" t="s">
        <v>2001</v>
      </c>
      <c r="AF562" s="30">
        <v>873</v>
      </c>
      <c r="AG562" s="27">
        <v>0.78893442622950816</v>
      </c>
      <c r="AH562" s="25" t="s">
        <v>4748</v>
      </c>
      <c r="AI562" s="25" t="s">
        <v>4748</v>
      </c>
      <c r="AJ562" s="25">
        <v>4.2517623628748806</v>
      </c>
      <c r="AK562" s="25" t="s">
        <v>4748</v>
      </c>
      <c r="AL562" s="25" t="s">
        <v>4748</v>
      </c>
      <c r="AM562" s="25">
        <v>8.8231070626379644</v>
      </c>
      <c r="AN562" s="49" t="s">
        <v>4748</v>
      </c>
      <c r="AO562" s="49">
        <v>32.205813767790602</v>
      </c>
      <c r="AP562" s="49">
        <v>32.006497834896194</v>
      </c>
      <c r="AQ562" s="49" t="s">
        <v>4748</v>
      </c>
      <c r="AR562" s="49">
        <v>113.09602814251973</v>
      </c>
      <c r="AS562" s="49">
        <v>84.661580307556534</v>
      </c>
      <c r="AT562" s="28" t="s">
        <v>4748</v>
      </c>
      <c r="AU562" s="28" t="s">
        <v>4748</v>
      </c>
      <c r="AV562" s="28">
        <v>0</v>
      </c>
    </row>
    <row r="563" spans="1:48" x14ac:dyDescent="0.25">
      <c r="A563" s="162">
        <v>560</v>
      </c>
      <c r="B563" s="3" t="s">
        <v>3947</v>
      </c>
      <c r="C563" s="3" t="s">
        <v>2176</v>
      </c>
      <c r="D563" s="28">
        <v>14900</v>
      </c>
      <c r="E563" s="25">
        <v>-13.87283</v>
      </c>
      <c r="F563" s="25">
        <v>-4.4871790000000003</v>
      </c>
      <c r="G563" s="25">
        <v>4.1958039999999999</v>
      </c>
      <c r="H563" s="28">
        <v>894000000000</v>
      </c>
      <c r="I563" s="51">
        <v>60</v>
      </c>
      <c r="J563" s="51">
        <v>99.988330000000005</v>
      </c>
      <c r="K563" s="28">
        <v>2890</v>
      </c>
      <c r="L563" s="28">
        <v>46715000</v>
      </c>
      <c r="M563" s="51">
        <v>9.7513089005235596</v>
      </c>
      <c r="N563" s="51">
        <v>0.88782648805229325</v>
      </c>
      <c r="O563" s="51" t="s">
        <v>4942</v>
      </c>
      <c r="P563" s="30" t="s">
        <v>4748</v>
      </c>
      <c r="Q563" s="27" t="s">
        <v>2001</v>
      </c>
      <c r="R563" s="30">
        <v>180486.50735</v>
      </c>
      <c r="S563" s="27" t="s">
        <v>2001</v>
      </c>
      <c r="T563" s="30">
        <v>470164.41357999999</v>
      </c>
      <c r="U563" s="27">
        <v>1.6049837214050338</v>
      </c>
      <c r="V563" s="30" t="s">
        <v>4748</v>
      </c>
      <c r="W563" s="32" t="s">
        <v>2001</v>
      </c>
      <c r="X563" s="30">
        <v>72969.239801000003</v>
      </c>
      <c r="Y563" s="32" t="s">
        <v>2001</v>
      </c>
      <c r="Z563" s="30">
        <v>91662.210305000001</v>
      </c>
      <c r="AA563" s="32">
        <v>0.25617603465486316</v>
      </c>
      <c r="AB563" s="30" t="s">
        <v>4748</v>
      </c>
      <c r="AC563" s="27" t="s">
        <v>2001</v>
      </c>
      <c r="AD563" s="30">
        <v>2367</v>
      </c>
      <c r="AE563" s="27" t="s">
        <v>2001</v>
      </c>
      <c r="AF563" s="30">
        <v>1528</v>
      </c>
      <c r="AG563" s="27">
        <v>-0.35445711871567387</v>
      </c>
      <c r="AH563" s="25" t="s">
        <v>4748</v>
      </c>
      <c r="AI563" s="25" t="s">
        <v>4748</v>
      </c>
      <c r="AJ563" s="25">
        <v>3.9163663006192904</v>
      </c>
      <c r="AK563" s="25" t="s">
        <v>4748</v>
      </c>
      <c r="AL563" s="25" t="s">
        <v>4748</v>
      </c>
      <c r="AM563" s="25">
        <v>9.4901312224909269</v>
      </c>
      <c r="AN563" s="49" t="s">
        <v>4748</v>
      </c>
      <c r="AO563" s="49">
        <v>64.319681168676567</v>
      </c>
      <c r="AP563" s="49">
        <v>30.268627775203814</v>
      </c>
      <c r="AQ563" s="49" t="s">
        <v>4748</v>
      </c>
      <c r="AR563" s="49">
        <v>53.154330737561786</v>
      </c>
      <c r="AS563" s="49">
        <v>49.262882731662302</v>
      </c>
      <c r="AT563" s="28" t="s">
        <v>4748</v>
      </c>
      <c r="AU563" s="28" t="s">
        <v>4748</v>
      </c>
      <c r="AV563" s="28" t="s">
        <v>4748</v>
      </c>
    </row>
    <row r="564" spans="1:48" x14ac:dyDescent="0.25">
      <c r="A564" s="162">
        <v>561</v>
      </c>
      <c r="B564" s="3" t="s">
        <v>422</v>
      </c>
      <c r="C564" s="3" t="s">
        <v>694</v>
      </c>
      <c r="D564" s="28">
        <v>11900</v>
      </c>
      <c r="E564" s="25">
        <v>0</v>
      </c>
      <c r="F564" s="25">
        <v>0</v>
      </c>
      <c r="G564" s="25">
        <v>-4.8</v>
      </c>
      <c r="H564" s="28">
        <v>45220000000</v>
      </c>
      <c r="I564" s="51">
        <v>3.8</v>
      </c>
      <c r="J564" s="51">
        <v>12.31842</v>
      </c>
      <c r="K564" s="28">
        <v>20</v>
      </c>
      <c r="L564" s="28">
        <v>238000</v>
      </c>
      <c r="M564" s="51">
        <v>14.177085085824077</v>
      </c>
      <c r="N564" s="51">
        <v>1.4428647073673264</v>
      </c>
      <c r="O564" s="51">
        <v>0.53092830000000002</v>
      </c>
      <c r="P564" s="30">
        <v>9000.0239999999994</v>
      </c>
      <c r="Q564" s="27">
        <v>0.81797551156550674</v>
      </c>
      <c r="R564" s="30">
        <v>5274.220808</v>
      </c>
      <c r="S564" s="27">
        <v>-0.41397702850570173</v>
      </c>
      <c r="T564" s="30">
        <v>373.39518500000003</v>
      </c>
      <c r="U564" s="27">
        <v>-0.92920372532874806</v>
      </c>
      <c r="V564" s="30">
        <v>1476.4887920000001</v>
      </c>
      <c r="W564" s="32">
        <v>2.361376881782328</v>
      </c>
      <c r="X564" s="30">
        <v>-5903.7714859999996</v>
      </c>
      <c r="Y564" s="32">
        <v>-4.9985210304258096</v>
      </c>
      <c r="Z564" s="30">
        <v>-5354.5347089999996</v>
      </c>
      <c r="AA564" s="32">
        <v>-9.3031510163027353E-2</v>
      </c>
      <c r="AB564" s="30">
        <v>679</v>
      </c>
      <c r="AC564" s="27">
        <v>0.2366500395456641</v>
      </c>
      <c r="AD564" s="30">
        <v>-1554</v>
      </c>
      <c r="AE564" s="27">
        <v>-3.2886597938144329</v>
      </c>
      <c r="AF564" s="30">
        <v>-1409</v>
      </c>
      <c r="AG564" s="27">
        <v>-9.3307593307593306E-2</v>
      </c>
      <c r="AH564" s="25">
        <v>3.6283496038481662</v>
      </c>
      <c r="AI564" s="25">
        <v>-9.8359524920453723</v>
      </c>
      <c r="AJ564" s="25">
        <v>-10.524198912703454</v>
      </c>
      <c r="AK564" s="25">
        <v>6.0551365910268</v>
      </c>
      <c r="AL564" s="25">
        <v>-15.882978960784094</v>
      </c>
      <c r="AM564" s="25">
        <v>-16.976277854307085</v>
      </c>
      <c r="AN564" s="49">
        <v>32.175374732334042</v>
      </c>
      <c r="AO564" s="49">
        <v>-11.151207797517749</v>
      </c>
      <c r="AP564" s="49">
        <v>-732.7532812186638</v>
      </c>
      <c r="AQ564" s="49">
        <v>0</v>
      </c>
      <c r="AR564" s="49">
        <v>0</v>
      </c>
      <c r="AS564" s="49">
        <v>0</v>
      </c>
      <c r="AT564" s="28">
        <v>0</v>
      </c>
      <c r="AU564" s="28">
        <v>0</v>
      </c>
      <c r="AV564" s="28">
        <v>0</v>
      </c>
    </row>
    <row r="565" spans="1:48" x14ac:dyDescent="0.25">
      <c r="A565" s="162">
        <v>562</v>
      </c>
      <c r="B565" s="3" t="s">
        <v>2860</v>
      </c>
      <c r="C565" s="3" t="s">
        <v>2176</v>
      </c>
      <c r="D565" s="28">
        <v>33500</v>
      </c>
      <c r="E565" s="25">
        <v>-7.9670329999999998</v>
      </c>
      <c r="F565" s="25">
        <v>-15.189870000000001</v>
      </c>
      <c r="G565" s="25">
        <v>-17.283950000000001</v>
      </c>
      <c r="H565" s="28">
        <v>266674606000.00003</v>
      </c>
      <c r="I565" s="51">
        <v>7.9604299999999997</v>
      </c>
      <c r="J565" s="51">
        <v>64.131749999999997</v>
      </c>
      <c r="K565" s="28">
        <v>1345</v>
      </c>
      <c r="L565" s="28">
        <v>46759500</v>
      </c>
      <c r="M565" s="51">
        <v>5.4251012145748989</v>
      </c>
      <c r="N565" s="51">
        <v>1.0275051374652815</v>
      </c>
      <c r="O565" s="51" t="s">
        <v>4942</v>
      </c>
      <c r="P565" s="30">
        <v>484988.610957</v>
      </c>
      <c r="Q565" s="27">
        <v>0.23265474229314886</v>
      </c>
      <c r="R565" s="30">
        <v>504436.41633799998</v>
      </c>
      <c r="S565" s="27">
        <v>4.0099509435128189E-2</v>
      </c>
      <c r="T565" s="30">
        <v>470935.299336</v>
      </c>
      <c r="U565" s="27">
        <v>-6.6412962896700151E-2</v>
      </c>
      <c r="V565" s="30">
        <v>43954.89733</v>
      </c>
      <c r="W565" s="32">
        <v>0.3759057924284479</v>
      </c>
      <c r="X565" s="30">
        <v>80508.738415999993</v>
      </c>
      <c r="Y565" s="32">
        <v>0.83162157817284554</v>
      </c>
      <c r="Z565" s="30">
        <v>54359.278357000003</v>
      </c>
      <c r="AA565" s="32">
        <v>-0.32480275524728813</v>
      </c>
      <c r="AB565" s="30">
        <v>5025</v>
      </c>
      <c r="AC565" s="27">
        <v>0.25218041365561916</v>
      </c>
      <c r="AD565" s="30">
        <v>9442</v>
      </c>
      <c r="AE565" s="27">
        <v>0.87900497512437803</v>
      </c>
      <c r="AF565" s="30">
        <v>6175</v>
      </c>
      <c r="AG565" s="27">
        <v>-0.34600720186401185</v>
      </c>
      <c r="AH565" s="25">
        <v>11.001330200067693</v>
      </c>
      <c r="AI565" s="25">
        <v>17.778653518561963</v>
      </c>
      <c r="AJ565" s="25">
        <v>10.729662938436146</v>
      </c>
      <c r="AK565" s="25">
        <v>21.871760647586264</v>
      </c>
      <c r="AL565" s="25">
        <v>34.799351244268927</v>
      </c>
      <c r="AM565" s="25">
        <v>19.671325201137467</v>
      </c>
      <c r="AN565" s="49">
        <v>29.846131982227895</v>
      </c>
      <c r="AO565" s="49">
        <v>33.649519596591645</v>
      </c>
      <c r="AP565" s="49">
        <v>27.420434228241476</v>
      </c>
      <c r="AQ565" s="49">
        <v>81.282621138840639</v>
      </c>
      <c r="AR565" s="49">
        <v>69.578412928183596</v>
      </c>
      <c r="AS565" s="49">
        <v>75.980351538103449</v>
      </c>
      <c r="AT565" s="28">
        <v>3000</v>
      </c>
      <c r="AU565" s="28">
        <v>1500</v>
      </c>
      <c r="AV565" s="28">
        <v>1500</v>
      </c>
    </row>
    <row r="566" spans="1:48" x14ac:dyDescent="0.25">
      <c r="A566" s="162">
        <v>563</v>
      </c>
      <c r="B566" s="3" t="s">
        <v>2863</v>
      </c>
      <c r="C566" s="3" t="s">
        <v>2176</v>
      </c>
      <c r="D566" s="28">
        <v>7700</v>
      </c>
      <c r="E566" s="25">
        <v>-3.75</v>
      </c>
      <c r="F566" s="25">
        <v>0</v>
      </c>
      <c r="G566" s="25">
        <v>2.6666669999999999</v>
      </c>
      <c r="H566" s="28">
        <v>56820055600</v>
      </c>
      <c r="I566" s="51">
        <v>7.3792199999999992</v>
      </c>
      <c r="J566" s="51">
        <v>61.538130000000002</v>
      </c>
      <c r="K566" s="28">
        <v>200</v>
      </c>
      <c r="L566" s="28">
        <v>1599000</v>
      </c>
      <c r="M566" s="51">
        <v>4.8253844943759274</v>
      </c>
      <c r="N566" s="51">
        <v>0.59067418464456756</v>
      </c>
      <c r="O566" s="51" t="s">
        <v>4942</v>
      </c>
      <c r="P566" s="30">
        <v>688516.09791500005</v>
      </c>
      <c r="Q566" s="27">
        <v>-0.1309119743315289</v>
      </c>
      <c r="R566" s="30">
        <v>924127.20226299996</v>
      </c>
      <c r="S566" s="27">
        <v>0.34220130082868017</v>
      </c>
      <c r="T566" s="30">
        <v>902856.94409899996</v>
      </c>
      <c r="U566" s="27">
        <v>-2.3016591343608818E-2</v>
      </c>
      <c r="V566" s="30">
        <v>6276.3271990000003</v>
      </c>
      <c r="W566" s="32">
        <v>-0.37283489866427855</v>
      </c>
      <c r="X566" s="30">
        <v>9368.5917979999995</v>
      </c>
      <c r="Y566" s="32">
        <v>0.49268696499645293</v>
      </c>
      <c r="Z566" s="30">
        <v>11771.95073</v>
      </c>
      <c r="AA566" s="32">
        <v>0.25653363747933478</v>
      </c>
      <c r="AB566" s="30">
        <v>850.90909090909088</v>
      </c>
      <c r="AC566" s="27">
        <v>-0.37265415549597858</v>
      </c>
      <c r="AD566" s="30">
        <v>951.81818181818176</v>
      </c>
      <c r="AE566" s="27">
        <v>0.11858974358974361</v>
      </c>
      <c r="AF566" s="30">
        <v>1595.727762</v>
      </c>
      <c r="AG566" s="27">
        <v>0.67650481203438406</v>
      </c>
      <c r="AH566" s="25">
        <v>1.5103445751384481</v>
      </c>
      <c r="AI566" s="25">
        <v>2.4771345663487487</v>
      </c>
      <c r="AJ566" s="25">
        <v>2.9687602855393731</v>
      </c>
      <c r="AK566" s="25">
        <v>7.1124031476642164</v>
      </c>
      <c r="AL566" s="25">
        <v>7.8079364265131002</v>
      </c>
      <c r="AM566" s="25">
        <v>12.485772696725157</v>
      </c>
      <c r="AN566" s="49">
        <v>11.800079508239769</v>
      </c>
      <c r="AO566" s="49">
        <v>10.375989400289409</v>
      </c>
      <c r="AP566" s="49">
        <v>11.484164200838286</v>
      </c>
      <c r="AQ566" s="49">
        <v>150.28180170392577</v>
      </c>
      <c r="AR566" s="49">
        <v>89.584714185860506</v>
      </c>
      <c r="AS566" s="49">
        <v>110.43348383295147</v>
      </c>
      <c r="AT566" s="28">
        <v>0</v>
      </c>
      <c r="AU566" s="28" t="s">
        <v>4748</v>
      </c>
      <c r="AV566" s="28">
        <v>939.76900000000001</v>
      </c>
    </row>
    <row r="567" spans="1:48" x14ac:dyDescent="0.25">
      <c r="A567" s="162">
        <v>564</v>
      </c>
      <c r="B567" s="3" t="s">
        <v>4195</v>
      </c>
      <c r="C567" s="3" t="s">
        <v>2176</v>
      </c>
      <c r="D567" s="28" t="s">
        <v>4942</v>
      </c>
      <c r="E567" s="25" t="s">
        <v>4942</v>
      </c>
      <c r="F567" s="25" t="s">
        <v>4942</v>
      </c>
      <c r="G567" s="25" t="s">
        <v>4942</v>
      </c>
      <c r="H567" s="28" t="s">
        <v>4942</v>
      </c>
      <c r="I567" s="51">
        <v>2</v>
      </c>
      <c r="J567" s="51">
        <v>100</v>
      </c>
      <c r="K567" s="28" t="s">
        <v>4942</v>
      </c>
      <c r="L567" s="28" t="s">
        <v>4942</v>
      </c>
      <c r="M567" s="51" t="s">
        <v>4942</v>
      </c>
      <c r="N567" s="51" t="s">
        <v>4942</v>
      </c>
      <c r="O567" s="51" t="s">
        <v>4942</v>
      </c>
      <c r="P567" s="30" t="s">
        <v>4748</v>
      </c>
      <c r="Q567" s="27" t="s">
        <v>2001</v>
      </c>
      <c r="R567" s="30">
        <v>392991.65515800001</v>
      </c>
      <c r="S567" s="27" t="s">
        <v>2001</v>
      </c>
      <c r="T567" s="30">
        <v>442726.07482600003</v>
      </c>
      <c r="U567" s="27">
        <v>0.12655337337380507</v>
      </c>
      <c r="V567" s="30" t="s">
        <v>4748</v>
      </c>
      <c r="W567" s="32" t="s">
        <v>2001</v>
      </c>
      <c r="X567" s="30">
        <v>8813.0780940000004</v>
      </c>
      <c r="Y567" s="32" t="s">
        <v>2001</v>
      </c>
      <c r="Z567" s="30">
        <v>9422.7481989999997</v>
      </c>
      <c r="AA567" s="32">
        <v>6.9177885240239337E-2</v>
      </c>
      <c r="AB567" s="30" t="s">
        <v>4748</v>
      </c>
      <c r="AC567" s="27" t="s">
        <v>2001</v>
      </c>
      <c r="AD567" s="30">
        <v>2468</v>
      </c>
      <c r="AE567" s="27" t="s">
        <v>2001</v>
      </c>
      <c r="AF567" s="30">
        <v>2261</v>
      </c>
      <c r="AG567" s="27">
        <v>-8.3873581847649925E-2</v>
      </c>
      <c r="AH567" s="25" t="s">
        <v>4748</v>
      </c>
      <c r="AI567" s="25" t="s">
        <v>4748</v>
      </c>
      <c r="AJ567" s="25">
        <v>6.3047635972099991</v>
      </c>
      <c r="AK567" s="25" t="s">
        <v>4748</v>
      </c>
      <c r="AL567" s="25" t="s">
        <v>4748</v>
      </c>
      <c r="AM567" s="25">
        <v>14.417600686467324</v>
      </c>
      <c r="AN567" s="49" t="s">
        <v>4748</v>
      </c>
      <c r="AO567" s="49">
        <v>8.4289919643922744</v>
      </c>
      <c r="AP567" s="49">
        <v>7.6888310381037712</v>
      </c>
      <c r="AQ567" s="49" t="s">
        <v>4748</v>
      </c>
      <c r="AR567" s="49">
        <v>139.2407811818251</v>
      </c>
      <c r="AS567" s="49">
        <v>183.0563119777137</v>
      </c>
      <c r="AT567" s="28" t="s">
        <v>4748</v>
      </c>
      <c r="AU567" s="28" t="s">
        <v>4748</v>
      </c>
      <c r="AV567" s="28">
        <v>2500</v>
      </c>
    </row>
    <row r="568" spans="1:48" x14ac:dyDescent="0.25">
      <c r="A568" s="162">
        <v>565</v>
      </c>
      <c r="B568" s="3" t="s">
        <v>2866</v>
      </c>
      <c r="C568" s="3" t="s">
        <v>2176</v>
      </c>
      <c r="D568" s="6">
        <v>12700</v>
      </c>
      <c r="E568" s="171">
        <v>14.41441</v>
      </c>
      <c r="F568" s="171">
        <v>14.41441</v>
      </c>
      <c r="G568" s="171">
        <v>15.454549999999999</v>
      </c>
      <c r="H568" s="6">
        <v>942428138000</v>
      </c>
      <c r="I568" s="154">
        <v>74.206940000000003</v>
      </c>
      <c r="J568" s="154">
        <v>99.834239999999994</v>
      </c>
      <c r="K568" s="6">
        <v>30</v>
      </c>
      <c r="L568" s="6">
        <v>329000</v>
      </c>
      <c r="M568" s="154">
        <v>12.003780718336484</v>
      </c>
      <c r="N568" s="154">
        <v>1.0561016923272595</v>
      </c>
      <c r="O568" s="154" t="s">
        <v>4942</v>
      </c>
      <c r="P568" s="172" t="s">
        <v>4748</v>
      </c>
      <c r="Q568" s="168" t="s">
        <v>2001</v>
      </c>
      <c r="R568" s="172">
        <v>689948.50784500001</v>
      </c>
      <c r="S568" s="168" t="s">
        <v>2001</v>
      </c>
      <c r="T568" s="172">
        <v>869826.12084600003</v>
      </c>
      <c r="U568" s="168">
        <v>0.26071164870380492</v>
      </c>
      <c r="V568" s="172" t="s">
        <v>4748</v>
      </c>
      <c r="W568" s="173" t="s">
        <v>2001</v>
      </c>
      <c r="X568" s="172">
        <v>64642.744631000001</v>
      </c>
      <c r="Y568" s="173" t="s">
        <v>2001</v>
      </c>
      <c r="Z568" s="172">
        <v>78524.457135999997</v>
      </c>
      <c r="AA568" s="173">
        <v>0.21474509760129984</v>
      </c>
      <c r="AB568" s="172" t="s">
        <v>4748</v>
      </c>
      <c r="AC568" s="168" t="s">
        <v>2001</v>
      </c>
      <c r="AD568" s="172">
        <v>871</v>
      </c>
      <c r="AE568" s="168" t="s">
        <v>2001</v>
      </c>
      <c r="AF568" s="172">
        <v>1058</v>
      </c>
      <c r="AG568" s="168">
        <v>0.21469575200918484</v>
      </c>
      <c r="AH568" s="171" t="s">
        <v>4748</v>
      </c>
      <c r="AI568" s="171" t="s">
        <v>4748</v>
      </c>
      <c r="AJ568" s="171">
        <v>6.3370903251523947</v>
      </c>
      <c r="AK568" s="171" t="s">
        <v>4748</v>
      </c>
      <c r="AL568" s="171" t="s">
        <v>4748</v>
      </c>
      <c r="AM568" s="171">
        <v>9.0239941128877845</v>
      </c>
      <c r="AN568" s="170" t="s">
        <v>4748</v>
      </c>
      <c r="AO568" s="170">
        <v>43.905970630790073</v>
      </c>
      <c r="AP568" s="170">
        <v>42.474713554550867</v>
      </c>
      <c r="AQ568" s="170" t="s">
        <v>4748</v>
      </c>
      <c r="AR568" s="170">
        <v>18.297387829976021</v>
      </c>
      <c r="AS568" s="170">
        <v>25.222401741099564</v>
      </c>
      <c r="AT568" s="6" t="s">
        <v>4748</v>
      </c>
      <c r="AU568" s="6">
        <v>700</v>
      </c>
      <c r="AV568" s="6">
        <v>800</v>
      </c>
    </row>
    <row r="569" spans="1:48" x14ac:dyDescent="0.25">
      <c r="A569" s="162">
        <v>566</v>
      </c>
      <c r="B569" s="3" t="s">
        <v>4855</v>
      </c>
      <c r="C569" s="3" t="s">
        <v>1</v>
      </c>
      <c r="D569" s="28">
        <v>26500</v>
      </c>
      <c r="E569" s="25">
        <v>5.3677929999999998</v>
      </c>
      <c r="F569" s="25">
        <v>6</v>
      </c>
      <c r="G569" s="25" t="s">
        <v>4942</v>
      </c>
      <c r="H569" s="28">
        <v>5299902082500</v>
      </c>
      <c r="I569" s="51">
        <v>199.99629999999999</v>
      </c>
      <c r="J569" s="51">
        <v>89.000010000000003</v>
      </c>
      <c r="K569" s="28">
        <v>445346.5</v>
      </c>
      <c r="L569" s="28">
        <v>11539050000</v>
      </c>
      <c r="M569" s="51">
        <v>11.835640911121036</v>
      </c>
      <c r="N569" s="51">
        <v>2.0830104180239455</v>
      </c>
      <c r="O569" s="51" t="s">
        <v>4942</v>
      </c>
      <c r="P569" s="30" t="s">
        <v>4748</v>
      </c>
      <c r="Q569" s="27" t="s">
        <v>2001</v>
      </c>
      <c r="R569" s="30">
        <v>1807839.76731</v>
      </c>
      <c r="S569" s="27" t="s">
        <v>2001</v>
      </c>
      <c r="T569" s="30">
        <v>1080467.3982520001</v>
      </c>
      <c r="U569" s="27">
        <v>-0.40234338363974792</v>
      </c>
      <c r="V569" s="30" t="s">
        <v>4748</v>
      </c>
      <c r="W569" s="32" t="s">
        <v>2001</v>
      </c>
      <c r="X569" s="30">
        <v>166032.91546700001</v>
      </c>
      <c r="Y569" s="32" t="s">
        <v>2001</v>
      </c>
      <c r="Z569" s="30">
        <v>325182.59195799998</v>
      </c>
      <c r="AA569" s="32">
        <v>0.95854292531911767</v>
      </c>
      <c r="AB569" s="30" t="s">
        <v>4748</v>
      </c>
      <c r="AC569" s="27" t="s">
        <v>2001</v>
      </c>
      <c r="AD569" s="30">
        <v>2214</v>
      </c>
      <c r="AE569" s="27" t="s">
        <v>2001</v>
      </c>
      <c r="AF569" s="30">
        <v>4022</v>
      </c>
      <c r="AG569" s="27">
        <v>0.81662149954832886</v>
      </c>
      <c r="AH569" s="25" t="s">
        <v>4748</v>
      </c>
      <c r="AI569" s="25" t="s">
        <v>4748</v>
      </c>
      <c r="AJ569" s="25">
        <v>5.667601168424822</v>
      </c>
      <c r="AK569" s="25" t="s">
        <v>4748</v>
      </c>
      <c r="AL569" s="25" t="s">
        <v>4748</v>
      </c>
      <c r="AM569" s="25">
        <v>19.972639336141665</v>
      </c>
      <c r="AN569" s="49" t="s">
        <v>4748</v>
      </c>
      <c r="AO569" s="49">
        <v>19.97543884020979</v>
      </c>
      <c r="AP569" s="49">
        <v>26.212778601020204</v>
      </c>
      <c r="AQ569" s="49" t="s">
        <v>4748</v>
      </c>
      <c r="AR569" s="49">
        <v>91.756956165367015</v>
      </c>
      <c r="AS569" s="49">
        <v>89.166830924989057</v>
      </c>
      <c r="AT569" s="28" t="s">
        <v>4748</v>
      </c>
      <c r="AU569" s="28" t="s">
        <v>4748</v>
      </c>
      <c r="AV569" s="28" t="s">
        <v>4748</v>
      </c>
    </row>
    <row r="570" spans="1:48" x14ac:dyDescent="0.25">
      <c r="A570" s="162">
        <v>567</v>
      </c>
      <c r="B570" s="3" t="s">
        <v>136</v>
      </c>
      <c r="C570" s="3" t="s">
        <v>1</v>
      </c>
      <c r="D570" s="28">
        <v>1380</v>
      </c>
      <c r="E570" s="25">
        <v>-4.8275860000000002</v>
      </c>
      <c r="F570" s="25">
        <v>-1.428571</v>
      </c>
      <c r="G570" s="25">
        <v>-33.009709999999998</v>
      </c>
      <c r="H570" s="28">
        <v>657706998120</v>
      </c>
      <c r="I570" s="51">
        <v>476.59929999999997</v>
      </c>
      <c r="J570" s="51">
        <v>77.63561</v>
      </c>
      <c r="K570" s="28">
        <v>1978123</v>
      </c>
      <c r="L570" s="28">
        <v>2827800000</v>
      </c>
      <c r="M570" s="51">
        <v>15.388089627548908</v>
      </c>
      <c r="N570" s="51">
        <v>0.15346823821591238</v>
      </c>
      <c r="O570" s="51">
        <v>0.77803069999999996</v>
      </c>
      <c r="P570" s="30">
        <v>1389612.975536</v>
      </c>
      <c r="Q570" s="27">
        <v>3.2314988321780103</v>
      </c>
      <c r="R570" s="30">
        <v>1019530.558956</v>
      </c>
      <c r="S570" s="27">
        <v>-0.26632049577491324</v>
      </c>
      <c r="T570" s="30">
        <v>367489.75751700002</v>
      </c>
      <c r="U570" s="27">
        <v>-0.63955003183689785</v>
      </c>
      <c r="V570" s="30">
        <v>641187.56290300004</v>
      </c>
      <c r="W570" s="32">
        <v>20.289037758346389</v>
      </c>
      <c r="X570" s="30">
        <v>19619.412858</v>
      </c>
      <c r="Y570" s="32">
        <v>-0.96940144507923331</v>
      </c>
      <c r="Z570" s="30">
        <v>65377.330675999998</v>
      </c>
      <c r="AA570" s="32">
        <v>2.3322776348702905</v>
      </c>
      <c r="AB570" s="30">
        <v>2258.9002222222221</v>
      </c>
      <c r="AC570" s="27">
        <v>7.7755835971223028</v>
      </c>
      <c r="AD570" s="30">
        <v>44</v>
      </c>
      <c r="AE570" s="27">
        <v>-0.98052149467818706</v>
      </c>
      <c r="AF570" s="30">
        <v>142.551838</v>
      </c>
      <c r="AG570" s="27">
        <v>2.2398145</v>
      </c>
      <c r="AH570" s="25">
        <v>12.315565659309803</v>
      </c>
      <c r="AI570" s="25">
        <v>0.29637049661874432</v>
      </c>
      <c r="AJ570" s="25">
        <v>0.99404244375305273</v>
      </c>
      <c r="AK570" s="25">
        <v>22.368262139038467</v>
      </c>
      <c r="AL570" s="25">
        <v>0.46743953852634457</v>
      </c>
      <c r="AM570" s="25">
        <v>1.5850013850306683</v>
      </c>
      <c r="AN570" s="49">
        <v>27.893918453192956</v>
      </c>
      <c r="AO570" s="49">
        <v>31.319327632020546</v>
      </c>
      <c r="AP570" s="49">
        <v>31.810744142057402</v>
      </c>
      <c r="AQ570" s="49">
        <v>20.25337408260976</v>
      </c>
      <c r="AR570" s="49">
        <v>17.628922429666716</v>
      </c>
      <c r="AS570" s="49">
        <v>15.899930083675601</v>
      </c>
      <c r="AT570" s="28">
        <v>0</v>
      </c>
      <c r="AU570" s="28">
        <v>0</v>
      </c>
      <c r="AV570" s="28">
        <v>0</v>
      </c>
    </row>
    <row r="571" spans="1:48" x14ac:dyDescent="0.25">
      <c r="A571" s="162">
        <v>568</v>
      </c>
      <c r="B571" s="3" t="s">
        <v>4010</v>
      </c>
      <c r="C571" s="3" t="s">
        <v>2176</v>
      </c>
      <c r="D571" s="6" t="s">
        <v>4942</v>
      </c>
      <c r="E571" s="171" t="s">
        <v>4942</v>
      </c>
      <c r="F571" s="171" t="s">
        <v>4942</v>
      </c>
      <c r="G571" s="171" t="s">
        <v>4942</v>
      </c>
      <c r="H571" s="6" t="s">
        <v>4942</v>
      </c>
      <c r="I571" s="154">
        <v>6.3384</v>
      </c>
      <c r="J571" s="154">
        <v>86.116219999999998</v>
      </c>
      <c r="K571" s="6" t="s">
        <v>4942</v>
      </c>
      <c r="L571" s="6" t="s">
        <v>4942</v>
      </c>
      <c r="M571" s="154" t="s">
        <v>4942</v>
      </c>
      <c r="N571" s="154" t="s">
        <v>4942</v>
      </c>
      <c r="O571" s="154" t="s">
        <v>4942</v>
      </c>
      <c r="P571" s="172" t="s">
        <v>4748</v>
      </c>
      <c r="Q571" s="168" t="s">
        <v>2001</v>
      </c>
      <c r="R571" s="172">
        <v>40988.904885000004</v>
      </c>
      <c r="S571" s="168" t="s">
        <v>2001</v>
      </c>
      <c r="T571" s="172">
        <v>41182.495128000002</v>
      </c>
      <c r="U571" s="168">
        <v>4.7229913446856587E-3</v>
      </c>
      <c r="V571" s="172" t="s">
        <v>4748</v>
      </c>
      <c r="W571" s="173" t="s">
        <v>2001</v>
      </c>
      <c r="X571" s="172">
        <v>19338.207256000002</v>
      </c>
      <c r="Y571" s="173" t="s">
        <v>2001</v>
      </c>
      <c r="Z571" s="172">
        <v>18933.860626999998</v>
      </c>
      <c r="AA571" s="173">
        <v>-2.0909209610138396E-2</v>
      </c>
      <c r="AB571" s="172" t="s">
        <v>4748</v>
      </c>
      <c r="AC571" s="168" t="s">
        <v>2001</v>
      </c>
      <c r="AD571" s="172">
        <v>3051</v>
      </c>
      <c r="AE571" s="168" t="s">
        <v>2001</v>
      </c>
      <c r="AF571" s="172">
        <v>2987</v>
      </c>
      <c r="AG571" s="168">
        <v>-2.0976728941330711E-2</v>
      </c>
      <c r="AH571" s="171" t="s">
        <v>4748</v>
      </c>
      <c r="AI571" s="171" t="s">
        <v>4748</v>
      </c>
      <c r="AJ571" s="171">
        <v>12.714389179053098</v>
      </c>
      <c r="AK571" s="171" t="s">
        <v>4748</v>
      </c>
      <c r="AL571" s="171" t="s">
        <v>4748</v>
      </c>
      <c r="AM571" s="171">
        <v>15.380097866167244</v>
      </c>
      <c r="AN571" s="170" t="s">
        <v>4748</v>
      </c>
      <c r="AO571" s="170">
        <v>87.870225598977967</v>
      </c>
      <c r="AP571" s="170">
        <v>88.825481803138402</v>
      </c>
      <c r="AQ571" s="170" t="s">
        <v>4748</v>
      </c>
      <c r="AR571" s="170">
        <v>5.1909617191989019</v>
      </c>
      <c r="AS571" s="170">
        <v>4.914321489009442</v>
      </c>
      <c r="AT571" s="6" t="s">
        <v>4748</v>
      </c>
      <c r="AU571" s="6" t="s">
        <v>4748</v>
      </c>
      <c r="AV571" s="6" t="s">
        <v>4748</v>
      </c>
    </row>
    <row r="572" spans="1:48" x14ac:dyDescent="0.25">
      <c r="A572" s="162">
        <v>569</v>
      </c>
      <c r="B572" s="3" t="s">
        <v>137</v>
      </c>
      <c r="C572" s="3" t="s">
        <v>1</v>
      </c>
      <c r="D572" s="28">
        <v>38000</v>
      </c>
      <c r="E572" s="25">
        <v>-4.7619049999999996</v>
      </c>
      <c r="F572" s="25">
        <v>13.60239</v>
      </c>
      <c r="G572" s="25">
        <v>11.764709999999999</v>
      </c>
      <c r="H572" s="28">
        <v>1147851636000</v>
      </c>
      <c r="I572" s="51">
        <v>30.206619999999997</v>
      </c>
      <c r="J572" s="51">
        <v>39.172069999999998</v>
      </c>
      <c r="K572" s="28">
        <v>1244</v>
      </c>
      <c r="L572" s="28">
        <v>48069500</v>
      </c>
      <c r="M572" s="51">
        <v>152.50538331963219</v>
      </c>
      <c r="N572" s="51">
        <v>2.1421172105440935</v>
      </c>
      <c r="O572" s="51">
        <v>0.32284770000000002</v>
      </c>
      <c r="P572" s="30">
        <v>94472.437135</v>
      </c>
      <c r="Q572" s="27">
        <v>-0.41464627140943877</v>
      </c>
      <c r="R572" s="30">
        <v>85430.027149999994</v>
      </c>
      <c r="S572" s="27">
        <v>-9.5714795333145752E-2</v>
      </c>
      <c r="T572" s="30">
        <v>169664.340474</v>
      </c>
      <c r="U572" s="27">
        <v>0.98600358836477331</v>
      </c>
      <c r="V572" s="30">
        <v>30504.065397999999</v>
      </c>
      <c r="W572" s="32">
        <v>-0.45686336985045739</v>
      </c>
      <c r="X572" s="30">
        <v>9320.5258099999992</v>
      </c>
      <c r="Y572" s="32">
        <v>-0.69444971716422099</v>
      </c>
      <c r="Z572" s="30">
        <v>8560.59627</v>
      </c>
      <c r="AA572" s="32">
        <v>-8.1532904418833346E-2</v>
      </c>
      <c r="AB572" s="30">
        <v>1245.8482064</v>
      </c>
      <c r="AC572" s="27">
        <v>-0.32998329403810689</v>
      </c>
      <c r="AD572" s="30">
        <v>308.55902400000002</v>
      </c>
      <c r="AE572" s="27">
        <v>-0.75233016155988097</v>
      </c>
      <c r="AF572" s="30">
        <v>283</v>
      </c>
      <c r="AG572" s="27">
        <v>-8.283350027708157E-2</v>
      </c>
      <c r="AH572" s="25">
        <v>4.3012418448697627</v>
      </c>
      <c r="AI572" s="25">
        <v>1.2515998562223358</v>
      </c>
      <c r="AJ572" s="25">
        <v>1.0964253368437662</v>
      </c>
      <c r="AK572" s="25">
        <v>5.8977138772447324</v>
      </c>
      <c r="AL572" s="25">
        <v>1.7521176373907168</v>
      </c>
      <c r="AM572" s="25">
        <v>1.6003019174619111</v>
      </c>
      <c r="AN572" s="49">
        <v>10.507368925832882</v>
      </c>
      <c r="AO572" s="49">
        <v>13.045846514166771</v>
      </c>
      <c r="AP572" s="49">
        <v>15.935451516485999</v>
      </c>
      <c r="AQ572" s="49">
        <v>34.544740631183238</v>
      </c>
      <c r="AR572" s="49">
        <v>39.082325841830091</v>
      </c>
      <c r="AS572" s="49">
        <v>46.224485729772042</v>
      </c>
      <c r="AT572" s="28">
        <v>0</v>
      </c>
      <c r="AU572" s="28">
        <v>0</v>
      </c>
      <c r="AV572" s="28" t="s">
        <v>4748</v>
      </c>
    </row>
    <row r="573" spans="1:48" x14ac:dyDescent="0.25">
      <c r="A573" s="162">
        <v>570</v>
      </c>
      <c r="B573" s="3" t="s">
        <v>2869</v>
      </c>
      <c r="C573" s="3" t="s">
        <v>2176</v>
      </c>
      <c r="D573" s="6" t="s">
        <v>4942</v>
      </c>
      <c r="E573" s="171" t="s">
        <v>4942</v>
      </c>
      <c r="F573" s="171" t="s">
        <v>4942</v>
      </c>
      <c r="G573" s="171" t="s">
        <v>4942</v>
      </c>
      <c r="H573" s="6" t="s">
        <v>4942</v>
      </c>
      <c r="I573" s="154">
        <v>2.65</v>
      </c>
      <c r="J573" s="154">
        <v>63.71396</v>
      </c>
      <c r="K573" s="6" t="s">
        <v>4942</v>
      </c>
      <c r="L573" s="6" t="s">
        <v>4942</v>
      </c>
      <c r="M573" s="154" t="s">
        <v>4942</v>
      </c>
      <c r="N573" s="154" t="s">
        <v>4942</v>
      </c>
      <c r="O573" s="154" t="s">
        <v>4942</v>
      </c>
      <c r="P573" s="172">
        <v>78279.303096000003</v>
      </c>
      <c r="Q573" s="168" t="s">
        <v>2001</v>
      </c>
      <c r="R573" s="172">
        <v>93503.008851999999</v>
      </c>
      <c r="S573" s="168">
        <v>0.19447932153062197</v>
      </c>
      <c r="T573" s="172">
        <v>85841.735723999998</v>
      </c>
      <c r="U573" s="168">
        <v>-8.1936113308680211E-2</v>
      </c>
      <c r="V573" s="172">
        <v>171.82007300000001</v>
      </c>
      <c r="W573" s="173" t="s">
        <v>2001</v>
      </c>
      <c r="X573" s="172">
        <v>433.355367</v>
      </c>
      <c r="Y573" s="173">
        <v>1.5221463326930373</v>
      </c>
      <c r="Z573" s="172">
        <v>840.54445199999998</v>
      </c>
      <c r="AA573" s="173">
        <v>0.93961934247834056</v>
      </c>
      <c r="AB573" s="172">
        <v>64.837762999999995</v>
      </c>
      <c r="AC573" s="168" t="s">
        <v>2001</v>
      </c>
      <c r="AD573" s="172">
        <v>163.530327</v>
      </c>
      <c r="AE573" s="168">
        <v>1.5221463454869659</v>
      </c>
      <c r="AF573" s="172">
        <v>317.19</v>
      </c>
      <c r="AG573" s="168">
        <v>0.93964022343085019</v>
      </c>
      <c r="AH573" s="171" t="s">
        <v>4748</v>
      </c>
      <c r="AI573" s="171">
        <v>0.57354193398738884</v>
      </c>
      <c r="AJ573" s="171">
        <v>0.80590323011256593</v>
      </c>
      <c r="AK573" s="171" t="s">
        <v>4748</v>
      </c>
      <c r="AL573" s="171">
        <v>1.5147114107742274</v>
      </c>
      <c r="AM573" s="171">
        <v>2.9070120703989453</v>
      </c>
      <c r="AN573" s="170">
        <v>12.820135988810055</v>
      </c>
      <c r="AO573" s="170">
        <v>13.290526894883115</v>
      </c>
      <c r="AP573" s="170">
        <v>13.748241747982759</v>
      </c>
      <c r="AQ573" s="170">
        <v>93.319343731817</v>
      </c>
      <c r="AR573" s="170">
        <v>64.969761171277341</v>
      </c>
      <c r="AS573" s="170">
        <v>130.20379871108335</v>
      </c>
      <c r="AT573" s="6" t="s">
        <v>4748</v>
      </c>
      <c r="AU573" s="6">
        <v>7000</v>
      </c>
      <c r="AV573" s="6" t="s">
        <v>4748</v>
      </c>
    </row>
    <row r="574" spans="1:48" x14ac:dyDescent="0.25">
      <c r="A574" s="162">
        <v>571</v>
      </c>
      <c r="B574" s="3" t="s">
        <v>2872</v>
      </c>
      <c r="C574" s="3" t="s">
        <v>2176</v>
      </c>
      <c r="D574" s="28">
        <v>3000</v>
      </c>
      <c r="E574" s="25">
        <v>0</v>
      </c>
      <c r="F574" s="25">
        <v>0</v>
      </c>
      <c r="G574" s="25">
        <v>-36.170209999999997</v>
      </c>
      <c r="H574" s="28">
        <v>240176910000</v>
      </c>
      <c r="I574" s="51">
        <v>80.058970000000002</v>
      </c>
      <c r="J574" s="51">
        <v>100</v>
      </c>
      <c r="K574" s="28">
        <v>1047.5</v>
      </c>
      <c r="L574" s="28">
        <v>3050000</v>
      </c>
      <c r="M574" s="51">
        <v>85.714285714285708</v>
      </c>
      <c r="N574" s="51">
        <v>0.33419364715041044</v>
      </c>
      <c r="O574" s="51">
        <v>0.76412270000000004</v>
      </c>
      <c r="P574" s="30" t="s">
        <v>4748</v>
      </c>
      <c r="Q574" s="27" t="s">
        <v>2001</v>
      </c>
      <c r="R574" s="30">
        <v>2039765.085855</v>
      </c>
      <c r="S574" s="27" t="s">
        <v>2001</v>
      </c>
      <c r="T574" s="30">
        <v>2260374.6860710001</v>
      </c>
      <c r="U574" s="27">
        <v>0.10815441530294068</v>
      </c>
      <c r="V574" s="30" t="s">
        <v>4748</v>
      </c>
      <c r="W574" s="32" t="s">
        <v>2001</v>
      </c>
      <c r="X574" s="30">
        <v>3012.2663630000002</v>
      </c>
      <c r="Y574" s="32" t="s">
        <v>2001</v>
      </c>
      <c r="Z574" s="30">
        <v>-87767.822492000007</v>
      </c>
      <c r="AA574" s="32">
        <v>-30.136806615132663</v>
      </c>
      <c r="AB574" s="30" t="s">
        <v>4748</v>
      </c>
      <c r="AC574" s="27" t="s">
        <v>2001</v>
      </c>
      <c r="AD574" s="30">
        <v>38</v>
      </c>
      <c r="AE574" s="27" t="s">
        <v>2001</v>
      </c>
      <c r="AF574" s="30">
        <v>-1096</v>
      </c>
      <c r="AG574" s="27">
        <v>-29.842105263157894</v>
      </c>
      <c r="AH574" s="25" t="s">
        <v>4748</v>
      </c>
      <c r="AI574" s="25" t="s">
        <v>4748</v>
      </c>
      <c r="AJ574" s="25">
        <v>-6.0585476279118584</v>
      </c>
      <c r="AK574" s="25" t="s">
        <v>4748</v>
      </c>
      <c r="AL574" s="25" t="s">
        <v>4748</v>
      </c>
      <c r="AM574" s="25">
        <v>-11.552683512106789</v>
      </c>
      <c r="AN574" s="49" t="s">
        <v>4748</v>
      </c>
      <c r="AO574" s="49">
        <v>11.287766099520702</v>
      </c>
      <c r="AP574" s="49">
        <v>7.3139233477863774</v>
      </c>
      <c r="AQ574" s="49" t="s">
        <v>4748</v>
      </c>
      <c r="AR574" s="49">
        <v>10.370008099551722</v>
      </c>
      <c r="AS574" s="49">
        <v>47.072133276688611</v>
      </c>
      <c r="AT574" s="28" t="s">
        <v>4748</v>
      </c>
      <c r="AU574" s="28" t="s">
        <v>4748</v>
      </c>
      <c r="AV574" s="28">
        <v>0</v>
      </c>
    </row>
    <row r="575" spans="1:48" x14ac:dyDescent="0.25">
      <c r="A575" s="162">
        <v>572</v>
      </c>
      <c r="B575" s="3" t="s">
        <v>2875</v>
      </c>
      <c r="C575" s="3" t="s">
        <v>2176</v>
      </c>
      <c r="D575" s="28">
        <v>29900</v>
      </c>
      <c r="E575" s="25">
        <v>-0.3333333</v>
      </c>
      <c r="F575" s="25">
        <v>3.1034480000000002</v>
      </c>
      <c r="G575" s="25">
        <v>-35.974299999999999</v>
      </c>
      <c r="H575" s="28">
        <v>235394537300</v>
      </c>
      <c r="I575" s="51">
        <v>7.8727199999999993</v>
      </c>
      <c r="J575" s="51">
        <v>68.307270000000003</v>
      </c>
      <c r="K575" s="28">
        <v>18101.25</v>
      </c>
      <c r="L575" s="28">
        <v>482430500</v>
      </c>
      <c r="M575" s="51">
        <v>3.6597307221542228</v>
      </c>
      <c r="N575" s="51">
        <v>1.0604144274838785</v>
      </c>
      <c r="O575" s="51" t="s">
        <v>4942</v>
      </c>
      <c r="P575" s="30">
        <v>0</v>
      </c>
      <c r="Q575" s="27" t="s">
        <v>2001</v>
      </c>
      <c r="R575" s="30">
        <v>0</v>
      </c>
      <c r="S575" s="27" t="s">
        <v>2001</v>
      </c>
      <c r="T575" s="30">
        <v>3</v>
      </c>
      <c r="U575" s="27" t="s">
        <v>2001</v>
      </c>
      <c r="V575" s="30">
        <v>1153.9598370000001</v>
      </c>
      <c r="W575" s="32" t="s">
        <v>2001</v>
      </c>
      <c r="X575" s="30">
        <v>4417.3073809999996</v>
      </c>
      <c r="Y575" s="32">
        <v>2.8279559126458569</v>
      </c>
      <c r="Z575" s="30">
        <v>14766.536184000001</v>
      </c>
      <c r="AA575" s="32">
        <v>2.3428817400198945</v>
      </c>
      <c r="AB575" s="30">
        <v>5601.7467820000002</v>
      </c>
      <c r="AC575" s="27" t="s">
        <v>2001</v>
      </c>
      <c r="AD575" s="30">
        <v>4480.0277699999997</v>
      </c>
      <c r="AE575" s="27">
        <v>-0.20024450508980551</v>
      </c>
      <c r="AF575" s="30">
        <v>8170</v>
      </c>
      <c r="AG575" s="27">
        <v>0.8236494101017594</v>
      </c>
      <c r="AH575" s="25" t="s">
        <v>4748</v>
      </c>
      <c r="AI575" s="25">
        <v>13.458223242098585</v>
      </c>
      <c r="AJ575" s="25">
        <v>11.068187509898712</v>
      </c>
      <c r="AK575" s="25" t="s">
        <v>4748</v>
      </c>
      <c r="AL575" s="25">
        <v>39.648308781189961</v>
      </c>
      <c r="AM575" s="25">
        <v>20.17096098203584</v>
      </c>
      <c r="AN575" s="49" t="s">
        <v>4748</v>
      </c>
      <c r="AO575" s="49" t="s">
        <v>4748</v>
      </c>
      <c r="AP575" s="49" t="s">
        <v>4748</v>
      </c>
      <c r="AQ575" s="49">
        <v>193.36110301839068</v>
      </c>
      <c r="AR575" s="49">
        <v>188.24755515443351</v>
      </c>
      <c r="AS575" s="49">
        <v>7.313965941813513</v>
      </c>
      <c r="AT575" s="28" t="s">
        <v>4748</v>
      </c>
      <c r="AU575" s="28" t="s">
        <v>4748</v>
      </c>
      <c r="AV575" s="28">
        <v>0</v>
      </c>
    </row>
    <row r="576" spans="1:48" x14ac:dyDescent="0.25">
      <c r="A576" s="162">
        <v>573</v>
      </c>
      <c r="B576" s="3" t="s">
        <v>138</v>
      </c>
      <c r="C576" s="3" t="s">
        <v>1</v>
      </c>
      <c r="D576" s="28">
        <v>8150</v>
      </c>
      <c r="E576" s="25">
        <v>-3.3943919999999999</v>
      </c>
      <c r="F576" s="25">
        <v>38.348759999999999</v>
      </c>
      <c r="G576" s="25">
        <v>-32.914969999999997</v>
      </c>
      <c r="H576" s="28">
        <v>3449960110350</v>
      </c>
      <c r="I576" s="51">
        <v>423.30799999999999</v>
      </c>
      <c r="J576" s="51">
        <v>57.973379999999999</v>
      </c>
      <c r="K576" s="28">
        <v>3453314</v>
      </c>
      <c r="L576" s="28">
        <v>27548400000</v>
      </c>
      <c r="M576" s="51">
        <v>33.403203134382814</v>
      </c>
      <c r="N576" s="51">
        <v>0.60150752652765416</v>
      </c>
      <c r="O576" s="51">
        <v>1.3364860000000001</v>
      </c>
      <c r="P576" s="30">
        <v>17467976.265905999</v>
      </c>
      <c r="Q576" s="27">
        <v>0.16528056189743401</v>
      </c>
      <c r="R576" s="30">
        <v>17893715.480953</v>
      </c>
      <c r="S576" s="27">
        <v>2.4372555158433507E-2</v>
      </c>
      <c r="T576" s="30">
        <v>26149044.835278999</v>
      </c>
      <c r="U576" s="27">
        <v>0.46135356086964718</v>
      </c>
      <c r="V576" s="30">
        <v>652874.54180699994</v>
      </c>
      <c r="W576" s="32">
        <v>0.59104834287253349</v>
      </c>
      <c r="X576" s="30">
        <v>1504193.443099</v>
      </c>
      <c r="Y576" s="32">
        <v>1.3039548133332843</v>
      </c>
      <c r="Z576" s="30">
        <v>1331663.9121709999</v>
      </c>
      <c r="AA576" s="32">
        <v>-0.11469903137760513</v>
      </c>
      <c r="AB576" s="30">
        <v>1733.6072367632364</v>
      </c>
      <c r="AC576" s="27">
        <v>0.52723026636939685</v>
      </c>
      <c r="AD576" s="30">
        <v>3818.181818181818</v>
      </c>
      <c r="AE576" s="27">
        <v>1.2024491691155057</v>
      </c>
      <c r="AF576" s="30">
        <v>3338.181818181818</v>
      </c>
      <c r="AG576" s="27">
        <v>-0.12571428571428572</v>
      </c>
      <c r="AH576" s="25">
        <v>6.6463003571631072</v>
      </c>
      <c r="AI576" s="25">
        <v>13.83128232101145</v>
      </c>
      <c r="AJ576" s="25">
        <v>7.8917060509197308</v>
      </c>
      <c r="AK576" s="25">
        <v>23.696373490637288</v>
      </c>
      <c r="AL576" s="25">
        <v>41.039494715192134</v>
      </c>
      <c r="AM576" s="25">
        <v>27.613718285519827</v>
      </c>
      <c r="AN576" s="49">
        <v>14.87648524992553</v>
      </c>
      <c r="AO576" s="49">
        <v>23.339600422480689</v>
      </c>
      <c r="AP576" s="49">
        <v>16.896424542819666</v>
      </c>
      <c r="AQ576" s="49">
        <v>188.65809770301541</v>
      </c>
      <c r="AR576" s="49">
        <v>140.06739014788334</v>
      </c>
      <c r="AS576" s="49">
        <v>229.23250037103662</v>
      </c>
      <c r="AT576" s="28">
        <v>666.000666000666</v>
      </c>
      <c r="AU576" s="28">
        <v>519.48051948051943</v>
      </c>
      <c r="AV576" s="28">
        <v>909.09090909090901</v>
      </c>
    </row>
    <row r="577" spans="1:48" x14ac:dyDescent="0.25">
      <c r="A577" s="162">
        <v>574</v>
      </c>
      <c r="B577" s="3" t="s">
        <v>2878</v>
      </c>
      <c r="C577" s="3" t="s">
        <v>2176</v>
      </c>
      <c r="D577" s="6">
        <v>1700</v>
      </c>
      <c r="E577" s="171">
        <v>30.76923</v>
      </c>
      <c r="F577" s="171">
        <v>6.25</v>
      </c>
      <c r="G577" s="171">
        <v>-19.047619999999998</v>
      </c>
      <c r="H577" s="6">
        <v>17000000000</v>
      </c>
      <c r="I577" s="154">
        <v>10</v>
      </c>
      <c r="J577" s="154">
        <v>46.637779999999999</v>
      </c>
      <c r="K577" s="6">
        <v>540</v>
      </c>
      <c r="L577" s="6">
        <v>778000</v>
      </c>
      <c r="M577" s="154">
        <v>1.6536964980544746</v>
      </c>
      <c r="N577" s="154">
        <v>45.389300181004408</v>
      </c>
      <c r="O577" s="154" t="s">
        <v>4942</v>
      </c>
      <c r="P577" s="172">
        <v>422541.823538</v>
      </c>
      <c r="Q577" s="168">
        <v>0.42313604763042134</v>
      </c>
      <c r="R577" s="172">
        <v>237780.383328</v>
      </c>
      <c r="S577" s="168">
        <v>-0.437261899101413</v>
      </c>
      <c r="T577" s="172">
        <v>169174.77715000001</v>
      </c>
      <c r="U577" s="168">
        <v>-0.28852508864603754</v>
      </c>
      <c r="V577" s="172">
        <v>-21412.351628</v>
      </c>
      <c r="W577" s="173">
        <v>-0.5292408337531167</v>
      </c>
      <c r="X577" s="172">
        <v>2812.3403360000002</v>
      </c>
      <c r="Y577" s="173">
        <v>-1.1313419649022776</v>
      </c>
      <c r="Z577" s="172">
        <v>10161.060864999999</v>
      </c>
      <c r="AA577" s="173">
        <v>2.6130267503299782</v>
      </c>
      <c r="AB577" s="172">
        <v>-2166</v>
      </c>
      <c r="AC577" s="168">
        <v>-0.5292327754835906</v>
      </c>
      <c r="AD577" s="172">
        <v>284</v>
      </c>
      <c r="AE577" s="168">
        <v>-1.131117266851339</v>
      </c>
      <c r="AF577" s="172">
        <v>1028</v>
      </c>
      <c r="AG577" s="168">
        <v>2.619718309859155</v>
      </c>
      <c r="AH577" s="171">
        <v>-5.0502092281997149</v>
      </c>
      <c r="AI577" s="171">
        <v>0.76205725446713524</v>
      </c>
      <c r="AJ577" s="171">
        <v>3.0100550827966295</v>
      </c>
      <c r="AK577" s="171" t="s">
        <v>4748</v>
      </c>
      <c r="AL577" s="171" t="s">
        <v>4748</v>
      </c>
      <c r="AM577" s="171" t="s">
        <v>4748</v>
      </c>
      <c r="AN577" s="170">
        <v>3.2465510183434687</v>
      </c>
      <c r="AO577" s="170">
        <v>7.9457312964871463</v>
      </c>
      <c r="AP577" s="170">
        <v>11.570244279172092</v>
      </c>
      <c r="AQ577" s="170" t="s">
        <v>4748</v>
      </c>
      <c r="AR577" s="170" t="s">
        <v>4748</v>
      </c>
      <c r="AS577" s="170">
        <v>16690.470585611034</v>
      </c>
      <c r="AT577" s="6">
        <v>0</v>
      </c>
      <c r="AU577" s="6" t="s">
        <v>4748</v>
      </c>
      <c r="AV577" s="6" t="s">
        <v>4748</v>
      </c>
    </row>
    <row r="578" spans="1:48" x14ac:dyDescent="0.25">
      <c r="A578" s="162">
        <v>575</v>
      </c>
      <c r="B578" s="3" t="s">
        <v>4737</v>
      </c>
      <c r="C578" s="3" t="s">
        <v>1</v>
      </c>
      <c r="D578" s="28">
        <v>10100</v>
      </c>
      <c r="E578" s="25">
        <v>14.772729999999999</v>
      </c>
      <c r="F578" s="25">
        <v>1</v>
      </c>
      <c r="G578" s="25" t="s">
        <v>4942</v>
      </c>
      <c r="H578" s="28">
        <v>159074555600</v>
      </c>
      <c r="I578" s="51">
        <v>15.74996</v>
      </c>
      <c r="J578" s="51">
        <v>100</v>
      </c>
      <c r="K578" s="28">
        <v>279611.5</v>
      </c>
      <c r="L578" s="28">
        <v>2556750000</v>
      </c>
      <c r="M578" s="51">
        <v>5.0323866467364224</v>
      </c>
      <c r="N578" s="51">
        <v>0.83177017071804094</v>
      </c>
      <c r="O578" s="51" t="s">
        <v>4942</v>
      </c>
      <c r="P578" s="30" t="s">
        <v>4908</v>
      </c>
      <c r="Q578" s="27" t="s">
        <v>2001</v>
      </c>
      <c r="R578" s="30" t="s">
        <v>4908</v>
      </c>
      <c r="S578" s="27" t="s">
        <v>2001</v>
      </c>
      <c r="T578" s="30" t="s">
        <v>4908</v>
      </c>
      <c r="U578" s="27" t="s">
        <v>4748</v>
      </c>
      <c r="V578" s="30" t="s">
        <v>4908</v>
      </c>
      <c r="W578" s="32" t="s">
        <v>2001</v>
      </c>
      <c r="X578" s="30" t="s">
        <v>4908</v>
      </c>
      <c r="Y578" s="32" t="s">
        <v>2001</v>
      </c>
      <c r="Z578" s="30" t="s">
        <v>4908</v>
      </c>
      <c r="AA578" s="32" t="s">
        <v>4748</v>
      </c>
      <c r="AB578" s="30" t="s">
        <v>4908</v>
      </c>
      <c r="AC578" s="27" t="s">
        <v>2001</v>
      </c>
      <c r="AD578" s="30" t="s">
        <v>4908</v>
      </c>
      <c r="AE578" s="27" t="s">
        <v>2001</v>
      </c>
      <c r="AF578" s="30" t="s">
        <v>4908</v>
      </c>
      <c r="AG578" s="27" t="s">
        <v>4748</v>
      </c>
      <c r="AH578" s="25" t="s">
        <v>4908</v>
      </c>
      <c r="AI578" s="25" t="s">
        <v>4908</v>
      </c>
      <c r="AJ578" s="25" t="s">
        <v>4908</v>
      </c>
      <c r="AK578" s="25" t="s">
        <v>4908</v>
      </c>
      <c r="AL578" s="25" t="s">
        <v>4908</v>
      </c>
      <c r="AM578" s="25" t="s">
        <v>4908</v>
      </c>
      <c r="AN578" s="49" t="s">
        <v>4908</v>
      </c>
      <c r="AO578" s="49" t="s">
        <v>4908</v>
      </c>
      <c r="AP578" s="49" t="s">
        <v>4908</v>
      </c>
      <c r="AQ578" s="49" t="s">
        <v>4908</v>
      </c>
      <c r="AR578" s="49" t="s">
        <v>4908</v>
      </c>
      <c r="AS578" s="49" t="s">
        <v>4908</v>
      </c>
      <c r="AT578" s="28" t="s">
        <v>4908</v>
      </c>
      <c r="AU578" s="28" t="s">
        <v>4908</v>
      </c>
      <c r="AV578" s="28" t="s">
        <v>4908</v>
      </c>
    </row>
    <row r="579" spans="1:48" x14ac:dyDescent="0.25">
      <c r="A579" s="162">
        <v>576</v>
      </c>
      <c r="B579" s="3" t="s">
        <v>4719</v>
      </c>
      <c r="C579" s="3" t="s">
        <v>2176</v>
      </c>
      <c r="D579" s="28">
        <v>11500</v>
      </c>
      <c r="E579" s="25">
        <v>-8</v>
      </c>
      <c r="F579" s="25">
        <v>0</v>
      </c>
      <c r="G579" s="25">
        <v>3.6036039999999998</v>
      </c>
      <c r="H579" s="28">
        <v>235750000000</v>
      </c>
      <c r="I579" s="51">
        <v>20.5</v>
      </c>
      <c r="J579" s="51">
        <v>100</v>
      </c>
      <c r="K579" s="28">
        <v>190</v>
      </c>
      <c r="L579" s="28">
        <v>2201000</v>
      </c>
      <c r="M579" s="51">
        <v>4.8076923076923075</v>
      </c>
      <c r="N579" s="51">
        <v>0.72001464823821681</v>
      </c>
      <c r="O579" s="51" t="s">
        <v>4942</v>
      </c>
      <c r="P579" s="30">
        <v>1745460.683552</v>
      </c>
      <c r="Q579" s="27">
        <v>0.11859715185709163</v>
      </c>
      <c r="R579" s="30">
        <v>1987981.2175729999</v>
      </c>
      <c r="S579" s="27">
        <v>0.13894356733803503</v>
      </c>
      <c r="T579" s="30">
        <v>2348206.4739950001</v>
      </c>
      <c r="U579" s="27">
        <v>0.18120153914823017</v>
      </c>
      <c r="V579" s="30">
        <v>31208.736293000002</v>
      </c>
      <c r="W579" s="32">
        <v>-0.29477982415148296</v>
      </c>
      <c r="X579" s="30">
        <v>41668.944967000003</v>
      </c>
      <c r="Y579" s="32">
        <v>0.33516924798862124</v>
      </c>
      <c r="Z579" s="30">
        <v>49106.568656000003</v>
      </c>
      <c r="AA579" s="32">
        <v>0.1784932086687166</v>
      </c>
      <c r="AB579" s="30">
        <v>1522</v>
      </c>
      <c r="AC579" s="27">
        <v>-0.29504400185270963</v>
      </c>
      <c r="AD579" s="30">
        <v>2033</v>
      </c>
      <c r="AE579" s="27">
        <v>0.33574244415243104</v>
      </c>
      <c r="AF579" s="30">
        <v>2392</v>
      </c>
      <c r="AG579" s="27">
        <v>0.17658632562715199</v>
      </c>
      <c r="AH579" s="25">
        <v>1.7870406821734508</v>
      </c>
      <c r="AI579" s="25">
        <v>2.0695524201181072</v>
      </c>
      <c r="AJ579" s="25">
        <v>2.2258103912334342</v>
      </c>
      <c r="AK579" s="25">
        <v>8.9710842419883896</v>
      </c>
      <c r="AL579" s="25">
        <v>9.4997900878911654</v>
      </c>
      <c r="AM579" s="25">
        <v>12.597060373863709</v>
      </c>
      <c r="AN579" s="49">
        <v>13.481849222643316</v>
      </c>
      <c r="AO579" s="49">
        <v>10.913631848638571</v>
      </c>
      <c r="AP579" s="49">
        <v>9.3926605054351686</v>
      </c>
      <c r="AQ579" s="49">
        <v>187.03057081787969</v>
      </c>
      <c r="AR579" s="49">
        <v>198.83333324582671</v>
      </c>
      <c r="AS579" s="49">
        <v>360.9046801323251</v>
      </c>
      <c r="AT579" s="28" t="s">
        <v>4748</v>
      </c>
      <c r="AU579" s="28" t="s">
        <v>4748</v>
      </c>
      <c r="AV579" s="28" t="s">
        <v>4748</v>
      </c>
    </row>
    <row r="580" spans="1:48" x14ac:dyDescent="0.25">
      <c r="A580" s="162">
        <v>577</v>
      </c>
      <c r="B580" s="3" t="s">
        <v>423</v>
      </c>
      <c r="C580" s="3" t="s">
        <v>694</v>
      </c>
      <c r="D580" s="28">
        <v>6200</v>
      </c>
      <c r="E580" s="25">
        <v>0</v>
      </c>
      <c r="F580" s="25">
        <v>0</v>
      </c>
      <c r="G580" s="25">
        <v>-13.88889</v>
      </c>
      <c r="H580" s="28">
        <v>9228328000</v>
      </c>
      <c r="I580" s="51">
        <v>1.48844</v>
      </c>
      <c r="J580" s="51">
        <v>39.613289999999999</v>
      </c>
      <c r="K580" s="28">
        <v>5</v>
      </c>
      <c r="L580" s="28">
        <v>31000</v>
      </c>
      <c r="M580" s="51">
        <v>20.703955940592589</v>
      </c>
      <c r="N580" s="51">
        <v>0.56580301904793862</v>
      </c>
      <c r="O580" s="51" t="s">
        <v>4942</v>
      </c>
      <c r="P580" s="30">
        <v>37545.073275000002</v>
      </c>
      <c r="Q580" s="27">
        <v>7.4785249042043755E-2</v>
      </c>
      <c r="R580" s="30">
        <v>48758.628106999997</v>
      </c>
      <c r="S580" s="27">
        <v>0.29866914228308938</v>
      </c>
      <c r="T580" s="30">
        <v>59137.825766000002</v>
      </c>
      <c r="U580" s="27">
        <v>0.21286894365081455</v>
      </c>
      <c r="V580" s="30">
        <v>550.40387299999998</v>
      </c>
      <c r="W580" s="32">
        <v>-0.24962036258609732</v>
      </c>
      <c r="X580" s="30">
        <v>844.30512699999997</v>
      </c>
      <c r="Y580" s="32">
        <v>0.53397381162686686</v>
      </c>
      <c r="Z580" s="30">
        <v>1119.5602739999999</v>
      </c>
      <c r="AA580" s="32">
        <v>0.32601382864751927</v>
      </c>
      <c r="AB580" s="30">
        <v>370</v>
      </c>
      <c r="AC580" s="27">
        <v>-0.24949290060851925</v>
      </c>
      <c r="AD580" s="30">
        <v>567</v>
      </c>
      <c r="AE580" s="27">
        <v>0.53243243243243232</v>
      </c>
      <c r="AF580" s="30">
        <v>752</v>
      </c>
      <c r="AG580" s="27">
        <v>0.32627865961199293</v>
      </c>
      <c r="AH580" s="25">
        <v>2.2653420980518928</v>
      </c>
      <c r="AI580" s="25">
        <v>2.9961091537458269</v>
      </c>
      <c r="AJ580" s="25">
        <v>3.2328410869127806</v>
      </c>
      <c r="AK580" s="25">
        <v>3.3581384885322376</v>
      </c>
      <c r="AL580" s="25">
        <v>5.116430942084957</v>
      </c>
      <c r="AM580" s="25">
        <v>6.6439219866356369</v>
      </c>
      <c r="AN580" s="49">
        <v>10.047917992776911</v>
      </c>
      <c r="AO580" s="49">
        <v>8.6181425485938323</v>
      </c>
      <c r="AP580" s="49">
        <v>8.1672493102999173</v>
      </c>
      <c r="AQ580" s="49">
        <v>37.315145100098576</v>
      </c>
      <c r="AR580" s="49">
        <v>66.174259038098711</v>
      </c>
      <c r="AS580" s="49">
        <v>77.092283651369215</v>
      </c>
      <c r="AT580" s="28">
        <v>300</v>
      </c>
      <c r="AU580" s="28">
        <v>500</v>
      </c>
      <c r="AV580" s="28">
        <v>600</v>
      </c>
    </row>
    <row r="581" spans="1:48" x14ac:dyDescent="0.25">
      <c r="A581" s="162">
        <v>578</v>
      </c>
      <c r="B581" s="3" t="s">
        <v>139</v>
      </c>
      <c r="C581" s="3" t="s">
        <v>1</v>
      </c>
      <c r="D581" s="6">
        <v>16600</v>
      </c>
      <c r="E581" s="171">
        <v>2.4691360000000002</v>
      </c>
      <c r="F581" s="171">
        <v>7.4433660000000001</v>
      </c>
      <c r="G581" s="171">
        <v>22.962959999999999</v>
      </c>
      <c r="H581" s="6">
        <v>6333595722600.001</v>
      </c>
      <c r="I581" s="154">
        <v>381.5419</v>
      </c>
      <c r="J581" s="154">
        <v>19.963650000000001</v>
      </c>
      <c r="K581" s="6">
        <v>231128</v>
      </c>
      <c r="L581" s="6">
        <v>3766150000</v>
      </c>
      <c r="M581" s="154">
        <v>9.5205754558816871</v>
      </c>
      <c r="N581" s="154">
        <v>1.2035609792218402</v>
      </c>
      <c r="O581" s="154">
        <v>0.87201680000000004</v>
      </c>
      <c r="P581" s="172">
        <v>7608449.8945530001</v>
      </c>
      <c r="Q581" s="168">
        <v>0.12582890113073231</v>
      </c>
      <c r="R581" s="172">
        <v>8236685.0185850002</v>
      </c>
      <c r="S581" s="168">
        <v>8.2570711871515767E-2</v>
      </c>
      <c r="T581" s="172">
        <v>8208956.774619</v>
      </c>
      <c r="U581" s="168">
        <v>-3.3664324790173483E-3</v>
      </c>
      <c r="V581" s="172">
        <v>810674.945649</v>
      </c>
      <c r="W581" s="173">
        <v>1.658568506791998</v>
      </c>
      <c r="X581" s="172">
        <v>809085.82778599998</v>
      </c>
      <c r="Y581" s="173">
        <v>-1.9602405027181469E-3</v>
      </c>
      <c r="Z581" s="172">
        <v>487592.18861900002</v>
      </c>
      <c r="AA581" s="173">
        <v>-0.3973541843474655</v>
      </c>
      <c r="AB581" s="172">
        <v>2124.7309491666665</v>
      </c>
      <c r="AC581" s="168">
        <v>1.6586831480709066</v>
      </c>
      <c r="AD581" s="172">
        <v>2121</v>
      </c>
      <c r="AE581" s="168">
        <v>-1.7559631105904527E-3</v>
      </c>
      <c r="AF581" s="172">
        <v>1278</v>
      </c>
      <c r="AG581" s="168">
        <v>-0.39745403111739747</v>
      </c>
      <c r="AH581" s="171">
        <v>6.5776264246391731</v>
      </c>
      <c r="AI581" s="171">
        <v>6.8083008371994822</v>
      </c>
      <c r="AJ581" s="171">
        <v>4.2659512042682284</v>
      </c>
      <c r="AK581" s="171">
        <v>19.742649345520011</v>
      </c>
      <c r="AL581" s="171">
        <v>16.694247867909116</v>
      </c>
      <c r="AM581" s="171">
        <v>9.3989295859766173</v>
      </c>
      <c r="AN581" s="170">
        <v>22.524453518369192</v>
      </c>
      <c r="AO581" s="170">
        <v>19.708951546588118</v>
      </c>
      <c r="AP581" s="170">
        <v>16.361029264164152</v>
      </c>
      <c r="AQ581" s="170">
        <v>132.46499248352913</v>
      </c>
      <c r="AR581" s="170">
        <v>99.112863815157908</v>
      </c>
      <c r="AS581" s="170">
        <v>89.018022644425727</v>
      </c>
      <c r="AT581" s="6">
        <v>0</v>
      </c>
      <c r="AU581" s="6">
        <v>1000</v>
      </c>
      <c r="AV581" s="6">
        <v>1500</v>
      </c>
    </row>
    <row r="582" spans="1:48" x14ac:dyDescent="0.25">
      <c r="A582" s="162">
        <v>579</v>
      </c>
      <c r="B582" s="3" t="s">
        <v>424</v>
      </c>
      <c r="C582" s="3" t="s">
        <v>694</v>
      </c>
      <c r="D582" s="6">
        <v>29000</v>
      </c>
      <c r="E582" s="171">
        <v>-3.3333330000000001</v>
      </c>
      <c r="F582" s="171">
        <v>20.83333</v>
      </c>
      <c r="G582" s="171">
        <v>6.227106</v>
      </c>
      <c r="H582" s="6">
        <v>319000000000</v>
      </c>
      <c r="I582" s="154">
        <v>11</v>
      </c>
      <c r="J582" s="154">
        <v>41.877369999999999</v>
      </c>
      <c r="K582" s="6">
        <v>75</v>
      </c>
      <c r="L582" s="6">
        <v>2175000</v>
      </c>
      <c r="M582" s="154">
        <v>9.701645707724726</v>
      </c>
      <c r="N582" s="154">
        <v>1.242400859253258</v>
      </c>
      <c r="O582" s="154" t="s">
        <v>4942</v>
      </c>
      <c r="P582" s="172">
        <v>1253285.6588870001</v>
      </c>
      <c r="Q582" s="168">
        <v>0.36970284130069442</v>
      </c>
      <c r="R582" s="172">
        <v>1369016.285501</v>
      </c>
      <c r="S582" s="168">
        <v>9.234177842326563E-2</v>
      </c>
      <c r="T582" s="172">
        <v>1639132.5514430001</v>
      </c>
      <c r="U582" s="168">
        <v>0.19730683177603645</v>
      </c>
      <c r="V582" s="172">
        <v>34857.077727999997</v>
      </c>
      <c r="W582" s="173">
        <v>-9.2769097158088232E-2</v>
      </c>
      <c r="X582" s="172">
        <v>72664.911582999994</v>
      </c>
      <c r="Y582" s="173">
        <v>1.0846529978796737</v>
      </c>
      <c r="Z582" s="172">
        <v>36889.472950000003</v>
      </c>
      <c r="AA582" s="173">
        <v>-0.49233444111655233</v>
      </c>
      <c r="AB582" s="172">
        <v>2611.5</v>
      </c>
      <c r="AC582" s="168">
        <v>-0.2862804044820989</v>
      </c>
      <c r="AD582" s="172">
        <v>5601.2169100000001</v>
      </c>
      <c r="AE582" s="168">
        <v>1.1448274593145702</v>
      </c>
      <c r="AF582" s="172">
        <v>2740</v>
      </c>
      <c r="AG582" s="168">
        <v>-0.51082058702133004</v>
      </c>
      <c r="AH582" s="171">
        <v>8.5133613495635352</v>
      </c>
      <c r="AI582" s="171">
        <v>18.347471102366466</v>
      </c>
      <c r="AJ582" s="171">
        <v>8.4856706687866765</v>
      </c>
      <c r="AK582" s="171">
        <v>16.541846751599468</v>
      </c>
      <c r="AL582" s="171">
        <v>30.08485016894209</v>
      </c>
      <c r="AM582" s="171">
        <v>13.324129032284265</v>
      </c>
      <c r="AN582" s="170">
        <v>7.1764179617178065</v>
      </c>
      <c r="AO582" s="170">
        <v>10.253076342669809</v>
      </c>
      <c r="AP582" s="170">
        <v>6.7670996140825164</v>
      </c>
      <c r="AQ582" s="170">
        <v>0</v>
      </c>
      <c r="AR582" s="170">
        <v>0</v>
      </c>
      <c r="AS582" s="170">
        <v>42.742044289086927</v>
      </c>
      <c r="AT582" s="6">
        <v>1000</v>
      </c>
      <c r="AU582" s="6">
        <v>1200</v>
      </c>
      <c r="AV582" s="6">
        <v>1200</v>
      </c>
    </row>
    <row r="583" spans="1:48" x14ac:dyDescent="0.25">
      <c r="A583" s="162">
        <v>580</v>
      </c>
      <c r="B583" s="3" t="s">
        <v>2881</v>
      </c>
      <c r="C583" s="3" t="s">
        <v>2176</v>
      </c>
      <c r="D583" s="28">
        <v>6900</v>
      </c>
      <c r="E583" s="25">
        <v>6.1538459999999997</v>
      </c>
      <c r="F583" s="25">
        <v>7.8125</v>
      </c>
      <c r="G583" s="25">
        <v>1.470588</v>
      </c>
      <c r="H583" s="28">
        <v>149303338500</v>
      </c>
      <c r="I583" s="51">
        <v>21.638169999999999</v>
      </c>
      <c r="J583" s="51">
        <v>98.917699999999996</v>
      </c>
      <c r="K583" s="28">
        <v>3611.7</v>
      </c>
      <c r="L583" s="28">
        <v>24763500</v>
      </c>
      <c r="M583" s="51">
        <v>8.117647058823529</v>
      </c>
      <c r="N583" s="51">
        <v>0.62856617567078887</v>
      </c>
      <c r="O583" s="51">
        <v>0.46438040000000003</v>
      </c>
      <c r="P583" s="30" t="s">
        <v>4748</v>
      </c>
      <c r="Q583" s="27" t="s">
        <v>2001</v>
      </c>
      <c r="R583" s="30">
        <v>251758.79677799999</v>
      </c>
      <c r="S583" s="27" t="s">
        <v>2001</v>
      </c>
      <c r="T583" s="30">
        <v>264025.11557899998</v>
      </c>
      <c r="U583" s="27">
        <v>4.8722503276882052E-2</v>
      </c>
      <c r="V583" s="30" t="s">
        <v>4748</v>
      </c>
      <c r="W583" s="32" t="s">
        <v>2001</v>
      </c>
      <c r="X583" s="30">
        <v>20340.895571000001</v>
      </c>
      <c r="Y583" s="32" t="s">
        <v>2001</v>
      </c>
      <c r="Z583" s="30">
        <v>20763.337274000001</v>
      </c>
      <c r="AA583" s="32">
        <v>2.0768097526751735E-2</v>
      </c>
      <c r="AB583" s="30" t="s">
        <v>4748</v>
      </c>
      <c r="AC583" s="27" t="s">
        <v>2001</v>
      </c>
      <c r="AD583" s="30">
        <v>840</v>
      </c>
      <c r="AE583" s="27" t="s">
        <v>2001</v>
      </c>
      <c r="AF583" s="30">
        <v>850</v>
      </c>
      <c r="AG583" s="27">
        <v>1.1904761904761904E-2</v>
      </c>
      <c r="AH583" s="25" t="s">
        <v>4748</v>
      </c>
      <c r="AI583" s="25" t="s">
        <v>4748</v>
      </c>
      <c r="AJ583" s="25">
        <v>4.7676008286514158</v>
      </c>
      <c r="AK583" s="25" t="s">
        <v>4748</v>
      </c>
      <c r="AL583" s="25" t="s">
        <v>4748</v>
      </c>
      <c r="AM583" s="25">
        <v>8.8082028390656983</v>
      </c>
      <c r="AN583" s="49" t="s">
        <v>4748</v>
      </c>
      <c r="AO583" s="49">
        <v>10.93081362406828</v>
      </c>
      <c r="AP583" s="49">
        <v>11.387371022285929</v>
      </c>
      <c r="AQ583" s="49" t="s">
        <v>4748</v>
      </c>
      <c r="AR583" s="49">
        <v>1.6917665753269417</v>
      </c>
      <c r="AS583" s="49">
        <v>3.3817190201055398</v>
      </c>
      <c r="AT583" s="28" t="s">
        <v>4748</v>
      </c>
      <c r="AU583" s="28" t="s">
        <v>4748</v>
      </c>
      <c r="AV583" s="28">
        <v>850</v>
      </c>
    </row>
    <row r="584" spans="1:48" x14ac:dyDescent="0.25">
      <c r="A584" s="162">
        <v>581</v>
      </c>
      <c r="B584" s="3" t="s">
        <v>2884</v>
      </c>
      <c r="C584" s="3" t="s">
        <v>2176</v>
      </c>
      <c r="D584" s="28">
        <v>20400</v>
      </c>
      <c r="E584" s="25">
        <v>-13.19149</v>
      </c>
      <c r="F584" s="25">
        <v>-9.3333329999999997</v>
      </c>
      <c r="G584" s="25">
        <v>0.99009899999999995</v>
      </c>
      <c r="H584" s="28">
        <v>459000000000</v>
      </c>
      <c r="I584" s="51">
        <v>22.5</v>
      </c>
      <c r="J584" s="51">
        <v>94.436430000000001</v>
      </c>
      <c r="K584" s="28">
        <v>3180</v>
      </c>
      <c r="L584" s="28">
        <v>72717500</v>
      </c>
      <c r="M584" s="51">
        <v>5.4927302100161555</v>
      </c>
      <c r="N584" s="51">
        <v>1.1639206784417993</v>
      </c>
      <c r="O584" s="51">
        <v>0.43309940000000002</v>
      </c>
      <c r="P584" s="30" t="s">
        <v>4748</v>
      </c>
      <c r="Q584" s="27" t="s">
        <v>2001</v>
      </c>
      <c r="R584" s="30">
        <v>3197993.0222700001</v>
      </c>
      <c r="S584" s="27" t="s">
        <v>2001</v>
      </c>
      <c r="T584" s="30">
        <v>3875486.3346139998</v>
      </c>
      <c r="U584" s="27">
        <v>0.21184952800900775</v>
      </c>
      <c r="V584" s="30" t="s">
        <v>4748</v>
      </c>
      <c r="W584" s="32" t="s">
        <v>2001</v>
      </c>
      <c r="X584" s="30">
        <v>75969.372120999993</v>
      </c>
      <c r="Y584" s="32" t="s">
        <v>2001</v>
      </c>
      <c r="Z584" s="30">
        <v>79871.120244999998</v>
      </c>
      <c r="AA584" s="32">
        <v>5.135948889751922E-2</v>
      </c>
      <c r="AB584" s="30" t="s">
        <v>4748</v>
      </c>
      <c r="AC584" s="27" t="s">
        <v>2001</v>
      </c>
      <c r="AD584" s="30">
        <v>4704</v>
      </c>
      <c r="AE584" s="27" t="s">
        <v>2001</v>
      </c>
      <c r="AF584" s="30">
        <v>3714</v>
      </c>
      <c r="AG584" s="27">
        <v>-0.21045918367346939</v>
      </c>
      <c r="AH584" s="25" t="s">
        <v>4748</v>
      </c>
      <c r="AI584" s="25" t="s">
        <v>4748</v>
      </c>
      <c r="AJ584" s="25">
        <v>4.1179700120682572</v>
      </c>
      <c r="AK584" s="25" t="s">
        <v>4748</v>
      </c>
      <c r="AL584" s="25" t="s">
        <v>4748</v>
      </c>
      <c r="AM584" s="25">
        <v>22.616542392289261</v>
      </c>
      <c r="AN584" s="49" t="s">
        <v>4748</v>
      </c>
      <c r="AO584" s="49">
        <v>9.8734212694708603</v>
      </c>
      <c r="AP584" s="49">
        <v>8.9085207782157454</v>
      </c>
      <c r="AQ584" s="49" t="s">
        <v>4748</v>
      </c>
      <c r="AR584" s="49">
        <v>313.84357822458111</v>
      </c>
      <c r="AS584" s="49">
        <v>245.8131067882606</v>
      </c>
      <c r="AT584" s="28" t="s">
        <v>4748</v>
      </c>
      <c r="AU584" s="28" t="s">
        <v>4748</v>
      </c>
      <c r="AV584" s="28">
        <v>2000</v>
      </c>
    </row>
    <row r="585" spans="1:48" x14ac:dyDescent="0.25">
      <c r="A585" s="162">
        <v>582</v>
      </c>
      <c r="B585" s="3" t="s">
        <v>140</v>
      </c>
      <c r="C585" s="3" t="s">
        <v>1</v>
      </c>
      <c r="D585" s="28">
        <v>12050</v>
      </c>
      <c r="E585" s="25">
        <v>1.687764</v>
      </c>
      <c r="F585" s="25">
        <v>13.14554</v>
      </c>
      <c r="G585" s="25">
        <v>-25.155280000000001</v>
      </c>
      <c r="H585" s="28">
        <v>300637860000</v>
      </c>
      <c r="I585" s="51">
        <v>24.949199999999998</v>
      </c>
      <c r="J585" s="51">
        <v>26.581250000000001</v>
      </c>
      <c r="K585" s="28">
        <v>4928.5</v>
      </c>
      <c r="L585" s="28">
        <v>58800000</v>
      </c>
      <c r="M585" s="51">
        <v>4.3754538852578069</v>
      </c>
      <c r="N585" s="51">
        <v>0.63947248955256109</v>
      </c>
      <c r="O585" s="51">
        <v>0.48412860000000002</v>
      </c>
      <c r="P585" s="30">
        <v>303450.47035999998</v>
      </c>
      <c r="Q585" s="27">
        <v>0.69091623526512813</v>
      </c>
      <c r="R585" s="30">
        <v>403819.09011699999</v>
      </c>
      <c r="S585" s="27">
        <v>0.33075783220216204</v>
      </c>
      <c r="T585" s="30">
        <v>362502.78668600001</v>
      </c>
      <c r="U585" s="27">
        <v>-0.10231389362753815</v>
      </c>
      <c r="V585" s="30">
        <v>57770.150287999997</v>
      </c>
      <c r="W585" s="32">
        <v>0.57874849905734504</v>
      </c>
      <c r="X585" s="30">
        <v>62816.254694000003</v>
      </c>
      <c r="Y585" s="32">
        <v>8.7347953585784177E-2</v>
      </c>
      <c r="Z585" s="30">
        <v>78151.844245999993</v>
      </c>
      <c r="AA585" s="32">
        <v>0.24413409597093974</v>
      </c>
      <c r="AB585" s="30">
        <v>2200</v>
      </c>
      <c r="AC585" s="27">
        <v>0.49965916837082491</v>
      </c>
      <c r="AD585" s="30">
        <v>2401.6</v>
      </c>
      <c r="AE585" s="27">
        <v>9.1636363636363516E-2</v>
      </c>
      <c r="AF585" s="30">
        <v>3132</v>
      </c>
      <c r="AG585" s="27">
        <v>0.30413057961359097</v>
      </c>
      <c r="AH585" s="25">
        <v>4.6442974829326893</v>
      </c>
      <c r="AI585" s="25">
        <v>4.8031173470165704</v>
      </c>
      <c r="AJ585" s="25">
        <v>5.1636958922713205</v>
      </c>
      <c r="AK585" s="25">
        <v>15.18045510387798</v>
      </c>
      <c r="AL585" s="25">
        <v>15.582190858073956</v>
      </c>
      <c r="AM585" s="25">
        <v>18.627483720528378</v>
      </c>
      <c r="AN585" s="49">
        <v>43.41407650965553</v>
      </c>
      <c r="AO585" s="49">
        <v>36.086337510883638</v>
      </c>
      <c r="AP585" s="49">
        <v>53.913907508051693</v>
      </c>
      <c r="AQ585" s="49">
        <v>218.84517622231559</v>
      </c>
      <c r="AR585" s="49">
        <v>206.16001659286019</v>
      </c>
      <c r="AS585" s="49">
        <v>247.17500670147118</v>
      </c>
      <c r="AT585" s="28">
        <v>1200</v>
      </c>
      <c r="AU585" s="28">
        <v>1200</v>
      </c>
      <c r="AV585" s="28">
        <v>1800</v>
      </c>
    </row>
    <row r="586" spans="1:48" x14ac:dyDescent="0.25">
      <c r="A586" s="162">
        <v>583</v>
      </c>
      <c r="B586" s="3" t="s">
        <v>4959</v>
      </c>
      <c r="C586" s="3" t="s">
        <v>2176</v>
      </c>
      <c r="D586" s="28" t="s">
        <v>4942</v>
      </c>
      <c r="E586" s="25" t="s">
        <v>4942</v>
      </c>
      <c r="F586" s="25" t="s">
        <v>4942</v>
      </c>
      <c r="G586" s="25" t="s">
        <v>4942</v>
      </c>
      <c r="H586" s="28" t="s">
        <v>4942</v>
      </c>
      <c r="I586" s="51">
        <v>6.1649399999999996</v>
      </c>
      <c r="J586" s="51">
        <v>100</v>
      </c>
      <c r="K586" s="28">
        <v>0</v>
      </c>
      <c r="L586" s="28" t="s">
        <v>4942</v>
      </c>
      <c r="M586" s="51" t="s">
        <v>4942</v>
      </c>
      <c r="N586" s="51" t="s">
        <v>4942</v>
      </c>
      <c r="O586" s="51" t="s">
        <v>4942</v>
      </c>
      <c r="P586" s="30" t="s">
        <v>2001</v>
      </c>
      <c r="Q586" s="27" t="s">
        <v>2001</v>
      </c>
      <c r="R586" s="30" t="s">
        <v>2001</v>
      </c>
      <c r="S586" s="27" t="s">
        <v>2001</v>
      </c>
      <c r="T586" s="30" t="s">
        <v>2001</v>
      </c>
      <c r="U586" s="27" t="s">
        <v>2001</v>
      </c>
      <c r="V586" s="30" t="s">
        <v>2001</v>
      </c>
      <c r="W586" s="32" t="s">
        <v>2001</v>
      </c>
      <c r="X586" s="30" t="s">
        <v>2001</v>
      </c>
      <c r="Y586" s="32" t="s">
        <v>2001</v>
      </c>
      <c r="Z586" s="30" t="s">
        <v>2001</v>
      </c>
      <c r="AA586" s="32" t="s">
        <v>2001</v>
      </c>
      <c r="AB586" s="30" t="s">
        <v>2001</v>
      </c>
      <c r="AC586" s="27" t="s">
        <v>2001</v>
      </c>
      <c r="AD586" s="30" t="s">
        <v>2001</v>
      </c>
      <c r="AE586" s="27" t="s">
        <v>2001</v>
      </c>
      <c r="AF586" s="30" t="s">
        <v>2001</v>
      </c>
      <c r="AG586" s="27" t="s">
        <v>2001</v>
      </c>
      <c r="AH586" s="25" t="s">
        <v>2001</v>
      </c>
      <c r="AI586" s="25" t="s">
        <v>2001</v>
      </c>
      <c r="AJ586" s="25" t="s">
        <v>2001</v>
      </c>
      <c r="AK586" s="25" t="s">
        <v>2001</v>
      </c>
      <c r="AL586" s="25" t="s">
        <v>2001</v>
      </c>
      <c r="AM586" s="25" t="s">
        <v>2001</v>
      </c>
      <c r="AN586" s="49" t="s">
        <v>2001</v>
      </c>
      <c r="AO586" s="49" t="s">
        <v>2001</v>
      </c>
      <c r="AP586" s="49" t="s">
        <v>2001</v>
      </c>
      <c r="AQ586" s="49" t="s">
        <v>2001</v>
      </c>
      <c r="AR586" s="49" t="s">
        <v>2001</v>
      </c>
      <c r="AS586" s="49" t="s">
        <v>2001</v>
      </c>
      <c r="AT586" s="28" t="s">
        <v>2001</v>
      </c>
      <c r="AU586" s="28" t="s">
        <v>2001</v>
      </c>
      <c r="AV586" s="28" t="s">
        <v>2001</v>
      </c>
    </row>
    <row r="587" spans="1:48" x14ac:dyDescent="0.25">
      <c r="A587" s="162">
        <v>584</v>
      </c>
      <c r="B587" s="3" t="s">
        <v>141</v>
      </c>
      <c r="C587" s="3" t="s">
        <v>1</v>
      </c>
      <c r="D587" s="6">
        <v>19300</v>
      </c>
      <c r="E587" s="171">
        <v>10.60172</v>
      </c>
      <c r="F587" s="171">
        <v>2.1164019999999999</v>
      </c>
      <c r="G587" s="171">
        <v>-32.16169</v>
      </c>
      <c r="H587" s="6">
        <v>231600000000</v>
      </c>
      <c r="I587" s="154">
        <v>12</v>
      </c>
      <c r="J587" s="154">
        <v>14.684799999999999</v>
      </c>
      <c r="K587" s="6">
        <v>688</v>
      </c>
      <c r="L587" s="6">
        <v>12148250</v>
      </c>
      <c r="M587" s="154">
        <v>14.698377198477212</v>
      </c>
      <c r="N587" s="154">
        <v>1.1756369144306531</v>
      </c>
      <c r="O587" s="154">
        <v>-1.8018820000000001E-3</v>
      </c>
      <c r="P587" s="172">
        <v>1706686.1026610001</v>
      </c>
      <c r="Q587" s="168">
        <v>0.65482796753207939</v>
      </c>
      <c r="R587" s="172">
        <v>1217338.7670839999</v>
      </c>
      <c r="S587" s="168">
        <v>-0.28672368915058744</v>
      </c>
      <c r="T587" s="172">
        <v>805796.33119299996</v>
      </c>
      <c r="U587" s="168">
        <v>-0.33806730469678892</v>
      </c>
      <c r="V587" s="172">
        <v>135337.88975900001</v>
      </c>
      <c r="W587" s="173">
        <v>1.1668155025767901</v>
      </c>
      <c r="X587" s="172">
        <v>53197.630129999998</v>
      </c>
      <c r="Y587" s="173">
        <v>-0.60692729711738136</v>
      </c>
      <c r="Z587" s="172">
        <v>26703.895133999999</v>
      </c>
      <c r="AA587" s="173">
        <v>-0.49802472274153542</v>
      </c>
      <c r="AB587" s="172">
        <v>7345.333333333333</v>
      </c>
      <c r="AC587" s="168">
        <v>0.41129755347764818</v>
      </c>
      <c r="AD587" s="172">
        <v>4433</v>
      </c>
      <c r="AE587" s="168">
        <v>-0.39648756580141586</v>
      </c>
      <c r="AF587" s="172">
        <v>2225</v>
      </c>
      <c r="AG587" s="168">
        <v>-0.49808256259869166</v>
      </c>
      <c r="AH587" s="171">
        <v>34.443202322580511</v>
      </c>
      <c r="AI587" s="171">
        <v>13.486801024399552</v>
      </c>
      <c r="AJ587" s="171">
        <v>6.0323732431267105</v>
      </c>
      <c r="AK587" s="171">
        <v>74.555045371942171</v>
      </c>
      <c r="AL587" s="171">
        <v>24.623409287313084</v>
      </c>
      <c r="AM587" s="171">
        <v>12.138371187282356</v>
      </c>
      <c r="AN587" s="170">
        <v>11.588183079691017</v>
      </c>
      <c r="AO587" s="170">
        <v>9.7364526414380865</v>
      </c>
      <c r="AP587" s="170">
        <v>10.098165498163647</v>
      </c>
      <c r="AQ587" s="170">
        <v>0</v>
      </c>
      <c r="AR587" s="170">
        <v>5.10408131869728</v>
      </c>
      <c r="AS587" s="170">
        <v>49.272988385668626</v>
      </c>
      <c r="AT587" s="6">
        <v>3333.3333333333335</v>
      </c>
      <c r="AU587" s="6">
        <v>6000</v>
      </c>
      <c r="AV587" s="6">
        <v>2000</v>
      </c>
    </row>
    <row r="588" spans="1:48" x14ac:dyDescent="0.25">
      <c r="A588" s="162">
        <v>585</v>
      </c>
      <c r="B588" s="3" t="s">
        <v>4722</v>
      </c>
      <c r="C588" s="3" t="s">
        <v>2176</v>
      </c>
      <c r="D588" s="6">
        <v>8300</v>
      </c>
      <c r="E588" s="171">
        <v>-4.5977009999999998</v>
      </c>
      <c r="F588" s="171">
        <v>-2.3529409999999999</v>
      </c>
      <c r="G588" s="171">
        <v>-29.661020000000001</v>
      </c>
      <c r="H588" s="6">
        <v>1826000000000</v>
      </c>
      <c r="I588" s="154">
        <v>220</v>
      </c>
      <c r="J588" s="154">
        <v>72.977710000000002</v>
      </c>
      <c r="K588" s="6">
        <v>11400</v>
      </c>
      <c r="L588" s="6">
        <v>94990500</v>
      </c>
      <c r="M588" s="154" t="s">
        <v>4942</v>
      </c>
      <c r="N588" s="154" t="s">
        <v>4942</v>
      </c>
      <c r="O588" s="154" t="s">
        <v>4942</v>
      </c>
      <c r="P588" s="172" t="s">
        <v>4748</v>
      </c>
      <c r="Q588" s="168" t="s">
        <v>2001</v>
      </c>
      <c r="R588" s="172" t="s">
        <v>4748</v>
      </c>
      <c r="S588" s="168" t="s">
        <v>2001</v>
      </c>
      <c r="T588" s="172" t="s">
        <v>4748</v>
      </c>
      <c r="U588" s="168" t="s">
        <v>4748</v>
      </c>
      <c r="V588" s="172" t="s">
        <v>4748</v>
      </c>
      <c r="W588" s="173" t="s">
        <v>2001</v>
      </c>
      <c r="X588" s="172" t="s">
        <v>4748</v>
      </c>
      <c r="Y588" s="173" t="s">
        <v>2001</v>
      </c>
      <c r="Z588" s="172" t="s">
        <v>4748</v>
      </c>
      <c r="AA588" s="173" t="s">
        <v>4748</v>
      </c>
      <c r="AB588" s="172" t="s">
        <v>4748</v>
      </c>
      <c r="AC588" s="168" t="s">
        <v>2001</v>
      </c>
      <c r="AD588" s="172" t="s">
        <v>4748</v>
      </c>
      <c r="AE588" s="168" t="s">
        <v>2001</v>
      </c>
      <c r="AF588" s="172" t="s">
        <v>4748</v>
      </c>
      <c r="AG588" s="168" t="s">
        <v>4748</v>
      </c>
      <c r="AH588" s="171" t="s">
        <v>4748</v>
      </c>
      <c r="AI588" s="171" t="s">
        <v>4748</v>
      </c>
      <c r="AJ588" s="171" t="s">
        <v>4748</v>
      </c>
      <c r="AK588" s="171" t="s">
        <v>4748</v>
      </c>
      <c r="AL588" s="171" t="s">
        <v>4748</v>
      </c>
      <c r="AM588" s="171" t="s">
        <v>4748</v>
      </c>
      <c r="AN588" s="170" t="s">
        <v>4748</v>
      </c>
      <c r="AO588" s="170" t="s">
        <v>4748</v>
      </c>
      <c r="AP588" s="170" t="s">
        <v>4748</v>
      </c>
      <c r="AQ588" s="170" t="s">
        <v>4748</v>
      </c>
      <c r="AR588" s="170" t="s">
        <v>4748</v>
      </c>
      <c r="AS588" s="170" t="s">
        <v>4748</v>
      </c>
      <c r="AT588" s="6" t="s">
        <v>4748</v>
      </c>
      <c r="AU588" s="6" t="s">
        <v>4748</v>
      </c>
      <c r="AV588" s="6" t="s">
        <v>4748</v>
      </c>
    </row>
    <row r="589" spans="1:48" x14ac:dyDescent="0.25">
      <c r="A589" s="162">
        <v>586</v>
      </c>
      <c r="B589" s="3" t="s">
        <v>425</v>
      </c>
      <c r="C589" s="3" t="s">
        <v>694</v>
      </c>
      <c r="D589" s="6">
        <v>7900</v>
      </c>
      <c r="E589" s="171">
        <v>17.910450000000001</v>
      </c>
      <c r="F589" s="171">
        <v>64.583330000000004</v>
      </c>
      <c r="G589" s="171">
        <v>54.901960000000003</v>
      </c>
      <c r="H589" s="6">
        <v>13000082000</v>
      </c>
      <c r="I589" s="154">
        <v>1.6455799999999998</v>
      </c>
      <c r="J589" s="154">
        <v>14.3536</v>
      </c>
      <c r="K589" s="6">
        <v>70</v>
      </c>
      <c r="L589" s="6">
        <v>493000</v>
      </c>
      <c r="M589" s="154">
        <v>63.855310784767546</v>
      </c>
      <c r="N589" s="154">
        <v>0.66597547311552296</v>
      </c>
      <c r="O589" s="154" t="s">
        <v>4942</v>
      </c>
      <c r="P589" s="172">
        <v>14330.907837999999</v>
      </c>
      <c r="Q589" s="168">
        <v>2.7649438692660455E-2</v>
      </c>
      <c r="R589" s="172">
        <v>11734.971562999999</v>
      </c>
      <c r="S589" s="168">
        <v>-0.18114248618057438</v>
      </c>
      <c r="T589" s="172">
        <v>11569.616516</v>
      </c>
      <c r="U589" s="168">
        <v>-1.4090792305058364E-2</v>
      </c>
      <c r="V589" s="172">
        <v>1142.638197</v>
      </c>
      <c r="W589" s="173">
        <v>-0.20055913582841733</v>
      </c>
      <c r="X589" s="172">
        <v>1007.588717</v>
      </c>
      <c r="Y589" s="173">
        <v>-0.11819093773914857</v>
      </c>
      <c r="Z589" s="172">
        <v>1045.5967209999999</v>
      </c>
      <c r="AA589" s="173">
        <v>3.7721744357325823E-2</v>
      </c>
      <c r="AB589" s="172">
        <v>694</v>
      </c>
      <c r="AC589" s="168">
        <v>-0.20138089758342925</v>
      </c>
      <c r="AD589" s="172">
        <v>612</v>
      </c>
      <c r="AE589" s="168">
        <v>-0.11815561959654175</v>
      </c>
      <c r="AF589" s="172">
        <v>635</v>
      </c>
      <c r="AG589" s="168">
        <v>3.7581699346405227E-2</v>
      </c>
      <c r="AH589" s="171">
        <v>5.1750825124427324</v>
      </c>
      <c r="AI589" s="171">
        <v>4.6597857750820895</v>
      </c>
      <c r="AJ589" s="171">
        <v>4.9297338838562732</v>
      </c>
      <c r="AK589" s="171">
        <v>5.6184833647161545</v>
      </c>
      <c r="AL589" s="171">
        <v>5.0036888985938246</v>
      </c>
      <c r="AM589" s="171">
        <v>5.2142326438376081</v>
      </c>
      <c r="AN589" s="170">
        <v>17.5188630014271</v>
      </c>
      <c r="AO589" s="170">
        <v>17.32727989227595</v>
      </c>
      <c r="AP589" s="170">
        <v>21.582005527554692</v>
      </c>
      <c r="AQ589" s="170">
        <v>0</v>
      </c>
      <c r="AR589" s="170">
        <v>0</v>
      </c>
      <c r="AS589" s="170">
        <v>0</v>
      </c>
      <c r="AT589" s="6">
        <v>750</v>
      </c>
      <c r="AU589" s="6">
        <v>600</v>
      </c>
      <c r="AV589" s="6">
        <v>600</v>
      </c>
    </row>
    <row r="590" spans="1:48" x14ac:dyDescent="0.25">
      <c r="A590" s="162">
        <v>587</v>
      </c>
      <c r="B590" s="3" t="s">
        <v>2887</v>
      </c>
      <c r="C590" s="3" t="s">
        <v>2176</v>
      </c>
      <c r="D590" s="28">
        <v>10000</v>
      </c>
      <c r="E590" s="25">
        <v>0</v>
      </c>
      <c r="F590" s="25">
        <v>0</v>
      </c>
      <c r="G590" s="25">
        <v>0</v>
      </c>
      <c r="H590" s="28">
        <v>15007000000</v>
      </c>
      <c r="I590" s="51">
        <v>1.5006999999999999</v>
      </c>
      <c r="J590" s="51">
        <v>74.478039999999993</v>
      </c>
      <c r="K590" s="28">
        <v>180</v>
      </c>
      <c r="L590" s="28">
        <v>1800000</v>
      </c>
      <c r="M590" s="51">
        <v>6.5616797900262469</v>
      </c>
      <c r="N590" s="51">
        <v>0.83349728144881008</v>
      </c>
      <c r="O590" s="51" t="s">
        <v>4942</v>
      </c>
      <c r="P590" s="30">
        <v>95780.846097999995</v>
      </c>
      <c r="Q590" s="27" t="s">
        <v>2001</v>
      </c>
      <c r="R590" s="30">
        <v>110931.17569600001</v>
      </c>
      <c r="S590" s="27">
        <v>0.15817702823901403</v>
      </c>
      <c r="T590" s="30">
        <v>111117.367134</v>
      </c>
      <c r="U590" s="27">
        <v>1.6784410408688037E-3</v>
      </c>
      <c r="V590" s="30">
        <v>1719.9833779999999</v>
      </c>
      <c r="W590" s="32" t="s">
        <v>2001</v>
      </c>
      <c r="X590" s="30">
        <v>1961.222317</v>
      </c>
      <c r="Y590" s="32">
        <v>0.14025655252582325</v>
      </c>
      <c r="Z590" s="30">
        <v>2287.735533</v>
      </c>
      <c r="AA590" s="32">
        <v>0.16648455056306605</v>
      </c>
      <c r="AB590" s="30" t="s">
        <v>4748</v>
      </c>
      <c r="AC590" s="27" t="s">
        <v>2001</v>
      </c>
      <c r="AD590" s="30">
        <v>1307</v>
      </c>
      <c r="AE590" s="27" t="s">
        <v>2001</v>
      </c>
      <c r="AF590" s="30">
        <v>1524</v>
      </c>
      <c r="AG590" s="27">
        <v>0.1660290742157613</v>
      </c>
      <c r="AH590" s="25" t="s">
        <v>4748</v>
      </c>
      <c r="AI590" s="25">
        <v>2.1950052842049028</v>
      </c>
      <c r="AJ590" s="25">
        <v>2.8569414874905603</v>
      </c>
      <c r="AK590" s="25" t="s">
        <v>4748</v>
      </c>
      <c r="AL590" s="25">
        <v>12.118612762131034</v>
      </c>
      <c r="AM590" s="25">
        <v>13.082837014275189</v>
      </c>
      <c r="AN590" s="49">
        <v>15.315096417076134</v>
      </c>
      <c r="AO590" s="49">
        <v>12.263439868591009</v>
      </c>
      <c r="AP590" s="49">
        <v>11.481022356852133</v>
      </c>
      <c r="AQ590" s="49">
        <v>42.023365411229939</v>
      </c>
      <c r="AR590" s="49">
        <v>29.398440966925953</v>
      </c>
      <c r="AS590" s="49">
        <v>18.927579353748925</v>
      </c>
      <c r="AT590" s="28" t="s">
        <v>4748</v>
      </c>
      <c r="AU590" s="28" t="s">
        <v>4748</v>
      </c>
      <c r="AV590" s="28">
        <v>750</v>
      </c>
    </row>
    <row r="591" spans="1:48" x14ac:dyDescent="0.25">
      <c r="A591" s="162">
        <v>588</v>
      </c>
      <c r="B591" s="3" t="s">
        <v>2031</v>
      </c>
      <c r="C591" s="3" t="s">
        <v>1</v>
      </c>
      <c r="D591" s="28">
        <v>1560</v>
      </c>
      <c r="E591" s="25">
        <v>-4.2944789999999999</v>
      </c>
      <c r="F591" s="25">
        <v>-8.2352939999999997</v>
      </c>
      <c r="G591" s="25">
        <v>-44.876330000000003</v>
      </c>
      <c r="H591" s="28">
        <v>31200000000</v>
      </c>
      <c r="I591" s="51">
        <v>20</v>
      </c>
      <c r="J591" s="51">
        <v>81.887500000000003</v>
      </c>
      <c r="K591" s="28">
        <v>66017</v>
      </c>
      <c r="L591" s="28">
        <v>104550000</v>
      </c>
      <c r="M591" s="51" t="s">
        <v>4942</v>
      </c>
      <c r="N591" s="51">
        <v>0.15608519157070838</v>
      </c>
      <c r="O591" s="51">
        <v>0.48931459999999999</v>
      </c>
      <c r="P591" s="30">
        <v>36888.927623000003</v>
      </c>
      <c r="Q591" s="27" t="s">
        <v>2001</v>
      </c>
      <c r="R591" s="30">
        <v>291243.76069299999</v>
      </c>
      <c r="S591" s="27">
        <v>6.8951538973827864</v>
      </c>
      <c r="T591" s="30">
        <v>126480.028507</v>
      </c>
      <c r="U591" s="27">
        <v>-0.5657245044287057</v>
      </c>
      <c r="V591" s="30">
        <v>6649.0425640000003</v>
      </c>
      <c r="W591" s="32" t="s">
        <v>2001</v>
      </c>
      <c r="X591" s="30">
        <v>12874.689558</v>
      </c>
      <c r="Y591" s="32">
        <v>0.93632232521831082</v>
      </c>
      <c r="Z591" s="30">
        <v>2571.2922520000002</v>
      </c>
      <c r="AA591" s="32">
        <v>-0.8002831648548554</v>
      </c>
      <c r="AB591" s="30">
        <v>920.65</v>
      </c>
      <c r="AC591" s="27" t="s">
        <v>2001</v>
      </c>
      <c r="AD591" s="30">
        <v>679.56</v>
      </c>
      <c r="AE591" s="27">
        <v>-0.26186933145060565</v>
      </c>
      <c r="AF591" s="30">
        <v>128.56</v>
      </c>
      <c r="AG591" s="27">
        <v>-0.81081876508328921</v>
      </c>
      <c r="AH591" s="25" t="s">
        <v>4748</v>
      </c>
      <c r="AI591" s="25">
        <v>2.6458703520570337</v>
      </c>
      <c r="AJ591" s="25">
        <v>0.59319365894112197</v>
      </c>
      <c r="AK591" s="25" t="s">
        <v>4748</v>
      </c>
      <c r="AL591" s="25">
        <v>7.219724469639738</v>
      </c>
      <c r="AM591" s="25">
        <v>1.1563640671144026</v>
      </c>
      <c r="AN591" s="49">
        <v>36.659983904135515</v>
      </c>
      <c r="AO591" s="49">
        <v>11.943597401101691</v>
      </c>
      <c r="AP591" s="49">
        <v>21.649864430165355</v>
      </c>
      <c r="AQ591" s="49">
        <v>65.697150095108967</v>
      </c>
      <c r="AR591" s="49">
        <v>40.319198568708302</v>
      </c>
      <c r="AS591" s="49">
        <v>28.952887930261255</v>
      </c>
      <c r="AT591" s="28" t="s">
        <v>4748</v>
      </c>
      <c r="AU591" s="28" t="s">
        <v>4748</v>
      </c>
      <c r="AV591" s="28" t="s">
        <v>4748</v>
      </c>
    </row>
    <row r="592" spans="1:48" x14ac:dyDescent="0.25">
      <c r="A592" s="162">
        <v>589</v>
      </c>
      <c r="B592" s="3" t="s">
        <v>2890</v>
      </c>
      <c r="C592" s="3" t="s">
        <v>2176</v>
      </c>
      <c r="D592" s="28" t="s">
        <v>4942</v>
      </c>
      <c r="E592" s="25" t="s">
        <v>4942</v>
      </c>
      <c r="F592" s="25" t="s">
        <v>4942</v>
      </c>
      <c r="G592" s="25" t="s">
        <v>4942</v>
      </c>
      <c r="H592" s="28" t="s">
        <v>4942</v>
      </c>
      <c r="I592" s="51">
        <v>16.438379999999999</v>
      </c>
      <c r="J592" s="51">
        <v>6.1569320000000003</v>
      </c>
      <c r="K592" s="28" t="s">
        <v>4942</v>
      </c>
      <c r="L592" s="28" t="s">
        <v>4942</v>
      </c>
      <c r="M592" s="51" t="s">
        <v>4942</v>
      </c>
      <c r="N592" s="51" t="s">
        <v>4942</v>
      </c>
      <c r="O592" s="51" t="s">
        <v>4942</v>
      </c>
      <c r="P592" s="30" t="s">
        <v>4748</v>
      </c>
      <c r="Q592" s="27" t="s">
        <v>2001</v>
      </c>
      <c r="R592" s="30" t="s">
        <v>4748</v>
      </c>
      <c r="S592" s="27" t="s">
        <v>2001</v>
      </c>
      <c r="T592" s="30">
        <v>100495.22701800001</v>
      </c>
      <c r="U592" s="27" t="s">
        <v>4748</v>
      </c>
      <c r="V592" s="30" t="s">
        <v>4748</v>
      </c>
      <c r="W592" s="32" t="s">
        <v>2001</v>
      </c>
      <c r="X592" s="30" t="s">
        <v>4748</v>
      </c>
      <c r="Y592" s="32" t="s">
        <v>2001</v>
      </c>
      <c r="Z592" s="30">
        <v>3661.4010349999999</v>
      </c>
      <c r="AA592" s="32" t="s">
        <v>4748</v>
      </c>
      <c r="AB592" s="30" t="s">
        <v>4748</v>
      </c>
      <c r="AC592" s="27" t="s">
        <v>2001</v>
      </c>
      <c r="AD592" s="30" t="s">
        <v>4748</v>
      </c>
      <c r="AE592" s="27" t="s">
        <v>2001</v>
      </c>
      <c r="AF592" s="30">
        <v>222.73</v>
      </c>
      <c r="AG592" s="27" t="s">
        <v>4748</v>
      </c>
      <c r="AH592" s="25" t="s">
        <v>4748</v>
      </c>
      <c r="AI592" s="25" t="s">
        <v>4748</v>
      </c>
      <c r="AJ592" s="25" t="s">
        <v>4748</v>
      </c>
      <c r="AK592" s="25" t="s">
        <v>4748</v>
      </c>
      <c r="AL592" s="25" t="s">
        <v>4748</v>
      </c>
      <c r="AM592" s="25" t="s">
        <v>4748</v>
      </c>
      <c r="AN592" s="49" t="s">
        <v>4748</v>
      </c>
      <c r="AO592" s="49" t="s">
        <v>4748</v>
      </c>
      <c r="AP592" s="49">
        <v>12.778110586983349</v>
      </c>
      <c r="AQ592" s="49">
        <v>10.002805110762408</v>
      </c>
      <c r="AR592" s="49" t="s">
        <v>4748</v>
      </c>
      <c r="AS592" s="49">
        <v>11.391443210053227</v>
      </c>
      <c r="AT592" s="28" t="s">
        <v>4748</v>
      </c>
      <c r="AU592" s="28" t="s">
        <v>4748</v>
      </c>
      <c r="AV592" s="28">
        <v>65</v>
      </c>
    </row>
    <row r="593" spans="1:48" x14ac:dyDescent="0.25">
      <c r="A593" s="162">
        <v>590</v>
      </c>
      <c r="B593" s="3" t="s">
        <v>142</v>
      </c>
      <c r="C593" s="3" t="s">
        <v>1</v>
      </c>
      <c r="D593" s="28">
        <v>15400</v>
      </c>
      <c r="E593" s="25">
        <v>-1.2820510000000001</v>
      </c>
      <c r="F593" s="25">
        <v>-2.5316459999999998</v>
      </c>
      <c r="G593" s="25">
        <v>-1.2820510000000001</v>
      </c>
      <c r="H593" s="28">
        <v>201801599999.99997</v>
      </c>
      <c r="I593" s="51">
        <v>13.103999999999999</v>
      </c>
      <c r="J593" s="51">
        <v>26.615829999999999</v>
      </c>
      <c r="K593" s="28">
        <v>1152</v>
      </c>
      <c r="L593" s="28">
        <v>17034280</v>
      </c>
      <c r="M593" s="51">
        <v>6.2582236029783402</v>
      </c>
      <c r="N593" s="51">
        <v>0.61145880980307921</v>
      </c>
      <c r="O593" s="51">
        <v>0.18764459999999999</v>
      </c>
      <c r="P593" s="30">
        <v>205746.92457999999</v>
      </c>
      <c r="Q593" s="27">
        <v>8.4753641039916339E-3</v>
      </c>
      <c r="R593" s="30">
        <v>185502.43138699999</v>
      </c>
      <c r="S593" s="27">
        <v>-9.8395119316247115E-2</v>
      </c>
      <c r="T593" s="30">
        <v>181181.92361599999</v>
      </c>
      <c r="U593" s="27">
        <v>-2.3290841735580537E-2</v>
      </c>
      <c r="V593" s="30">
        <v>34560.869458000001</v>
      </c>
      <c r="W593" s="32">
        <v>0.3250304255668004</v>
      </c>
      <c r="X593" s="30">
        <v>22625.802436000002</v>
      </c>
      <c r="Y593" s="32">
        <v>-0.34533468657390276</v>
      </c>
      <c r="Z593" s="30">
        <v>21111.576518999998</v>
      </c>
      <c r="AA593" s="32">
        <v>-6.6924738748302362E-2</v>
      </c>
      <c r="AB593" s="30">
        <v>2395</v>
      </c>
      <c r="AC593" s="27">
        <v>0.14804572271386429</v>
      </c>
      <c r="AD593" s="30">
        <v>1541</v>
      </c>
      <c r="AE593" s="27">
        <v>-0.35657620041753657</v>
      </c>
      <c r="AF593" s="30">
        <v>1490</v>
      </c>
      <c r="AG593" s="27">
        <v>-3.3095392602206362E-2</v>
      </c>
      <c r="AH593" s="25">
        <v>9.9079276056303041</v>
      </c>
      <c r="AI593" s="25">
        <v>6.3874943404449089</v>
      </c>
      <c r="AJ593" s="25">
        <v>5.7660868453936187</v>
      </c>
      <c r="AK593" s="25">
        <v>10.659390709895947</v>
      </c>
      <c r="AL593" s="25">
        <v>6.3980622433593108</v>
      </c>
      <c r="AM593" s="25">
        <v>6.118015644015224</v>
      </c>
      <c r="AN593" s="49">
        <v>24.43271087605191</v>
      </c>
      <c r="AO593" s="49">
        <v>21.08437044278061</v>
      </c>
      <c r="AP593" s="49">
        <v>20.501590251754976</v>
      </c>
      <c r="AQ593" s="49">
        <v>0</v>
      </c>
      <c r="AR593" s="49">
        <v>0</v>
      </c>
      <c r="AS593" s="49">
        <v>0</v>
      </c>
      <c r="AT593" s="28">
        <v>0</v>
      </c>
      <c r="AU593" s="28" t="s">
        <v>4748</v>
      </c>
      <c r="AV593" s="28">
        <v>1200</v>
      </c>
    </row>
    <row r="594" spans="1:48" x14ac:dyDescent="0.25">
      <c r="A594" s="162">
        <v>591</v>
      </c>
      <c r="B594" s="3" t="s">
        <v>2893</v>
      </c>
      <c r="C594" s="3" t="s">
        <v>2176</v>
      </c>
      <c r="D594" s="6" t="s">
        <v>4942</v>
      </c>
      <c r="E594" s="171" t="s">
        <v>4942</v>
      </c>
      <c r="F594" s="171" t="s">
        <v>4942</v>
      </c>
      <c r="G594" s="171" t="s">
        <v>4942</v>
      </c>
      <c r="H594" s="6" t="s">
        <v>4942</v>
      </c>
      <c r="I594" s="154">
        <v>20.40089</v>
      </c>
      <c r="J594" s="154">
        <v>100</v>
      </c>
      <c r="K594" s="6" t="s">
        <v>4942</v>
      </c>
      <c r="L594" s="6" t="s">
        <v>4942</v>
      </c>
      <c r="M594" s="154" t="s">
        <v>4942</v>
      </c>
      <c r="N594" s="154" t="s">
        <v>4942</v>
      </c>
      <c r="O594" s="154" t="s">
        <v>4942</v>
      </c>
      <c r="P594" s="172" t="s">
        <v>4748</v>
      </c>
      <c r="Q594" s="168" t="s">
        <v>2001</v>
      </c>
      <c r="R594" s="172" t="s">
        <v>4748</v>
      </c>
      <c r="S594" s="168" t="s">
        <v>2001</v>
      </c>
      <c r="T594" s="172">
        <v>94092.332976999998</v>
      </c>
      <c r="U594" s="168" t="s">
        <v>4748</v>
      </c>
      <c r="V594" s="172" t="s">
        <v>4748</v>
      </c>
      <c r="W594" s="173" t="s">
        <v>2001</v>
      </c>
      <c r="X594" s="172" t="s">
        <v>4748</v>
      </c>
      <c r="Y594" s="173" t="s">
        <v>2001</v>
      </c>
      <c r="Z594" s="172">
        <v>-8.8926759999999998</v>
      </c>
      <c r="AA594" s="173" t="s">
        <v>4748</v>
      </c>
      <c r="AB594" s="172" t="s">
        <v>4748</v>
      </c>
      <c r="AC594" s="168" t="s">
        <v>2001</v>
      </c>
      <c r="AD594" s="172" t="s">
        <v>4748</v>
      </c>
      <c r="AE594" s="168" t="s">
        <v>2001</v>
      </c>
      <c r="AF594" s="172">
        <v>-0.44</v>
      </c>
      <c r="AG594" s="168" t="s">
        <v>4748</v>
      </c>
      <c r="AH594" s="171" t="s">
        <v>4748</v>
      </c>
      <c r="AI594" s="171" t="s">
        <v>4748</v>
      </c>
      <c r="AJ594" s="171" t="s">
        <v>4748</v>
      </c>
      <c r="AK594" s="171" t="s">
        <v>4748</v>
      </c>
      <c r="AL594" s="171" t="s">
        <v>4748</v>
      </c>
      <c r="AM594" s="171" t="s">
        <v>4748</v>
      </c>
      <c r="AN594" s="170" t="s">
        <v>4748</v>
      </c>
      <c r="AO594" s="170" t="s">
        <v>4748</v>
      </c>
      <c r="AP594" s="170">
        <v>33.170188208245555</v>
      </c>
      <c r="AQ594" s="170" t="s">
        <v>4748</v>
      </c>
      <c r="AR594" s="170" t="s">
        <v>4748</v>
      </c>
      <c r="AS594" s="170">
        <v>43.806356080631396</v>
      </c>
      <c r="AT594" s="6" t="s">
        <v>4748</v>
      </c>
      <c r="AU594" s="6" t="s">
        <v>4748</v>
      </c>
      <c r="AV594" s="6">
        <v>0</v>
      </c>
    </row>
    <row r="595" spans="1:48" x14ac:dyDescent="0.25">
      <c r="A595" s="162">
        <v>592</v>
      </c>
      <c r="B595" s="3" t="s">
        <v>143</v>
      </c>
      <c r="C595" s="3" t="s">
        <v>1</v>
      </c>
      <c r="D595" s="28">
        <v>7920</v>
      </c>
      <c r="E595" s="25">
        <v>-12</v>
      </c>
      <c r="F595" s="25">
        <v>-27.671230000000001</v>
      </c>
      <c r="G595" s="25">
        <v>-22.73171</v>
      </c>
      <c r="H595" s="28">
        <v>79200000000</v>
      </c>
      <c r="I595" s="51">
        <v>10</v>
      </c>
      <c r="J595" s="51">
        <v>46.357230000000001</v>
      </c>
      <c r="K595" s="28">
        <v>14659</v>
      </c>
      <c r="L595" s="28">
        <v>128542500</v>
      </c>
      <c r="M595" s="51">
        <v>9.6797826103666047</v>
      </c>
      <c r="N595" s="51">
        <v>0.51465204282445098</v>
      </c>
      <c r="O595" s="51">
        <v>0.276866</v>
      </c>
      <c r="P595" s="30">
        <v>629293.97391499998</v>
      </c>
      <c r="Q595" s="27">
        <v>-0.13422709462064508</v>
      </c>
      <c r="R595" s="30">
        <v>385413.81770399999</v>
      </c>
      <c r="S595" s="27">
        <v>-0.38754567232506409</v>
      </c>
      <c r="T595" s="30">
        <v>542398.81021499995</v>
      </c>
      <c r="U595" s="27">
        <v>0.40731542383767189</v>
      </c>
      <c r="V595" s="30">
        <v>8137.4274329999998</v>
      </c>
      <c r="W595" s="32">
        <v>-1.4060900875061066E-2</v>
      </c>
      <c r="X595" s="30">
        <v>3498.2322429999999</v>
      </c>
      <c r="Y595" s="32">
        <v>-0.57010587537610546</v>
      </c>
      <c r="Z595" s="30">
        <v>5843.1046349999997</v>
      </c>
      <c r="AA595" s="32">
        <v>0.67030209234738902</v>
      </c>
      <c r="AB595" s="30">
        <v>813.74274300000002</v>
      </c>
      <c r="AC595" s="27">
        <v>-1.3645159999999934E-2</v>
      </c>
      <c r="AD595" s="30">
        <v>349.82322399999998</v>
      </c>
      <c r="AE595" s="27">
        <v>-0.57010587558628467</v>
      </c>
      <c r="AF595" s="30">
        <v>584</v>
      </c>
      <c r="AG595" s="27">
        <v>0.66941460696160082</v>
      </c>
      <c r="AH595" s="25">
        <v>1.1834673651386776</v>
      </c>
      <c r="AI595" s="25">
        <v>0.54370559847138733</v>
      </c>
      <c r="AJ595" s="25">
        <v>0.72096459629498133</v>
      </c>
      <c r="AK595" s="25">
        <v>4.9845659476258879</v>
      </c>
      <c r="AL595" s="25">
        <v>2.155752051219872</v>
      </c>
      <c r="AM595" s="25">
        <v>3.651519151634893</v>
      </c>
      <c r="AN595" s="49">
        <v>5.4493158721446555</v>
      </c>
      <c r="AO595" s="49">
        <v>6.1380139570316405</v>
      </c>
      <c r="AP595" s="49">
        <v>6.9232442272716188</v>
      </c>
      <c r="AQ595" s="49">
        <v>119.19267679819112</v>
      </c>
      <c r="AR595" s="49">
        <v>141.57267216345809</v>
      </c>
      <c r="AS595" s="49">
        <v>208.48774292395208</v>
      </c>
      <c r="AT595" s="28">
        <v>600</v>
      </c>
      <c r="AU595" s="28">
        <v>600</v>
      </c>
      <c r="AV595" s="28" t="s">
        <v>4748</v>
      </c>
    </row>
    <row r="596" spans="1:48" x14ac:dyDescent="0.25">
      <c r="A596" s="162">
        <v>593</v>
      </c>
      <c r="B596" s="3" t="s">
        <v>144</v>
      </c>
      <c r="C596" s="3" t="s">
        <v>1</v>
      </c>
      <c r="D596" s="6">
        <v>8700</v>
      </c>
      <c r="E596" s="171">
        <v>-5.3318820000000002</v>
      </c>
      <c r="F596" s="171">
        <v>-17.142859999999999</v>
      </c>
      <c r="G596" s="171">
        <v>-33.587789999999998</v>
      </c>
      <c r="H596" s="6">
        <v>86999512800.000015</v>
      </c>
      <c r="I596" s="154">
        <v>9.9999399999999987</v>
      </c>
      <c r="J596" s="154">
        <v>45.34187</v>
      </c>
      <c r="K596" s="6">
        <v>3050.5</v>
      </c>
      <c r="L596" s="6">
        <v>26859000</v>
      </c>
      <c r="M596" s="154">
        <v>4.5446852589350568</v>
      </c>
      <c r="N596" s="154">
        <v>0.55000409392023764</v>
      </c>
      <c r="O596" s="154">
        <v>0.57525550000000003</v>
      </c>
      <c r="P596" s="172">
        <v>426553.88994999998</v>
      </c>
      <c r="Q596" s="168">
        <v>0.19297459338480416</v>
      </c>
      <c r="R596" s="172">
        <v>557288.92981</v>
      </c>
      <c r="S596" s="168">
        <v>0.30649126157382978</v>
      </c>
      <c r="T596" s="172">
        <v>393984.18176399998</v>
      </c>
      <c r="U596" s="168">
        <v>-0.2930342580134806</v>
      </c>
      <c r="V596" s="172">
        <v>14978.375392</v>
      </c>
      <c r="W596" s="173">
        <v>0.26421885122074795</v>
      </c>
      <c r="X596" s="172">
        <v>22493.083318000001</v>
      </c>
      <c r="Y596" s="173">
        <v>0.50170380494093036</v>
      </c>
      <c r="Z596" s="172">
        <v>18681.677511999998</v>
      </c>
      <c r="AA596" s="173">
        <v>-0.16944790325610629</v>
      </c>
      <c r="AB596" s="172">
        <v>1498</v>
      </c>
      <c r="AC596" s="168">
        <v>0.26413502109704634</v>
      </c>
      <c r="AD596" s="172">
        <v>2068.0839289999999</v>
      </c>
      <c r="AE596" s="168">
        <v>0.38056337049399191</v>
      </c>
      <c r="AF596" s="172">
        <v>1868.1782129999999</v>
      </c>
      <c r="AG596" s="168">
        <v>-9.6662283960913656E-2</v>
      </c>
      <c r="AH596" s="171">
        <v>2.351825410577713</v>
      </c>
      <c r="AI596" s="171">
        <v>3.6585450657487391</v>
      </c>
      <c r="AJ596" s="171">
        <v>2.763699606570384</v>
      </c>
      <c r="AK596" s="171">
        <v>9.0459194487343755</v>
      </c>
      <c r="AL596" s="171">
        <v>11.967996812561257</v>
      </c>
      <c r="AM596" s="171">
        <v>10.286504692838978</v>
      </c>
      <c r="AN596" s="170">
        <v>12.958483060482518</v>
      </c>
      <c r="AO596" s="170">
        <v>11.848619449432164</v>
      </c>
      <c r="AP596" s="170">
        <v>16.183497418734703</v>
      </c>
      <c r="AQ596" s="170">
        <v>18.322595326743354</v>
      </c>
      <c r="AR596" s="170">
        <v>77.719360839534119</v>
      </c>
      <c r="AS596" s="170">
        <v>84.049760433479932</v>
      </c>
      <c r="AT596" s="6">
        <v>750</v>
      </c>
      <c r="AU596" s="6">
        <v>950</v>
      </c>
      <c r="AV596" s="6">
        <v>950</v>
      </c>
    </row>
    <row r="597" spans="1:48" x14ac:dyDescent="0.25">
      <c r="A597" s="162">
        <v>594</v>
      </c>
      <c r="B597" s="3" t="s">
        <v>2896</v>
      </c>
      <c r="C597" s="3" t="s">
        <v>2176</v>
      </c>
      <c r="D597" s="28">
        <v>5200</v>
      </c>
      <c r="E597" s="25">
        <v>-16.12903</v>
      </c>
      <c r="F597" s="25">
        <v>-23.529409999999999</v>
      </c>
      <c r="G597" s="25">
        <v>-47.47475</v>
      </c>
      <c r="H597" s="28">
        <v>78000000000</v>
      </c>
      <c r="I597" s="51">
        <v>15</v>
      </c>
      <c r="J597" s="51">
        <v>43.311309999999999</v>
      </c>
      <c r="K597" s="28">
        <v>330</v>
      </c>
      <c r="L597" s="28">
        <v>1862500</v>
      </c>
      <c r="M597" s="51">
        <v>23.068050749711652</v>
      </c>
      <c r="N597" s="51">
        <v>0.39273010494013694</v>
      </c>
      <c r="O597" s="51" t="s">
        <v>4942</v>
      </c>
      <c r="P597" s="30">
        <v>195090.524989</v>
      </c>
      <c r="Q597" s="27">
        <v>-0.22590668309974371</v>
      </c>
      <c r="R597" s="30">
        <v>303203.03853100003</v>
      </c>
      <c r="S597" s="27">
        <v>0.55416588554516344</v>
      </c>
      <c r="T597" s="30">
        <v>289972.768454</v>
      </c>
      <c r="U597" s="27">
        <v>-4.3635018108986845E-2</v>
      </c>
      <c r="V597" s="30">
        <v>6759.8254239999997</v>
      </c>
      <c r="W597" s="32">
        <v>2.8841198311424239</v>
      </c>
      <c r="X597" s="30">
        <v>13131.481689</v>
      </c>
      <c r="Y597" s="32">
        <v>0.94257704383579966</v>
      </c>
      <c r="Z597" s="30">
        <v>9055.6186930000003</v>
      </c>
      <c r="AA597" s="32">
        <v>-0.31038865929457715</v>
      </c>
      <c r="AB597" s="30">
        <v>450.65502800000002</v>
      </c>
      <c r="AC597" s="27">
        <v>2.8839526674136002</v>
      </c>
      <c r="AD597" s="30">
        <v>875.43211299999996</v>
      </c>
      <c r="AE597" s="27">
        <v>0.94257704587287972</v>
      </c>
      <c r="AF597" s="30">
        <v>603.71</v>
      </c>
      <c r="AG597" s="27">
        <v>-0.31038627549181524</v>
      </c>
      <c r="AH597" s="25">
        <v>0.84845704219463935</v>
      </c>
      <c r="AI597" s="25">
        <v>1.5229369627334173</v>
      </c>
      <c r="AJ597" s="25">
        <v>1.0730496351226522</v>
      </c>
      <c r="AK597" s="25">
        <v>2.867726023808808</v>
      </c>
      <c r="AL597" s="25">
        <v>5.3556779735805842</v>
      </c>
      <c r="AM597" s="25">
        <v>3.620821134712402</v>
      </c>
      <c r="AN597" s="49">
        <v>11.460146366544766</v>
      </c>
      <c r="AO597" s="49">
        <v>11.710552796577522</v>
      </c>
      <c r="AP597" s="49">
        <v>10.602485282985175</v>
      </c>
      <c r="AQ597" s="49">
        <v>97.343082255552432</v>
      </c>
      <c r="AR597" s="49">
        <v>0</v>
      </c>
      <c r="AS597" s="49">
        <v>0</v>
      </c>
      <c r="AT597" s="28">
        <v>300</v>
      </c>
      <c r="AU597" s="28">
        <v>500</v>
      </c>
      <c r="AV597" s="28" t="s">
        <v>4748</v>
      </c>
    </row>
    <row r="598" spans="1:48" x14ac:dyDescent="0.25">
      <c r="A598" s="162">
        <v>595</v>
      </c>
      <c r="B598" s="3" t="s">
        <v>2899</v>
      </c>
      <c r="C598" s="3" t="s">
        <v>2176</v>
      </c>
      <c r="D598" s="28">
        <v>10500</v>
      </c>
      <c r="E598" s="25">
        <v>11.70213</v>
      </c>
      <c r="F598" s="25">
        <v>77.966099999999997</v>
      </c>
      <c r="G598" s="25">
        <v>20.68966</v>
      </c>
      <c r="H598" s="28">
        <v>78750000000</v>
      </c>
      <c r="I598" s="51">
        <v>7.5</v>
      </c>
      <c r="J598" s="51">
        <v>45.47</v>
      </c>
      <c r="K598" s="28">
        <v>45</v>
      </c>
      <c r="L598" s="28">
        <v>395000</v>
      </c>
      <c r="M598" s="51">
        <v>8.1332300542215332</v>
      </c>
      <c r="N598" s="51">
        <v>0.88763650716024667</v>
      </c>
      <c r="O598" s="51" t="s">
        <v>4942</v>
      </c>
      <c r="P598" s="30">
        <v>54411.739376999998</v>
      </c>
      <c r="Q598" s="27">
        <v>-0.36346840240142553</v>
      </c>
      <c r="R598" s="30">
        <v>76009.190113000004</v>
      </c>
      <c r="S598" s="27">
        <v>0.39692630640529214</v>
      </c>
      <c r="T598" s="30">
        <v>80899.664000000004</v>
      </c>
      <c r="U598" s="27">
        <v>6.4340560394466992E-2</v>
      </c>
      <c r="V598" s="30">
        <v>9947.287241</v>
      </c>
      <c r="W598" s="32">
        <v>-0.14572469365382901</v>
      </c>
      <c r="X598" s="30">
        <v>10883.871542999999</v>
      </c>
      <c r="Y598" s="32">
        <v>9.4154745842630838E-2</v>
      </c>
      <c r="Z598" s="30">
        <v>8484.5084700000007</v>
      </c>
      <c r="AA598" s="32">
        <v>-0.22045124876020403</v>
      </c>
      <c r="AB598" s="30">
        <v>1326</v>
      </c>
      <c r="AC598" s="27">
        <v>-0.14616870573084351</v>
      </c>
      <c r="AD598" s="30">
        <v>1451</v>
      </c>
      <c r="AE598" s="27">
        <v>9.4268476621417907E-2</v>
      </c>
      <c r="AF598" s="30">
        <v>1131</v>
      </c>
      <c r="AG598" s="27">
        <v>-0.22053756030323915</v>
      </c>
      <c r="AH598" s="25">
        <v>6.5064881549935549</v>
      </c>
      <c r="AI598" s="25">
        <v>6.1895161799490062</v>
      </c>
      <c r="AJ598" s="25">
        <v>5.1253705936083831</v>
      </c>
      <c r="AK598" s="25">
        <v>10.451005736262227</v>
      </c>
      <c r="AL598" s="25">
        <v>11.547406306173762</v>
      </c>
      <c r="AM598" s="25">
        <v>8.8847740745904389</v>
      </c>
      <c r="AN598" s="49">
        <v>52.17449743575029</v>
      </c>
      <c r="AO598" s="49">
        <v>33.473179857824185</v>
      </c>
      <c r="AP598" s="49">
        <v>30.948543195432798</v>
      </c>
      <c r="AQ598" s="49">
        <v>19.612171832227894</v>
      </c>
      <c r="AR598" s="49">
        <v>12.797783026472029</v>
      </c>
      <c r="AS598" s="49">
        <v>5.9440645171309185</v>
      </c>
      <c r="AT598" s="28">
        <v>1000</v>
      </c>
      <c r="AU598" s="28" t="s">
        <v>4748</v>
      </c>
      <c r="AV598" s="28">
        <v>1800</v>
      </c>
    </row>
    <row r="599" spans="1:48" x14ac:dyDescent="0.25">
      <c r="A599" s="162">
        <v>596</v>
      </c>
      <c r="B599" s="3" t="s">
        <v>4100</v>
      </c>
      <c r="C599" s="3" t="s">
        <v>2176</v>
      </c>
      <c r="D599" s="28">
        <v>36000</v>
      </c>
      <c r="E599" s="25">
        <v>-6.493506</v>
      </c>
      <c r="F599" s="25">
        <v>2.8571430000000002</v>
      </c>
      <c r="G599" s="25">
        <v>179.06979999999999</v>
      </c>
      <c r="H599" s="28">
        <v>487800000000</v>
      </c>
      <c r="I599" s="51">
        <v>13.549999999999999</v>
      </c>
      <c r="J599" s="51">
        <v>100</v>
      </c>
      <c r="K599" s="28">
        <v>270</v>
      </c>
      <c r="L599" s="28">
        <v>10086000</v>
      </c>
      <c r="M599" s="51">
        <v>5.3981106612685563</v>
      </c>
      <c r="N599" s="51">
        <v>1.4618473507670482</v>
      </c>
      <c r="O599" s="51" t="s">
        <v>4942</v>
      </c>
      <c r="P599" s="30" t="s">
        <v>4748</v>
      </c>
      <c r="Q599" s="27" t="s">
        <v>2001</v>
      </c>
      <c r="R599" s="30">
        <v>528105.94883200002</v>
      </c>
      <c r="S599" s="27" t="s">
        <v>2001</v>
      </c>
      <c r="T599" s="30">
        <v>578423.48245500005</v>
      </c>
      <c r="U599" s="27">
        <v>9.5279240338583912E-2</v>
      </c>
      <c r="V599" s="30" t="s">
        <v>4748</v>
      </c>
      <c r="W599" s="32" t="s">
        <v>2001</v>
      </c>
      <c r="X599" s="30">
        <v>80965.614824000004</v>
      </c>
      <c r="Y599" s="32" t="s">
        <v>2001</v>
      </c>
      <c r="Z599" s="30">
        <v>90521.021898000006</v>
      </c>
      <c r="AA599" s="32">
        <v>0.11801808823129653</v>
      </c>
      <c r="AB599" s="30" t="s">
        <v>4748</v>
      </c>
      <c r="AC599" s="27" t="s">
        <v>2001</v>
      </c>
      <c r="AD599" s="30">
        <v>5885</v>
      </c>
      <c r="AE599" s="27" t="s">
        <v>2001</v>
      </c>
      <c r="AF599" s="30">
        <v>6669</v>
      </c>
      <c r="AG599" s="27">
        <v>0.13322005097706033</v>
      </c>
      <c r="AH599" s="25" t="s">
        <v>4748</v>
      </c>
      <c r="AI599" s="25" t="s">
        <v>4748</v>
      </c>
      <c r="AJ599" s="25">
        <v>15.389449072498762</v>
      </c>
      <c r="AK599" s="25" t="s">
        <v>4748</v>
      </c>
      <c r="AL599" s="25" t="s">
        <v>4748</v>
      </c>
      <c r="AM599" s="25">
        <v>28.127068895289987</v>
      </c>
      <c r="AN599" s="49" t="s">
        <v>4748</v>
      </c>
      <c r="AO599" s="49">
        <v>40.89815662684552</v>
      </c>
      <c r="AP599" s="49">
        <v>38.148250940895501</v>
      </c>
      <c r="AQ599" s="49" t="s">
        <v>4748</v>
      </c>
      <c r="AR599" s="49">
        <v>6.2530108981471875</v>
      </c>
      <c r="AS599" s="49">
        <v>0</v>
      </c>
      <c r="AT599" s="28" t="s">
        <v>4748</v>
      </c>
      <c r="AU599" s="28" t="s">
        <v>4748</v>
      </c>
      <c r="AV599" s="28">
        <v>3500</v>
      </c>
    </row>
    <row r="600" spans="1:48" x14ac:dyDescent="0.25">
      <c r="A600" s="162">
        <v>597</v>
      </c>
      <c r="B600" s="3" t="s">
        <v>426</v>
      </c>
      <c r="C600" s="3" t="s">
        <v>694</v>
      </c>
      <c r="D600" s="28">
        <v>3400</v>
      </c>
      <c r="E600" s="25">
        <v>-12.820510000000001</v>
      </c>
      <c r="F600" s="25">
        <v>-2.8571430000000002</v>
      </c>
      <c r="G600" s="25">
        <v>-51.49333</v>
      </c>
      <c r="H600" s="28">
        <v>913348681000</v>
      </c>
      <c r="I600" s="51">
        <v>268.63200000000001</v>
      </c>
      <c r="J600" s="51">
        <v>79.1768</v>
      </c>
      <c r="K600" s="28">
        <v>1013458</v>
      </c>
      <c r="L600" s="28">
        <v>3743958000</v>
      </c>
      <c r="M600" s="51">
        <v>16.548399018664821</v>
      </c>
      <c r="N600" s="51">
        <v>0.28996708043169145</v>
      </c>
      <c r="O600" s="51">
        <v>1.1089309999999999</v>
      </c>
      <c r="P600" s="30">
        <v>2245500.2707440001</v>
      </c>
      <c r="Q600" s="27">
        <v>-0.18711974578799284</v>
      </c>
      <c r="R600" s="30">
        <v>2786122.656531</v>
      </c>
      <c r="S600" s="27">
        <v>0.24075810314103241</v>
      </c>
      <c r="T600" s="30">
        <v>2177655.3213209999</v>
      </c>
      <c r="U600" s="27">
        <v>-0.21839215649163218</v>
      </c>
      <c r="V600" s="30">
        <v>160165.18034799999</v>
      </c>
      <c r="W600" s="32">
        <v>-0.37860195988065648</v>
      </c>
      <c r="X600" s="30">
        <v>403235.11015299999</v>
      </c>
      <c r="Y600" s="32">
        <v>1.5176203047183421</v>
      </c>
      <c r="Z600" s="30">
        <v>304831.251544</v>
      </c>
      <c r="AA600" s="32">
        <v>-0.24403593866531734</v>
      </c>
      <c r="AB600" s="30">
        <v>1282.8148444444444</v>
      </c>
      <c r="AC600" s="27">
        <v>-0.5219677030683918</v>
      </c>
      <c r="AD600" s="30">
        <v>2262.9501685185182</v>
      </c>
      <c r="AE600" s="27">
        <v>0.76405050059936475</v>
      </c>
      <c r="AF600" s="30">
        <v>1447.1121000000001</v>
      </c>
      <c r="AG600" s="27">
        <v>-0.36051967907566496</v>
      </c>
      <c r="AH600" s="25">
        <v>2.4085554252533639</v>
      </c>
      <c r="AI600" s="25">
        <v>4.9156419308943429</v>
      </c>
      <c r="AJ600" s="25">
        <v>3.0348560705887873</v>
      </c>
      <c r="AK600" s="25">
        <v>10.625327638574912</v>
      </c>
      <c r="AL600" s="25">
        <v>19.502923574609451</v>
      </c>
      <c r="AM600" s="25">
        <v>10.833306717854601</v>
      </c>
      <c r="AN600" s="49">
        <v>14.406956097485235</v>
      </c>
      <c r="AO600" s="49">
        <v>28.253822404183925</v>
      </c>
      <c r="AP600" s="49">
        <v>29.030262747343794</v>
      </c>
      <c r="AQ600" s="49">
        <v>215.34147568061707</v>
      </c>
      <c r="AR600" s="49">
        <v>180.78905556594569</v>
      </c>
      <c r="AS600" s="49">
        <v>164.67355917917575</v>
      </c>
      <c r="AT600" s="28">
        <v>648.14814814814815</v>
      </c>
      <c r="AU600" s="28">
        <v>648.14814814814815</v>
      </c>
      <c r="AV600" s="28">
        <v>492.21499999999997</v>
      </c>
    </row>
    <row r="601" spans="1:48" x14ac:dyDescent="0.25">
      <c r="A601" s="162">
        <v>598</v>
      </c>
      <c r="B601" s="3" t="s">
        <v>427</v>
      </c>
      <c r="C601" s="3" t="s">
        <v>694</v>
      </c>
      <c r="D601" s="6">
        <v>1900</v>
      </c>
      <c r="E601" s="171">
        <v>-9.5238099999999992</v>
      </c>
      <c r="F601" s="171">
        <v>-5</v>
      </c>
      <c r="G601" s="171">
        <v>-47.22222</v>
      </c>
      <c r="H601" s="6">
        <v>10735000000</v>
      </c>
      <c r="I601" s="154">
        <v>5.6499999999999995</v>
      </c>
      <c r="J601" s="154">
        <v>82.178340000000006</v>
      </c>
      <c r="K601" s="6">
        <v>18966</v>
      </c>
      <c r="L601" s="6">
        <v>36325500</v>
      </c>
      <c r="M601" s="154" t="s">
        <v>4942</v>
      </c>
      <c r="N601" s="154">
        <v>0.16998102381696431</v>
      </c>
      <c r="O601" s="154">
        <v>1.4456169999999999</v>
      </c>
      <c r="P601" s="172">
        <v>173495.93894600001</v>
      </c>
      <c r="Q601" s="168">
        <v>2.0056041629074755</v>
      </c>
      <c r="R601" s="172">
        <v>27716.622238</v>
      </c>
      <c r="S601" s="168">
        <v>-0.84024627661961182</v>
      </c>
      <c r="T601" s="172">
        <v>29324.125727999999</v>
      </c>
      <c r="U601" s="168">
        <v>5.7997813593464585E-2</v>
      </c>
      <c r="V601" s="172">
        <v>7908.7878570000003</v>
      </c>
      <c r="W601" s="173">
        <v>0.55939468395731273</v>
      </c>
      <c r="X601" s="172">
        <v>1443.016104</v>
      </c>
      <c r="Y601" s="173">
        <v>-0.81754269679609637</v>
      </c>
      <c r="Z601" s="172">
        <v>5141.6347699999997</v>
      </c>
      <c r="AA601" s="173">
        <v>2.5631166940878432</v>
      </c>
      <c r="AB601" s="172">
        <v>1464.5887170000001</v>
      </c>
      <c r="AC601" s="168">
        <v>0.20468835823305431</v>
      </c>
      <c r="AD601" s="172">
        <v>255</v>
      </c>
      <c r="AE601" s="168">
        <v>-0.82588968695434795</v>
      </c>
      <c r="AF601" s="172">
        <v>910</v>
      </c>
      <c r="AG601" s="168">
        <v>2.5686274509803924</v>
      </c>
      <c r="AH601" s="171">
        <v>10.369014325373094</v>
      </c>
      <c r="AI601" s="171">
        <v>1.5368949103329901</v>
      </c>
      <c r="AJ601" s="171">
        <v>6.0363968197862645</v>
      </c>
      <c r="AK601" s="171">
        <v>13.326666399408191</v>
      </c>
      <c r="AL601" s="171">
        <v>2.2125937598055234</v>
      </c>
      <c r="AM601" s="171">
        <v>7.8305648744151481</v>
      </c>
      <c r="AN601" s="170">
        <v>5.0934104312092554</v>
      </c>
      <c r="AO601" s="170">
        <v>10.910306367902511</v>
      </c>
      <c r="AP601" s="170">
        <v>6.8096780566361037</v>
      </c>
      <c r="AQ601" s="170">
        <v>0</v>
      </c>
      <c r="AR601" s="170">
        <v>5.0067093849853821</v>
      </c>
      <c r="AS601" s="170">
        <v>8.7512961627414221</v>
      </c>
      <c r="AT601" s="6">
        <v>0</v>
      </c>
      <c r="AU601" s="6" t="s">
        <v>4748</v>
      </c>
      <c r="AV601" s="6">
        <v>0</v>
      </c>
    </row>
    <row r="602" spans="1:48" x14ac:dyDescent="0.25">
      <c r="A602" s="162">
        <v>599</v>
      </c>
      <c r="B602" s="3" t="s">
        <v>145</v>
      </c>
      <c r="C602" s="3" t="s">
        <v>1</v>
      </c>
      <c r="D602" s="28">
        <v>4500</v>
      </c>
      <c r="E602" s="25">
        <v>-37.238489999999999</v>
      </c>
      <c r="F602" s="25">
        <v>-8.5365850000000005</v>
      </c>
      <c r="G602" s="25">
        <v>14.213200000000001</v>
      </c>
      <c r="H602" s="28">
        <v>999172309500</v>
      </c>
      <c r="I602" s="51">
        <v>222.03829999999999</v>
      </c>
      <c r="J602" s="51">
        <v>57.649970000000003</v>
      </c>
      <c r="K602" s="28">
        <v>954096</v>
      </c>
      <c r="L602" s="28">
        <v>6977700000</v>
      </c>
      <c r="M602" s="51">
        <v>2.4728777746863937</v>
      </c>
      <c r="N602" s="51">
        <v>0.52993972200034589</v>
      </c>
      <c r="O602" s="51">
        <v>1.3759509999999999</v>
      </c>
      <c r="P602" s="30">
        <v>17661888.634312</v>
      </c>
      <c r="Q602" s="27" t="s">
        <v>2001</v>
      </c>
      <c r="R602" s="30">
        <v>17884321.276067998</v>
      </c>
      <c r="S602" s="27">
        <v>1.2593932979731104E-2</v>
      </c>
      <c r="T602" s="30">
        <v>15514775.690903001</v>
      </c>
      <c r="U602" s="27">
        <v>-0.13249289970740002</v>
      </c>
      <c r="V602" s="30">
        <v>107897.186103</v>
      </c>
      <c r="W602" s="32" t="s">
        <v>2001</v>
      </c>
      <c r="X602" s="30">
        <v>-49295.633431000002</v>
      </c>
      <c r="Y602" s="32">
        <v>-1.456875987330585</v>
      </c>
      <c r="Z602" s="30">
        <v>-712960.21064299997</v>
      </c>
      <c r="AA602" s="32">
        <v>13.462948561984568</v>
      </c>
      <c r="AB602" s="30">
        <v>475.23677083333337</v>
      </c>
      <c r="AC602" s="27" t="s">
        <v>2001</v>
      </c>
      <c r="AD602" s="30">
        <v>-243</v>
      </c>
      <c r="AE602" s="27">
        <v>-1.5113240702605917</v>
      </c>
      <c r="AF602" s="30">
        <v>-3140</v>
      </c>
      <c r="AG602" s="27">
        <v>11.921810699588477</v>
      </c>
      <c r="AH602" s="25" t="s">
        <v>4748</v>
      </c>
      <c r="AI602" s="25">
        <v>-0.31386362750468033</v>
      </c>
      <c r="AJ602" s="25">
        <v>-4.6782412129088256</v>
      </c>
      <c r="AK602" s="25" t="s">
        <v>4748</v>
      </c>
      <c r="AL602" s="25">
        <v>-1.8551940751091389</v>
      </c>
      <c r="AM602" s="25">
        <v>-31.953739249149326</v>
      </c>
      <c r="AN602" s="49">
        <v>6.8309159549289404</v>
      </c>
      <c r="AO602" s="49">
        <v>7.5459256015876335</v>
      </c>
      <c r="AP602" s="49">
        <v>6.9590300467125887</v>
      </c>
      <c r="AQ602" s="49">
        <v>248.67664664954791</v>
      </c>
      <c r="AR602" s="49">
        <v>266.61998172743762</v>
      </c>
      <c r="AS602" s="49">
        <v>309.78669948134183</v>
      </c>
      <c r="AT602" s="28">
        <v>0</v>
      </c>
      <c r="AU602" s="28">
        <v>0</v>
      </c>
      <c r="AV602" s="28" t="s">
        <v>4748</v>
      </c>
    </row>
    <row r="603" spans="1:48" x14ac:dyDescent="0.25">
      <c r="A603" s="162">
        <v>600</v>
      </c>
      <c r="B603" s="3" t="s">
        <v>2902</v>
      </c>
      <c r="C603" s="3" t="s">
        <v>2176</v>
      </c>
      <c r="D603" s="28">
        <v>40300</v>
      </c>
      <c r="E603" s="25">
        <v>-1.707317</v>
      </c>
      <c r="F603" s="25">
        <v>3.3333330000000001</v>
      </c>
      <c r="G603" s="25">
        <v>3.5989719999999998</v>
      </c>
      <c r="H603" s="28">
        <v>57157121134100</v>
      </c>
      <c r="I603" s="51">
        <v>1418.2909999999999</v>
      </c>
      <c r="J603" s="51">
        <v>3.9647929999999998</v>
      </c>
      <c r="K603" s="28">
        <v>467006</v>
      </c>
      <c r="L603" s="28">
        <v>18870920000</v>
      </c>
      <c r="M603" s="51">
        <v>23.068116771608473</v>
      </c>
      <c r="N603" s="51">
        <v>3.1541087862805361</v>
      </c>
      <c r="O603" s="51">
        <v>1.3898870000000001</v>
      </c>
      <c r="P603" s="30">
        <v>65941695.496293001</v>
      </c>
      <c r="Q603" s="27">
        <v>-4.4743661565136983E-2</v>
      </c>
      <c r="R603" s="30">
        <v>70088973.851321995</v>
      </c>
      <c r="S603" s="27">
        <v>6.2893110706595978E-2</v>
      </c>
      <c r="T603" s="30">
        <v>82950970.495272994</v>
      </c>
      <c r="U603" s="27">
        <v>0.18350955845401351</v>
      </c>
      <c r="V603" s="30">
        <v>505952.87783700001</v>
      </c>
      <c r="W603" s="32">
        <v>2.0769710086956019</v>
      </c>
      <c r="X603" s="30">
        <v>2054563.6277620001</v>
      </c>
      <c r="Y603" s="32">
        <v>3.0607805939269852</v>
      </c>
      <c r="Z603" s="30">
        <v>2370500.548767</v>
      </c>
      <c r="AA603" s="32">
        <v>0.15377324738739992</v>
      </c>
      <c r="AB603" s="30">
        <v>404.006049721534</v>
      </c>
      <c r="AC603" s="27">
        <v>1.4845653749935455</v>
      </c>
      <c r="AD603" s="30">
        <v>1506.7573299999999</v>
      </c>
      <c r="AE603" s="27">
        <v>2.7295415032486527</v>
      </c>
      <c r="AF603" s="30">
        <v>1726.734958</v>
      </c>
      <c r="AG603" s="27">
        <v>0.14599406528189918</v>
      </c>
      <c r="AH603" s="25">
        <v>0.62699543089418974</v>
      </c>
      <c r="AI603" s="25">
        <v>2.2132300778108744</v>
      </c>
      <c r="AJ603" s="25">
        <v>2.5622765234441092</v>
      </c>
      <c r="AK603" s="25">
        <v>4.576273241562137</v>
      </c>
      <c r="AL603" s="25">
        <v>14.435626270044171</v>
      </c>
      <c r="AM603" s="25">
        <v>14.598229799191042</v>
      </c>
      <c r="AN603" s="49">
        <v>13.683662230782733</v>
      </c>
      <c r="AO603" s="49">
        <v>15.47008753102822</v>
      </c>
      <c r="AP603" s="49">
        <v>12.866243875832861</v>
      </c>
      <c r="AQ603" s="49">
        <v>512.53663338596596</v>
      </c>
      <c r="AR603" s="49">
        <v>374.67629440398963</v>
      </c>
      <c r="AS603" s="49">
        <v>270.30631300502648</v>
      </c>
      <c r="AT603" s="28" t="s">
        <v>4748</v>
      </c>
      <c r="AU603" s="28" t="s">
        <v>4748</v>
      </c>
      <c r="AV603" s="28" t="s">
        <v>4748</v>
      </c>
    </row>
    <row r="604" spans="1:48" x14ac:dyDescent="0.25">
      <c r="A604" s="162">
        <v>601</v>
      </c>
      <c r="B604" s="3" t="s">
        <v>428</v>
      </c>
      <c r="C604" s="3" t="s">
        <v>694</v>
      </c>
      <c r="D604" s="28">
        <v>48000</v>
      </c>
      <c r="E604" s="25">
        <v>-5.8823530000000002</v>
      </c>
      <c r="F604" s="25">
        <v>-4</v>
      </c>
      <c r="G604" s="25">
        <v>-2.040816</v>
      </c>
      <c r="H604" s="28">
        <v>527426831999.99994</v>
      </c>
      <c r="I604" s="51">
        <v>10.988059999999999</v>
      </c>
      <c r="J604" s="51">
        <v>28.432500000000001</v>
      </c>
      <c r="K604" s="28">
        <v>6085</v>
      </c>
      <c r="L604" s="28">
        <v>306237500</v>
      </c>
      <c r="M604" s="51">
        <v>6.8301151158985158</v>
      </c>
      <c r="N604" s="51">
        <v>2.4371550905184423</v>
      </c>
      <c r="O604" s="51">
        <v>0.50673409999999997</v>
      </c>
      <c r="P604" s="30">
        <v>487683.82785</v>
      </c>
      <c r="Q604" s="27">
        <v>0.3236358243104589</v>
      </c>
      <c r="R604" s="30">
        <v>628666.132262</v>
      </c>
      <c r="S604" s="27">
        <v>0.28908546144237279</v>
      </c>
      <c r="T604" s="30">
        <v>801881.92371500004</v>
      </c>
      <c r="U604" s="27">
        <v>0.27552906473544758</v>
      </c>
      <c r="V604" s="30">
        <v>18219.155188000001</v>
      </c>
      <c r="W604" s="32">
        <v>-0.2301309772395348</v>
      </c>
      <c r="X604" s="30">
        <v>30712.241522</v>
      </c>
      <c r="Y604" s="32">
        <v>0.68571161533486125</v>
      </c>
      <c r="Z604" s="30">
        <v>71083.266162</v>
      </c>
      <c r="AA604" s="32">
        <v>1.3144929396013365</v>
      </c>
      <c r="AB604" s="30">
        <v>1492.1428571428573</v>
      </c>
      <c r="AC604" s="27">
        <v>-0.30713101160862355</v>
      </c>
      <c r="AD604" s="30">
        <v>2571</v>
      </c>
      <c r="AE604" s="27">
        <v>0.72302537099090447</v>
      </c>
      <c r="AF604" s="30">
        <v>5952</v>
      </c>
      <c r="AG604" s="27">
        <v>1.3150525087514586</v>
      </c>
      <c r="AH604" s="25">
        <v>4.4024627111535359</v>
      </c>
      <c r="AI604" s="25">
        <v>6.7644840823355183</v>
      </c>
      <c r="AJ604" s="25">
        <v>15.225742053432437</v>
      </c>
      <c r="AK604" s="25">
        <v>12.460497575808606</v>
      </c>
      <c r="AL604" s="25">
        <v>20.356437339264737</v>
      </c>
      <c r="AM604" s="25">
        <v>40.000020426391941</v>
      </c>
      <c r="AN604" s="49">
        <v>18.823650837820171</v>
      </c>
      <c r="AO604" s="49">
        <v>21.986902737492198</v>
      </c>
      <c r="AP604" s="49">
        <v>25.858761524558005</v>
      </c>
      <c r="AQ604" s="49">
        <v>198.7120925933732</v>
      </c>
      <c r="AR604" s="49">
        <v>171.93472010878023</v>
      </c>
      <c r="AS604" s="49">
        <v>104.66271638972542</v>
      </c>
      <c r="AT604" s="28">
        <v>1071.4285714285716</v>
      </c>
      <c r="AU604" s="28">
        <v>1771.4285709999999</v>
      </c>
      <c r="AV604" s="28">
        <v>4000</v>
      </c>
    </row>
    <row r="605" spans="1:48" x14ac:dyDescent="0.25">
      <c r="A605" s="162">
        <v>602</v>
      </c>
      <c r="B605" s="3" t="s">
        <v>146</v>
      </c>
      <c r="C605" s="3" t="s">
        <v>1</v>
      </c>
      <c r="D605" s="6">
        <v>3060</v>
      </c>
      <c r="E605" s="171">
        <v>-14.28571</v>
      </c>
      <c r="F605" s="171">
        <v>-23.5</v>
      </c>
      <c r="G605" s="171">
        <v>-31.235959999999999</v>
      </c>
      <c r="H605" s="6">
        <v>127067265000</v>
      </c>
      <c r="I605" s="154">
        <v>41.52525</v>
      </c>
      <c r="J605" s="154">
        <v>23.323340000000002</v>
      </c>
      <c r="K605" s="6">
        <v>30.5</v>
      </c>
      <c r="L605" s="6">
        <v>118925</v>
      </c>
      <c r="M605" s="154">
        <v>12.865383946404055</v>
      </c>
      <c r="N605" s="154">
        <v>0.28696287112326951</v>
      </c>
      <c r="O605" s="154">
        <v>0.50764149999999997</v>
      </c>
      <c r="P605" s="172">
        <v>831383.80142599996</v>
      </c>
      <c r="Q605" s="168">
        <v>-9.2105771760290001E-2</v>
      </c>
      <c r="R605" s="172">
        <v>931958.86818500003</v>
      </c>
      <c r="S605" s="168">
        <v>0.12097308918755978</v>
      </c>
      <c r="T605" s="172">
        <v>809873.18590499996</v>
      </c>
      <c r="U605" s="168">
        <v>-0.13099900268963935</v>
      </c>
      <c r="V605" s="172">
        <v>8124.5819220000003</v>
      </c>
      <c r="W605" s="173">
        <v>-3.8885373503380283E-2</v>
      </c>
      <c r="X605" s="172">
        <v>17916.365774999998</v>
      </c>
      <c r="Y605" s="173">
        <v>1.2052046427749712</v>
      </c>
      <c r="Z605" s="172">
        <v>161.38928300000001</v>
      </c>
      <c r="AA605" s="173">
        <v>-0.99099207478643914</v>
      </c>
      <c r="AB605" s="172">
        <v>183</v>
      </c>
      <c r="AC605" s="168">
        <v>-0.29438982070561026</v>
      </c>
      <c r="AD605" s="172">
        <v>394.67</v>
      </c>
      <c r="AE605" s="168">
        <v>1.1566666666666667</v>
      </c>
      <c r="AF605" s="172">
        <v>3.89</v>
      </c>
      <c r="AG605" s="168">
        <v>-0.99014366432715939</v>
      </c>
      <c r="AH605" s="171">
        <v>0.75425456319059792</v>
      </c>
      <c r="AI605" s="171">
        <v>1.6860340338655033</v>
      </c>
      <c r="AJ605" s="171">
        <v>1.5469128837696198E-2</v>
      </c>
      <c r="AK605" s="171">
        <v>1.7446275127123183</v>
      </c>
      <c r="AL605" s="171">
        <v>3.7072734540197168</v>
      </c>
      <c r="AM605" s="171">
        <v>3.6090768202991189E-2</v>
      </c>
      <c r="AN605" s="170">
        <v>12.41499872621551</v>
      </c>
      <c r="AO605" s="170">
        <v>11.059469770670184</v>
      </c>
      <c r="AP605" s="170">
        <v>8.911362600720274</v>
      </c>
      <c r="AQ605" s="170">
        <v>122.66847028880655</v>
      </c>
      <c r="AR605" s="170">
        <v>85.533527712195834</v>
      </c>
      <c r="AS605" s="170">
        <v>76.623380001775615</v>
      </c>
      <c r="AT605" s="6">
        <v>0</v>
      </c>
      <c r="AU605" s="6" t="s">
        <v>4748</v>
      </c>
      <c r="AV605" s="6">
        <v>300</v>
      </c>
    </row>
    <row r="606" spans="1:48" x14ac:dyDescent="0.25">
      <c r="A606" s="162">
        <v>603</v>
      </c>
      <c r="B606" s="3" t="s">
        <v>4883</v>
      </c>
      <c r="C606" s="3" t="s">
        <v>2176</v>
      </c>
      <c r="D606" s="28">
        <v>10500</v>
      </c>
      <c r="E606" s="25">
        <v>47.887320000000003</v>
      </c>
      <c r="F606" s="25">
        <v>22.093019999999999</v>
      </c>
      <c r="G606" s="25" t="s">
        <v>4942</v>
      </c>
      <c r="H606" s="28">
        <v>918771000000</v>
      </c>
      <c r="I606" s="51">
        <v>87.501999999999995</v>
      </c>
      <c r="J606" s="51">
        <v>100</v>
      </c>
      <c r="K606" s="28">
        <v>1860</v>
      </c>
      <c r="L606" s="28">
        <v>18751500</v>
      </c>
      <c r="M606" s="51">
        <v>16.03053435114504</v>
      </c>
      <c r="N606" s="51">
        <v>0.9854866200438066</v>
      </c>
      <c r="O606" s="51" t="s">
        <v>4942</v>
      </c>
      <c r="P606" s="30" t="s">
        <v>2001</v>
      </c>
      <c r="Q606" s="27" t="s">
        <v>2001</v>
      </c>
      <c r="R606" s="30" t="s">
        <v>2001</v>
      </c>
      <c r="S606" s="27" t="s">
        <v>2001</v>
      </c>
      <c r="T606" s="30" t="s">
        <v>2001</v>
      </c>
      <c r="U606" s="27" t="s">
        <v>2001</v>
      </c>
      <c r="V606" s="30" t="s">
        <v>2001</v>
      </c>
      <c r="W606" s="32" t="s">
        <v>2001</v>
      </c>
      <c r="X606" s="30" t="s">
        <v>2001</v>
      </c>
      <c r="Y606" s="32" t="s">
        <v>2001</v>
      </c>
      <c r="Z606" s="30" t="s">
        <v>2001</v>
      </c>
      <c r="AA606" s="32" t="s">
        <v>2001</v>
      </c>
      <c r="AB606" s="30" t="s">
        <v>2001</v>
      </c>
      <c r="AC606" s="27" t="s">
        <v>2001</v>
      </c>
      <c r="AD606" s="30" t="s">
        <v>2001</v>
      </c>
      <c r="AE606" s="27" t="s">
        <v>2001</v>
      </c>
      <c r="AF606" s="30" t="s">
        <v>2001</v>
      </c>
      <c r="AG606" s="27" t="s">
        <v>2001</v>
      </c>
      <c r="AH606" s="25" t="s">
        <v>2001</v>
      </c>
      <c r="AI606" s="25" t="s">
        <v>2001</v>
      </c>
      <c r="AJ606" s="25" t="s">
        <v>2001</v>
      </c>
      <c r="AK606" s="25" t="s">
        <v>2001</v>
      </c>
      <c r="AL606" s="25" t="s">
        <v>2001</v>
      </c>
      <c r="AM606" s="25" t="s">
        <v>2001</v>
      </c>
      <c r="AN606" s="49" t="s">
        <v>2001</v>
      </c>
      <c r="AO606" s="49" t="s">
        <v>2001</v>
      </c>
      <c r="AP606" s="49" t="s">
        <v>2001</v>
      </c>
      <c r="AQ606" s="49" t="s">
        <v>2001</v>
      </c>
      <c r="AR606" s="49" t="s">
        <v>2001</v>
      </c>
      <c r="AS606" s="49" t="s">
        <v>2001</v>
      </c>
      <c r="AT606" s="28" t="s">
        <v>2001</v>
      </c>
      <c r="AU606" s="28" t="s">
        <v>2001</v>
      </c>
      <c r="AV606" s="28" t="s">
        <v>2001</v>
      </c>
    </row>
    <row r="607" spans="1:48" x14ac:dyDescent="0.25">
      <c r="A607" s="162">
        <v>604</v>
      </c>
      <c r="B607" s="3" t="s">
        <v>2905</v>
      </c>
      <c r="C607" s="3" t="s">
        <v>2176</v>
      </c>
      <c r="D607" s="28" t="s">
        <v>4942</v>
      </c>
      <c r="E607" s="25" t="s">
        <v>4942</v>
      </c>
      <c r="F607" s="25" t="s">
        <v>4942</v>
      </c>
      <c r="G607" s="25" t="s">
        <v>4942</v>
      </c>
      <c r="H607" s="28" t="s">
        <v>4942</v>
      </c>
      <c r="I607" s="51">
        <v>3.5</v>
      </c>
      <c r="J607" s="51">
        <v>100</v>
      </c>
      <c r="K607" s="28" t="s">
        <v>4942</v>
      </c>
      <c r="L607" s="28" t="s">
        <v>4942</v>
      </c>
      <c r="M607" s="51" t="s">
        <v>4942</v>
      </c>
      <c r="N607" s="51" t="s">
        <v>4942</v>
      </c>
      <c r="O607" s="51" t="s">
        <v>4942</v>
      </c>
      <c r="P607" s="30">
        <v>60503.541058000003</v>
      </c>
      <c r="Q607" s="27">
        <v>-8.4097650901643339E-2</v>
      </c>
      <c r="R607" s="30">
        <v>107015.204901</v>
      </c>
      <c r="S607" s="27">
        <v>0.76874283768635809</v>
      </c>
      <c r="T607" s="30">
        <v>74308.906401</v>
      </c>
      <c r="U607" s="27">
        <v>-0.30562291153165266</v>
      </c>
      <c r="V607" s="30">
        <v>247.00812300000001</v>
      </c>
      <c r="W607" s="32">
        <v>4.1439569822733828</v>
      </c>
      <c r="X607" s="30">
        <v>-14301.03386</v>
      </c>
      <c r="Y607" s="32">
        <v>-58.897018471736651</v>
      </c>
      <c r="Z607" s="30">
        <v>-7497.2961949999999</v>
      </c>
      <c r="AA607" s="32">
        <v>-0.47575145486719378</v>
      </c>
      <c r="AB607" s="30">
        <v>71</v>
      </c>
      <c r="AC607" s="27">
        <v>4.0714285714285712</v>
      </c>
      <c r="AD607" s="30">
        <v>-4086.0096739999999</v>
      </c>
      <c r="AE607" s="27">
        <v>-58.549432028169015</v>
      </c>
      <c r="AF607" s="30">
        <v>-2142.0846270000002</v>
      </c>
      <c r="AG607" s="27">
        <v>-0.47575145486549814</v>
      </c>
      <c r="AH607" s="25">
        <v>0.16294527124077388</v>
      </c>
      <c r="AI607" s="25">
        <v>-12.962528045011842</v>
      </c>
      <c r="AJ607" s="25">
        <v>-11.55996821883719</v>
      </c>
      <c r="AK607" s="25">
        <v>8.6421683031612222</v>
      </c>
      <c r="AL607" s="25" t="s">
        <v>4748</v>
      </c>
      <c r="AM607" s="25" t="s">
        <v>4748</v>
      </c>
      <c r="AN607" s="49">
        <v>4.7838638010052286</v>
      </c>
      <c r="AO607" s="49">
        <v>-0.38247063711986939</v>
      </c>
      <c r="AP607" s="49">
        <v>13.373856869014922</v>
      </c>
      <c r="AQ607" s="49">
        <v>314.70460578554065</v>
      </c>
      <c r="AR607" s="49" t="s">
        <v>4748</v>
      </c>
      <c r="AS607" s="49" t="s">
        <v>4748</v>
      </c>
      <c r="AT607" s="28">
        <v>0</v>
      </c>
      <c r="AU607" s="28">
        <v>0</v>
      </c>
      <c r="AV607" s="28">
        <v>0</v>
      </c>
    </row>
    <row r="608" spans="1:48" x14ac:dyDescent="0.25">
      <c r="A608" s="162">
        <v>605</v>
      </c>
      <c r="B608" s="3" t="s">
        <v>2908</v>
      </c>
      <c r="C608" s="3" t="s">
        <v>1</v>
      </c>
      <c r="D608" s="28">
        <v>24000</v>
      </c>
      <c r="E608" s="25">
        <v>0.41841</v>
      </c>
      <c r="F608" s="25">
        <v>0</v>
      </c>
      <c r="G608" s="25">
        <v>-12.727270000000001</v>
      </c>
      <c r="H608" s="28">
        <v>1653120000000</v>
      </c>
      <c r="I608" s="51">
        <v>68.88</v>
      </c>
      <c r="J608" s="51">
        <v>21.095479999999998</v>
      </c>
      <c r="K608" s="28">
        <v>167392.5</v>
      </c>
      <c r="L608" s="28">
        <v>3988700000</v>
      </c>
      <c r="M608" s="51">
        <v>28.263557675322382</v>
      </c>
      <c r="N608" s="51">
        <v>1.7593477274032061</v>
      </c>
      <c r="O608" s="51">
        <v>0.38628180000000001</v>
      </c>
      <c r="P608" s="30">
        <v>11057.523966999999</v>
      </c>
      <c r="Q608" s="27" t="s">
        <v>2001</v>
      </c>
      <c r="R608" s="30">
        <v>14349.170340000001</v>
      </c>
      <c r="S608" s="27">
        <v>0.2976838560624937</v>
      </c>
      <c r="T608" s="30">
        <v>549325.25799399999</v>
      </c>
      <c r="U608" s="27">
        <v>37.282719138310824</v>
      </c>
      <c r="V608" s="30">
        <v>31.994883999999999</v>
      </c>
      <c r="W608" s="32" t="s">
        <v>2001</v>
      </c>
      <c r="X608" s="30">
        <v>11864.880343000001</v>
      </c>
      <c r="Y608" s="32">
        <v>369.83679825187056</v>
      </c>
      <c r="Z608" s="30">
        <v>160216.17295499999</v>
      </c>
      <c r="AA608" s="32">
        <v>12.50339559467397</v>
      </c>
      <c r="AB608" s="30">
        <v>5.2371460800000005</v>
      </c>
      <c r="AC608" s="27" t="s">
        <v>2001</v>
      </c>
      <c r="AD608" s="30">
        <v>1153.1626143999999</v>
      </c>
      <c r="AE608" s="27">
        <v>219.18912529550823</v>
      </c>
      <c r="AF608" s="30">
        <v>3689.9370610000001</v>
      </c>
      <c r="AG608" s="27">
        <v>2.1998410414301413</v>
      </c>
      <c r="AH608" s="25" t="s">
        <v>4748</v>
      </c>
      <c r="AI608" s="25">
        <v>6.043901568883828</v>
      </c>
      <c r="AJ608" s="25">
        <v>14.601975043086146</v>
      </c>
      <c r="AK608" s="25" t="s">
        <v>4748</v>
      </c>
      <c r="AL608" s="25">
        <v>6.1271561373387939</v>
      </c>
      <c r="AM608" s="25">
        <v>25.127359686502853</v>
      </c>
      <c r="AN608" s="49">
        <v>11.653169026316789</v>
      </c>
      <c r="AO608" s="49">
        <v>3.9177170991755106</v>
      </c>
      <c r="AP608" s="49">
        <v>53.097170194235964</v>
      </c>
      <c r="AQ608" s="49">
        <v>3.1847582283988172</v>
      </c>
      <c r="AR608" s="49">
        <v>0</v>
      </c>
      <c r="AS608" s="49">
        <v>18.042441304161265</v>
      </c>
      <c r="AT608" s="28" t="s">
        <v>4748</v>
      </c>
      <c r="AU608" s="28">
        <v>0</v>
      </c>
      <c r="AV608" s="28" t="s">
        <v>4748</v>
      </c>
    </row>
    <row r="609" spans="1:48" x14ac:dyDescent="0.25">
      <c r="A609" s="162">
        <v>606</v>
      </c>
      <c r="B609" s="3" t="s">
        <v>2911</v>
      </c>
      <c r="C609" s="3" t="s">
        <v>2176</v>
      </c>
      <c r="D609" s="28">
        <v>47700</v>
      </c>
      <c r="E609" s="25">
        <v>-2.851324</v>
      </c>
      <c r="F609" s="25">
        <v>7.1910109999999996</v>
      </c>
      <c r="G609" s="25">
        <v>12.235290000000001</v>
      </c>
      <c r="H609" s="28">
        <v>181260000000</v>
      </c>
      <c r="I609" s="51">
        <v>3.8</v>
      </c>
      <c r="J609" s="51">
        <v>98.152630000000002</v>
      </c>
      <c r="K609" s="28">
        <v>385</v>
      </c>
      <c r="L609" s="28">
        <v>19430000</v>
      </c>
      <c r="M609" s="51">
        <v>3.350660297836471</v>
      </c>
      <c r="N609" s="51">
        <v>0.58981804242141878</v>
      </c>
      <c r="O609" s="51">
        <v>0.61903940000000002</v>
      </c>
      <c r="P609" s="30" t="s">
        <v>4748</v>
      </c>
      <c r="Q609" s="27" t="s">
        <v>2001</v>
      </c>
      <c r="R609" s="30">
        <v>1025448.5497569999</v>
      </c>
      <c r="S609" s="27" t="s">
        <v>2001</v>
      </c>
      <c r="T609" s="30">
        <v>1234661.6376829999</v>
      </c>
      <c r="U609" s="27">
        <v>0.20402104813115893</v>
      </c>
      <c r="V609" s="30" t="s">
        <v>4748</v>
      </c>
      <c r="W609" s="32" t="s">
        <v>2001</v>
      </c>
      <c r="X609" s="30">
        <v>161998.04956700001</v>
      </c>
      <c r="Y609" s="32" t="s">
        <v>2001</v>
      </c>
      <c r="Z609" s="30">
        <v>196884.375363</v>
      </c>
      <c r="AA609" s="32">
        <v>0.21535028285369276</v>
      </c>
      <c r="AB609" s="30" t="s">
        <v>4748</v>
      </c>
      <c r="AC609" s="27" t="s">
        <v>2001</v>
      </c>
      <c r="AD609" s="30">
        <v>11208</v>
      </c>
      <c r="AE609" s="27" t="s">
        <v>2001</v>
      </c>
      <c r="AF609" s="30">
        <v>14236</v>
      </c>
      <c r="AG609" s="27">
        <v>0.27016416845110636</v>
      </c>
      <c r="AH609" s="25" t="s">
        <v>4748</v>
      </c>
      <c r="AI609" s="25" t="s">
        <v>4748</v>
      </c>
      <c r="AJ609" s="25">
        <v>16.803397189131456</v>
      </c>
      <c r="AK609" s="25" t="s">
        <v>4748</v>
      </c>
      <c r="AL609" s="25" t="s">
        <v>4748</v>
      </c>
      <c r="AM609" s="25">
        <v>19.592202997594388</v>
      </c>
      <c r="AN609" s="49" t="s">
        <v>4748</v>
      </c>
      <c r="AO609" s="49">
        <v>22.822678286634577</v>
      </c>
      <c r="AP609" s="49">
        <v>22.203440894256154</v>
      </c>
      <c r="AQ609" s="49" t="s">
        <v>4748</v>
      </c>
      <c r="AR609" s="49">
        <v>9.4652933040093679</v>
      </c>
      <c r="AS609" s="49">
        <v>6.0794587396570652</v>
      </c>
      <c r="AT609" s="28" t="s">
        <v>4748</v>
      </c>
      <c r="AU609" s="28">
        <v>4000</v>
      </c>
      <c r="AV609" s="28" t="s">
        <v>4748</v>
      </c>
    </row>
    <row r="610" spans="1:48" x14ac:dyDescent="0.25">
      <c r="A610" s="162">
        <v>607</v>
      </c>
      <c r="B610" s="3" t="s">
        <v>147</v>
      </c>
      <c r="C610" s="3" t="s">
        <v>1</v>
      </c>
      <c r="D610" s="6">
        <v>940</v>
      </c>
      <c r="E610" s="171">
        <v>-11.32075</v>
      </c>
      <c r="F610" s="171">
        <v>-49.46237</v>
      </c>
      <c r="G610" s="171">
        <v>-39.743589999999998</v>
      </c>
      <c r="H610" s="6">
        <v>12038580000</v>
      </c>
      <c r="I610" s="154">
        <v>12.806999999999999</v>
      </c>
      <c r="J610" s="154">
        <v>50.83625</v>
      </c>
      <c r="K610" s="6">
        <v>11029.5</v>
      </c>
      <c r="L610" s="6">
        <v>11652810</v>
      </c>
      <c r="M610" s="154" t="s">
        <v>4942</v>
      </c>
      <c r="N610" s="154">
        <v>0.13444740520224349</v>
      </c>
      <c r="O610" s="154">
        <v>0.37113069999999998</v>
      </c>
      <c r="P610" s="172">
        <v>123497.36578599999</v>
      </c>
      <c r="Q610" s="168">
        <v>-0.43580758154555577</v>
      </c>
      <c r="R610" s="172">
        <v>111511.119593</v>
      </c>
      <c r="S610" s="168">
        <v>-9.7056695231622414E-2</v>
      </c>
      <c r="T610" s="172">
        <v>127448.78696300001</v>
      </c>
      <c r="U610" s="168">
        <v>0.14292446733716124</v>
      </c>
      <c r="V610" s="172">
        <v>402.26106900000002</v>
      </c>
      <c r="W610" s="173">
        <v>-0.91628815661409835</v>
      </c>
      <c r="X610" s="172">
        <v>-31835.237673</v>
      </c>
      <c r="Y610" s="173">
        <v>-80.14073751193655</v>
      </c>
      <c r="Z610" s="172">
        <v>-29039.127754000001</v>
      </c>
      <c r="AA610" s="173">
        <v>-8.7830659463598929E-2</v>
      </c>
      <c r="AB610" s="172">
        <v>31</v>
      </c>
      <c r="AC610" s="168">
        <v>-0.91733333333333333</v>
      </c>
      <c r="AD610" s="172">
        <v>-2486</v>
      </c>
      <c r="AE610" s="168">
        <v>-81.193548387096769</v>
      </c>
      <c r="AF610" s="172">
        <v>-2267</v>
      </c>
      <c r="AG610" s="168">
        <v>-8.8093322606596941E-2</v>
      </c>
      <c r="AH610" s="171">
        <v>0.10720513414402728</v>
      </c>
      <c r="AI610" s="171">
        <v>-9.2859780841664357</v>
      </c>
      <c r="AJ610" s="171">
        <v>-9.1659175127890595</v>
      </c>
      <c r="AK610" s="171">
        <v>0.22354056341399725</v>
      </c>
      <c r="AL610" s="171">
        <v>-19.416109311757005</v>
      </c>
      <c r="AM610" s="171">
        <v>-21.752856451081126</v>
      </c>
      <c r="AN610" s="170">
        <v>23.198455201582746</v>
      </c>
      <c r="AO610" s="170">
        <v>15.680698734637799</v>
      </c>
      <c r="AP610" s="170">
        <v>6.6631110035322401</v>
      </c>
      <c r="AQ610" s="170">
        <v>74.574666742437941</v>
      </c>
      <c r="AR610" s="170">
        <v>62.968063756427959</v>
      </c>
      <c r="AS610" s="170">
        <v>53.288198629205631</v>
      </c>
      <c r="AT610" s="6">
        <v>0</v>
      </c>
      <c r="AU610" s="6">
        <v>0</v>
      </c>
      <c r="AV610" s="6">
        <v>0</v>
      </c>
    </row>
    <row r="611" spans="1:48" x14ac:dyDescent="0.25">
      <c r="A611" s="162">
        <v>608</v>
      </c>
      <c r="B611" s="3" t="s">
        <v>429</v>
      </c>
      <c r="C611" s="3" t="s">
        <v>694</v>
      </c>
      <c r="D611" s="28">
        <v>9700</v>
      </c>
      <c r="E611" s="25">
        <v>-2.0202019999999998</v>
      </c>
      <c r="F611" s="25">
        <v>-1.020408</v>
      </c>
      <c r="G611" s="25">
        <v>51.5625</v>
      </c>
      <c r="H611" s="28">
        <v>170448400000</v>
      </c>
      <c r="I611" s="51">
        <v>17.571999999999999</v>
      </c>
      <c r="J611" s="51">
        <v>81.244969999999995</v>
      </c>
      <c r="K611" s="28">
        <v>3685</v>
      </c>
      <c r="L611" s="28">
        <v>34874000</v>
      </c>
      <c r="M611" s="51">
        <v>3.6075833453406663</v>
      </c>
      <c r="N611" s="51">
        <v>0.59538105009506503</v>
      </c>
      <c r="O611" s="51">
        <v>0.39970060000000002</v>
      </c>
      <c r="P611" s="30">
        <v>132420.23601299999</v>
      </c>
      <c r="Q611" s="27">
        <v>-6.8551048555661187E-2</v>
      </c>
      <c r="R611" s="30">
        <v>20541.506336999999</v>
      </c>
      <c r="S611" s="27">
        <v>-0.84487638026122081</v>
      </c>
      <c r="T611" s="30">
        <v>15045.050267000001</v>
      </c>
      <c r="U611" s="27">
        <v>-0.26757804319830292</v>
      </c>
      <c r="V611" s="30">
        <v>17927.251121000001</v>
      </c>
      <c r="W611" s="32">
        <v>0.24095406443334699</v>
      </c>
      <c r="X611" s="30">
        <v>5874.3291719999997</v>
      </c>
      <c r="Y611" s="32">
        <v>-0.6723240427463637</v>
      </c>
      <c r="Z611" s="30">
        <v>493.45409799999999</v>
      </c>
      <c r="AA611" s="32">
        <v>-0.91599822149020016</v>
      </c>
      <c r="AB611" s="30">
        <v>896.36255600000004</v>
      </c>
      <c r="AC611" s="27">
        <v>0.24149938504155122</v>
      </c>
      <c r="AD611" s="30">
        <v>264</v>
      </c>
      <c r="AE611" s="27">
        <v>-0.7054763184463051</v>
      </c>
      <c r="AF611" s="30">
        <v>22</v>
      </c>
      <c r="AG611" s="27">
        <v>-0.91666666666666663</v>
      </c>
      <c r="AH611" s="25">
        <v>4.7434266438332084</v>
      </c>
      <c r="AI611" s="25">
        <v>1.6728651167096067</v>
      </c>
      <c r="AJ611" s="25">
        <v>0.10282028081772686</v>
      </c>
      <c r="AK611" s="25">
        <v>6.7793382225198986</v>
      </c>
      <c r="AL611" s="25">
        <v>1.9657527591498853</v>
      </c>
      <c r="AM611" s="25">
        <v>0.16436703206598174</v>
      </c>
      <c r="AN611" s="49">
        <v>17.819339865610484</v>
      </c>
      <c r="AO611" s="49">
        <v>73.332494496116766</v>
      </c>
      <c r="AP611" s="49">
        <v>45.065152888664663</v>
      </c>
      <c r="AQ611" s="49">
        <v>0</v>
      </c>
      <c r="AR611" s="49">
        <v>12.02861574654656</v>
      </c>
      <c r="AS611" s="49">
        <v>19.891947507917152</v>
      </c>
      <c r="AT611" s="28">
        <v>600</v>
      </c>
      <c r="AU611" s="28">
        <v>0</v>
      </c>
      <c r="AV611" s="28">
        <v>0</v>
      </c>
    </row>
    <row r="612" spans="1:48" x14ac:dyDescent="0.25">
      <c r="A612" s="162">
        <v>609</v>
      </c>
      <c r="B612" s="3" t="s">
        <v>2914</v>
      </c>
      <c r="C612" s="3" t="s">
        <v>2176</v>
      </c>
      <c r="D612" s="6" t="s">
        <v>4942</v>
      </c>
      <c r="E612" s="171" t="s">
        <v>4942</v>
      </c>
      <c r="F612" s="171" t="s">
        <v>4942</v>
      </c>
      <c r="G612" s="171" t="s">
        <v>4942</v>
      </c>
      <c r="H612" s="6" t="s">
        <v>4942</v>
      </c>
      <c r="I612" s="154">
        <v>4</v>
      </c>
      <c r="J612" s="154">
        <v>51.97345</v>
      </c>
      <c r="K612" s="6">
        <v>0</v>
      </c>
      <c r="L612" s="6" t="s">
        <v>4942</v>
      </c>
      <c r="M612" s="154" t="s">
        <v>4942</v>
      </c>
      <c r="N612" s="154" t="s">
        <v>4942</v>
      </c>
      <c r="O612" s="154" t="s">
        <v>4942</v>
      </c>
      <c r="P612" s="172">
        <v>345256.79902400001</v>
      </c>
      <c r="Q612" s="168">
        <v>5.2944545501642404E-2</v>
      </c>
      <c r="R612" s="172">
        <v>254135.34622499999</v>
      </c>
      <c r="S612" s="168">
        <v>-0.26392370275281918</v>
      </c>
      <c r="T612" s="172">
        <v>165507.14787300001</v>
      </c>
      <c r="U612" s="168">
        <v>-0.34874408329462586</v>
      </c>
      <c r="V612" s="172">
        <v>307.62869999999998</v>
      </c>
      <c r="W612" s="173">
        <v>0.46764197866912705</v>
      </c>
      <c r="X612" s="172">
        <v>208.456267</v>
      </c>
      <c r="Y612" s="173">
        <v>-0.32237705064579469</v>
      </c>
      <c r="Z612" s="172">
        <v>1708.05575</v>
      </c>
      <c r="AA612" s="173">
        <v>7.1938325701668635</v>
      </c>
      <c r="AB612" s="172">
        <v>76.907174999999995</v>
      </c>
      <c r="AC612" s="168">
        <v>0.47898413461538447</v>
      </c>
      <c r="AD612" s="172">
        <v>52.11</v>
      </c>
      <c r="AE612" s="168">
        <v>-0.3224299293271401</v>
      </c>
      <c r="AF612" s="172">
        <v>423.82</v>
      </c>
      <c r="AG612" s="168">
        <v>7.1331798119362881</v>
      </c>
      <c r="AH612" s="171">
        <v>8.3136551089384947E-2</v>
      </c>
      <c r="AI612" s="171">
        <v>7.4078174820302392E-2</v>
      </c>
      <c r="AJ612" s="171">
        <v>0.77962891046772387</v>
      </c>
      <c r="AK612" s="171">
        <v>0.62863282824910915</v>
      </c>
      <c r="AL612" s="171">
        <v>0.42672282248734389</v>
      </c>
      <c r="AM612" s="171">
        <v>3.4039935218720383</v>
      </c>
      <c r="AN612" s="170">
        <v>3.3533313254738295</v>
      </c>
      <c r="AO612" s="170">
        <v>4.7740031893314434</v>
      </c>
      <c r="AP612" s="170">
        <v>3.0078295142998535</v>
      </c>
      <c r="AQ612" s="170">
        <v>88.63961959181276</v>
      </c>
      <c r="AR612" s="170">
        <v>7.8034562909615861</v>
      </c>
      <c r="AS612" s="170">
        <v>0</v>
      </c>
      <c r="AT612" s="6">
        <v>0</v>
      </c>
      <c r="AU612" s="6">
        <v>0</v>
      </c>
      <c r="AV612" s="6">
        <v>300</v>
      </c>
    </row>
    <row r="613" spans="1:48" x14ac:dyDescent="0.25">
      <c r="A613" s="162">
        <v>610</v>
      </c>
      <c r="B613" s="3" t="s">
        <v>2917</v>
      </c>
      <c r="C613" s="3" t="s">
        <v>2176</v>
      </c>
      <c r="D613" s="28">
        <v>67000</v>
      </c>
      <c r="E613" s="25">
        <v>34</v>
      </c>
      <c r="F613" s="25">
        <v>59.523809999999997</v>
      </c>
      <c r="G613" s="25">
        <v>12.04013</v>
      </c>
      <c r="H613" s="28">
        <v>335000000000</v>
      </c>
      <c r="I613" s="51">
        <v>5</v>
      </c>
      <c r="J613" s="51">
        <v>61.14</v>
      </c>
      <c r="K613" s="28">
        <v>35</v>
      </c>
      <c r="L613" s="28">
        <v>1925500</v>
      </c>
      <c r="M613" s="51">
        <v>11.460827916524119</v>
      </c>
      <c r="N613" s="51">
        <v>3.7590700470417571</v>
      </c>
      <c r="O613" s="51" t="s">
        <v>4942</v>
      </c>
      <c r="P613" s="30">
        <v>246915.017333</v>
      </c>
      <c r="Q613" s="27">
        <v>0.52442598835413867</v>
      </c>
      <c r="R613" s="30">
        <v>275141.91990500002</v>
      </c>
      <c r="S613" s="27">
        <v>0.11431829006144256</v>
      </c>
      <c r="T613" s="30">
        <v>301742.43687799998</v>
      </c>
      <c r="U613" s="27">
        <v>9.6679259133557294E-2</v>
      </c>
      <c r="V613" s="30">
        <v>8364.6489450000008</v>
      </c>
      <c r="W613" s="32">
        <v>0.23785729071335693</v>
      </c>
      <c r="X613" s="30">
        <v>11245.527185999999</v>
      </c>
      <c r="Y613" s="32">
        <v>0.3444111354753332</v>
      </c>
      <c r="Z613" s="30">
        <v>20162.088276999999</v>
      </c>
      <c r="AA613" s="32">
        <v>0.79289845140391269</v>
      </c>
      <c r="AB613" s="30">
        <v>1672.9</v>
      </c>
      <c r="AC613" s="27">
        <v>0.32790919193522794</v>
      </c>
      <c r="AD613" s="30">
        <v>2051</v>
      </c>
      <c r="AE613" s="27">
        <v>0.22601470500328769</v>
      </c>
      <c r="AF613" s="30">
        <v>3708</v>
      </c>
      <c r="AG613" s="27">
        <v>0.80789858605558262</v>
      </c>
      <c r="AH613" s="25">
        <v>1.2182589519784979</v>
      </c>
      <c r="AI613" s="25">
        <v>1.3779683153062454</v>
      </c>
      <c r="AJ613" s="25">
        <v>2.1043418311567512</v>
      </c>
      <c r="AK613" s="25">
        <v>13.088487514720072</v>
      </c>
      <c r="AL613" s="25">
        <v>15.254726982346209</v>
      </c>
      <c r="AM613" s="25">
        <v>24.627834340235154</v>
      </c>
      <c r="AN613" s="49">
        <v>6.001665720483274</v>
      </c>
      <c r="AO613" s="49">
        <v>6.0495711230579179</v>
      </c>
      <c r="AP613" s="49">
        <v>6.473880926101927</v>
      </c>
      <c r="AQ613" s="49">
        <v>8.0829990999443204</v>
      </c>
      <c r="AR613" s="49">
        <v>5.5477795700336587</v>
      </c>
      <c r="AS613" s="49">
        <v>3.0224549848837143</v>
      </c>
      <c r="AT613" s="28">
        <v>1200</v>
      </c>
      <c r="AU613" s="28">
        <v>1500</v>
      </c>
      <c r="AV613" s="28">
        <v>3000</v>
      </c>
    </row>
    <row r="614" spans="1:48" x14ac:dyDescent="0.25">
      <c r="A614" s="162">
        <v>611</v>
      </c>
      <c r="B614" s="3" t="s">
        <v>4051</v>
      </c>
      <c r="C614" s="3" t="s">
        <v>2176</v>
      </c>
      <c r="D614" s="28">
        <v>18500</v>
      </c>
      <c r="E614" s="25">
        <v>-15.13761</v>
      </c>
      <c r="F614" s="25">
        <v>-11.90476</v>
      </c>
      <c r="G614" s="25">
        <v>-7.5</v>
      </c>
      <c r="H614" s="28">
        <v>5550000000000</v>
      </c>
      <c r="I614" s="51">
        <v>300</v>
      </c>
      <c r="J614" s="51">
        <v>89.245930000000001</v>
      </c>
      <c r="K614" s="28">
        <v>37400</v>
      </c>
      <c r="L614" s="28">
        <v>757927000</v>
      </c>
      <c r="M614" s="51">
        <v>15.881701371779723</v>
      </c>
      <c r="N614" s="51">
        <v>1.6084420809474402</v>
      </c>
      <c r="O614" s="51" t="s">
        <v>4942</v>
      </c>
      <c r="P614" s="30" t="s">
        <v>4748</v>
      </c>
      <c r="Q614" s="27" t="s">
        <v>2001</v>
      </c>
      <c r="R614" s="30">
        <v>4422688.4713329999</v>
      </c>
      <c r="S614" s="27" t="s">
        <v>2001</v>
      </c>
      <c r="T614" s="30" t="s">
        <v>4748</v>
      </c>
      <c r="U614" s="27" t="s">
        <v>4748</v>
      </c>
      <c r="V614" s="30" t="s">
        <v>4748</v>
      </c>
      <c r="W614" s="32" t="s">
        <v>2001</v>
      </c>
      <c r="X614" s="30">
        <v>388657.76550400001</v>
      </c>
      <c r="Y614" s="32" t="s">
        <v>2001</v>
      </c>
      <c r="Z614" s="30" t="s">
        <v>4748</v>
      </c>
      <c r="AA614" s="32" t="s">
        <v>4748</v>
      </c>
      <c r="AB614" s="30" t="s">
        <v>4748</v>
      </c>
      <c r="AC614" s="27" t="s">
        <v>2001</v>
      </c>
      <c r="AD614" s="30" t="s">
        <v>4748</v>
      </c>
      <c r="AE614" s="27" t="s">
        <v>2001</v>
      </c>
      <c r="AF614" s="30" t="s">
        <v>4748</v>
      </c>
      <c r="AG614" s="27" t="s">
        <v>4748</v>
      </c>
      <c r="AH614" s="25" t="s">
        <v>4748</v>
      </c>
      <c r="AI614" s="25" t="s">
        <v>4748</v>
      </c>
      <c r="AJ614" s="25" t="s">
        <v>4748</v>
      </c>
      <c r="AK614" s="25" t="s">
        <v>4748</v>
      </c>
      <c r="AL614" s="25" t="s">
        <v>4748</v>
      </c>
      <c r="AM614" s="25" t="s">
        <v>4748</v>
      </c>
      <c r="AN614" s="49" t="s">
        <v>4748</v>
      </c>
      <c r="AO614" s="49">
        <v>11.291841734818819</v>
      </c>
      <c r="AP614" s="49" t="s">
        <v>4748</v>
      </c>
      <c r="AQ614" s="49" t="s">
        <v>4748</v>
      </c>
      <c r="AR614" s="49">
        <v>79.069634689858532</v>
      </c>
      <c r="AS614" s="49" t="s">
        <v>4748</v>
      </c>
      <c r="AT614" s="28" t="s">
        <v>4748</v>
      </c>
      <c r="AU614" s="28" t="s">
        <v>4748</v>
      </c>
      <c r="AV614" s="28" t="s">
        <v>4748</v>
      </c>
    </row>
    <row r="615" spans="1:48" x14ac:dyDescent="0.25">
      <c r="A615" s="162">
        <v>612</v>
      </c>
      <c r="B615" s="3" t="s">
        <v>148</v>
      </c>
      <c r="C615" s="3" t="s">
        <v>1</v>
      </c>
      <c r="D615" s="28">
        <v>8260</v>
      </c>
      <c r="E615" s="25">
        <v>3.7688440000000001</v>
      </c>
      <c r="F615" s="25">
        <v>-1.9002380000000001</v>
      </c>
      <c r="G615" s="25">
        <v>-38.120959999999997</v>
      </c>
      <c r="H615" s="28">
        <v>1635095249200</v>
      </c>
      <c r="I615" s="51">
        <v>197.95339999999999</v>
      </c>
      <c r="J615" s="51">
        <v>45.896900000000002</v>
      </c>
      <c r="K615" s="28">
        <v>884997.5</v>
      </c>
      <c r="L615" s="28">
        <v>7525550000</v>
      </c>
      <c r="M615" s="51">
        <v>2.5834105249017645</v>
      </c>
      <c r="N615" s="51">
        <v>0.64352149141918114</v>
      </c>
      <c r="O615" s="51">
        <v>1.0651630000000001</v>
      </c>
      <c r="P615" s="30">
        <v>2543397.827304</v>
      </c>
      <c r="Q615" s="27">
        <v>0.19973817980447439</v>
      </c>
      <c r="R615" s="30">
        <v>4041173.8560970002</v>
      </c>
      <c r="S615" s="27">
        <v>0.58888783056822924</v>
      </c>
      <c r="T615" s="30">
        <v>5327499.6182639999</v>
      </c>
      <c r="U615" s="27">
        <v>0.31830497968462657</v>
      </c>
      <c r="V615" s="30">
        <v>100162.76070899999</v>
      </c>
      <c r="W615" s="32">
        <v>0.10775850100698059</v>
      </c>
      <c r="X615" s="30">
        <v>94476.504654000004</v>
      </c>
      <c r="Y615" s="32">
        <v>-5.6770161033401489E-2</v>
      </c>
      <c r="Z615" s="30">
        <v>337620.15147300001</v>
      </c>
      <c r="AA615" s="32">
        <v>2.5735885097513043</v>
      </c>
      <c r="AB615" s="30">
        <v>1098.552927</v>
      </c>
      <c r="AC615" s="27">
        <v>-0.41968954246669732</v>
      </c>
      <c r="AD615" s="30">
        <v>537.18177600000001</v>
      </c>
      <c r="AE615" s="27">
        <v>-0.5110096538844322</v>
      </c>
      <c r="AF615" s="30">
        <v>1859</v>
      </c>
      <c r="AG615" s="27">
        <v>2.4606535125644324</v>
      </c>
      <c r="AH615" s="25">
        <v>3.6886507437283242</v>
      </c>
      <c r="AI615" s="25">
        <v>2.2071905499353712</v>
      </c>
      <c r="AJ615" s="25">
        <v>6.242122804604092</v>
      </c>
      <c r="AK615" s="25">
        <v>11.472107750431665</v>
      </c>
      <c r="AL615" s="25">
        <v>5.976239353187502</v>
      </c>
      <c r="AM615" s="25">
        <v>16.26483186413979</v>
      </c>
      <c r="AN615" s="49">
        <v>14.246627564830817</v>
      </c>
      <c r="AO615" s="49">
        <v>8.2508841746549386</v>
      </c>
      <c r="AP615" s="49">
        <v>12.13081354845017</v>
      </c>
      <c r="AQ615" s="49">
        <v>149.59020573151733</v>
      </c>
      <c r="AR615" s="49">
        <v>120.10602996818145</v>
      </c>
      <c r="AS615" s="49">
        <v>138.55836522575257</v>
      </c>
      <c r="AT615" s="28">
        <v>500</v>
      </c>
      <c r="AU615" s="28">
        <v>400</v>
      </c>
      <c r="AV615" s="28">
        <v>800</v>
      </c>
    </row>
    <row r="616" spans="1:48" x14ac:dyDescent="0.25">
      <c r="A616" s="162">
        <v>613</v>
      </c>
      <c r="B616" s="3" t="s">
        <v>430</v>
      </c>
      <c r="C616" s="3" t="s">
        <v>694</v>
      </c>
      <c r="D616" s="6">
        <v>3500</v>
      </c>
      <c r="E616" s="171">
        <v>2.941176</v>
      </c>
      <c r="F616" s="171">
        <v>9.375</v>
      </c>
      <c r="G616" s="171">
        <v>6.0606059999999999</v>
      </c>
      <c r="H616" s="6">
        <v>114100000000</v>
      </c>
      <c r="I616" s="154">
        <v>32.6</v>
      </c>
      <c r="J616" s="154">
        <v>85.638040000000004</v>
      </c>
      <c r="K616" s="6">
        <v>45440</v>
      </c>
      <c r="L616" s="6">
        <v>155571000</v>
      </c>
      <c r="M616" s="154">
        <v>2.1759356959923299</v>
      </c>
      <c r="N616" s="154">
        <v>0.35396086702024199</v>
      </c>
      <c r="O616" s="154">
        <v>0.75655799999999995</v>
      </c>
      <c r="P616" s="172">
        <v>13611.893651</v>
      </c>
      <c r="Q616" s="168" t="s">
        <v>2001</v>
      </c>
      <c r="R616" s="172">
        <v>25567.521335000001</v>
      </c>
      <c r="S616" s="168">
        <v>0.87832214903630823</v>
      </c>
      <c r="T616" s="172">
        <v>301816.137131</v>
      </c>
      <c r="U616" s="168">
        <v>10.804669415405417</v>
      </c>
      <c r="V616" s="172">
        <v>41.269843000000002</v>
      </c>
      <c r="W616" s="173" t="s">
        <v>2001</v>
      </c>
      <c r="X616" s="172">
        <v>-6329.186471</v>
      </c>
      <c r="Y616" s="173">
        <v>-154.36105036794058</v>
      </c>
      <c r="Z616" s="172">
        <v>3017.4530960000002</v>
      </c>
      <c r="AA616" s="173">
        <v>-1.4767521244358675</v>
      </c>
      <c r="AB616" s="172">
        <v>1.265946</v>
      </c>
      <c r="AC616" s="168" t="s">
        <v>2001</v>
      </c>
      <c r="AD616" s="172">
        <v>-194.16</v>
      </c>
      <c r="AE616" s="168">
        <v>-154.37147082103027</v>
      </c>
      <c r="AF616" s="172">
        <v>92.54</v>
      </c>
      <c r="AG616" s="168">
        <v>-1.4766172229089412</v>
      </c>
      <c r="AH616" s="171">
        <v>1.4747877112535675E-2</v>
      </c>
      <c r="AI616" s="171">
        <v>-2.2841222085330997</v>
      </c>
      <c r="AJ616" s="171">
        <v>1.0088805326059431</v>
      </c>
      <c r="AK616" s="171">
        <v>1.5033202063288609E-2</v>
      </c>
      <c r="AL616" s="171">
        <v>-2.3370815759408048</v>
      </c>
      <c r="AM616" s="171">
        <v>1.1226451228217413</v>
      </c>
      <c r="AN616" s="170">
        <v>1.7595881156653337</v>
      </c>
      <c r="AO616" s="170">
        <v>-14.371695694920206</v>
      </c>
      <c r="AP616" s="170">
        <v>2.2444331026805875</v>
      </c>
      <c r="AQ616" s="170">
        <v>0</v>
      </c>
      <c r="AR616" s="170">
        <v>0</v>
      </c>
      <c r="AS616" s="170">
        <v>1.0390959446905723</v>
      </c>
      <c r="AT616" s="6">
        <v>0</v>
      </c>
      <c r="AU616" s="6">
        <v>0</v>
      </c>
      <c r="AV616" s="6">
        <v>0</v>
      </c>
    </row>
    <row r="617" spans="1:48" x14ac:dyDescent="0.25">
      <c r="A617" s="162">
        <v>614</v>
      </c>
      <c r="B617" s="3" t="s">
        <v>4415</v>
      </c>
      <c r="C617" s="3" t="s">
        <v>2176</v>
      </c>
      <c r="D617" s="28" t="s">
        <v>4942</v>
      </c>
      <c r="E617" s="25" t="s">
        <v>4942</v>
      </c>
      <c r="F617" s="25" t="s">
        <v>4942</v>
      </c>
      <c r="G617" s="25" t="s">
        <v>4942</v>
      </c>
      <c r="H617" s="28" t="s">
        <v>4942</v>
      </c>
      <c r="I617" s="51">
        <v>1.0999999999999999</v>
      </c>
      <c r="J617" s="51">
        <v>100</v>
      </c>
      <c r="K617" s="28" t="s">
        <v>4942</v>
      </c>
      <c r="L617" s="28" t="s">
        <v>4942</v>
      </c>
      <c r="M617" s="51" t="s">
        <v>4942</v>
      </c>
      <c r="N617" s="51" t="s">
        <v>4942</v>
      </c>
      <c r="O617" s="51" t="s">
        <v>4942</v>
      </c>
      <c r="P617" s="30" t="s">
        <v>4748</v>
      </c>
      <c r="Q617" s="27" t="s">
        <v>2001</v>
      </c>
      <c r="R617" s="30">
        <v>38672.993597000001</v>
      </c>
      <c r="S617" s="27" t="s">
        <v>2001</v>
      </c>
      <c r="T617" s="30">
        <v>36488.056855000003</v>
      </c>
      <c r="U617" s="27">
        <v>-5.6497740122437565E-2</v>
      </c>
      <c r="V617" s="30" t="s">
        <v>4748</v>
      </c>
      <c r="W617" s="32" t="s">
        <v>2001</v>
      </c>
      <c r="X617" s="30">
        <v>2182.8066159999998</v>
      </c>
      <c r="Y617" s="32" t="s">
        <v>2001</v>
      </c>
      <c r="Z617" s="30">
        <v>1777.513316</v>
      </c>
      <c r="AA617" s="32">
        <v>-0.18567531224671707</v>
      </c>
      <c r="AB617" s="30" t="s">
        <v>4748</v>
      </c>
      <c r="AC617" s="27" t="s">
        <v>2001</v>
      </c>
      <c r="AD617" s="30">
        <v>1786</v>
      </c>
      <c r="AE617" s="27" t="s">
        <v>2001</v>
      </c>
      <c r="AF617" s="30">
        <v>1374</v>
      </c>
      <c r="AG617" s="27">
        <v>-0.23068309070548712</v>
      </c>
      <c r="AH617" s="25" t="s">
        <v>4748</v>
      </c>
      <c r="AI617" s="25" t="s">
        <v>4748</v>
      </c>
      <c r="AJ617" s="25">
        <v>5.5618954507123277</v>
      </c>
      <c r="AK617" s="25" t="s">
        <v>4748</v>
      </c>
      <c r="AL617" s="25" t="s">
        <v>4748</v>
      </c>
      <c r="AM617" s="25">
        <v>8.0354232908742151</v>
      </c>
      <c r="AN617" s="49" t="s">
        <v>4748</v>
      </c>
      <c r="AO617" s="49">
        <v>18.34935802215859</v>
      </c>
      <c r="AP617" s="49">
        <v>21.506958285515431</v>
      </c>
      <c r="AQ617" s="49" t="s">
        <v>4748</v>
      </c>
      <c r="AR617" s="49">
        <v>11.062831784123826</v>
      </c>
      <c r="AS617" s="49">
        <v>36.738916726287123</v>
      </c>
      <c r="AT617" s="28" t="s">
        <v>4748</v>
      </c>
      <c r="AU617" s="28" t="s">
        <v>4748</v>
      </c>
      <c r="AV617" s="28">
        <v>1000</v>
      </c>
    </row>
    <row r="618" spans="1:48" x14ac:dyDescent="0.25">
      <c r="A618" s="162">
        <v>615</v>
      </c>
      <c r="B618" s="3" t="s">
        <v>431</v>
      </c>
      <c r="C618" s="3" t="s">
        <v>694</v>
      </c>
      <c r="D618" s="6">
        <v>29500</v>
      </c>
      <c r="E618" s="171">
        <v>1.7241379999999999</v>
      </c>
      <c r="F618" s="171">
        <v>3.8732389999999999</v>
      </c>
      <c r="G618" s="171">
        <v>5.3571429999999998</v>
      </c>
      <c r="H618" s="6">
        <v>492769504500</v>
      </c>
      <c r="I618" s="154">
        <v>16.704049999999999</v>
      </c>
      <c r="J618" s="154">
        <v>57.917859999999997</v>
      </c>
      <c r="K618" s="6">
        <v>1794.9</v>
      </c>
      <c r="L618" s="6">
        <v>52103500</v>
      </c>
      <c r="M618" s="154">
        <v>6.3267682743795506</v>
      </c>
      <c r="N618" s="154">
        <v>1.8941515195269276</v>
      </c>
      <c r="O618" s="154">
        <v>0.39787939999999999</v>
      </c>
      <c r="P618" s="172">
        <v>63706.304553000002</v>
      </c>
      <c r="Q618" s="168">
        <v>-3.6130994933162408E-2</v>
      </c>
      <c r="R618" s="172">
        <v>115244.249371</v>
      </c>
      <c r="S618" s="168">
        <v>0.80899284897499224</v>
      </c>
      <c r="T618" s="172">
        <v>109977.08630700001</v>
      </c>
      <c r="U618" s="168">
        <v>-4.5704346140896634E-2</v>
      </c>
      <c r="V618" s="172">
        <v>47929.744508999996</v>
      </c>
      <c r="W618" s="173">
        <v>-1.3553072951661971E-3</v>
      </c>
      <c r="X618" s="172">
        <v>73465.414388999998</v>
      </c>
      <c r="Y618" s="173">
        <v>0.53277291881255584</v>
      </c>
      <c r="Z618" s="172">
        <v>115096.48127600001</v>
      </c>
      <c r="AA618" s="173">
        <v>0.56667572398847643</v>
      </c>
      <c r="AB618" s="172">
        <v>2499.7204195238101</v>
      </c>
      <c r="AC618" s="168">
        <v>-0.19807319263672463</v>
      </c>
      <c r="AD618" s="172">
        <v>4692.8571428571431</v>
      </c>
      <c r="AE618" s="168">
        <v>0.87735280561940598</v>
      </c>
      <c r="AF618" s="172">
        <v>6639</v>
      </c>
      <c r="AG618" s="168">
        <v>0.4147031963470319</v>
      </c>
      <c r="AH618" s="171">
        <v>10.416597074596883</v>
      </c>
      <c r="AI618" s="171">
        <v>13.109705878130331</v>
      </c>
      <c r="AJ618" s="171">
        <v>17.406481991149771</v>
      </c>
      <c r="AK618" s="171">
        <v>40.025135956566857</v>
      </c>
      <c r="AL618" s="171">
        <v>51.177179646896455</v>
      </c>
      <c r="AM618" s="171">
        <v>65.842802759564307</v>
      </c>
      <c r="AN618" s="170">
        <v>71.637651347414206</v>
      </c>
      <c r="AO618" s="170">
        <v>70.912137956589888</v>
      </c>
      <c r="AP618" s="170">
        <v>72.286704090413721</v>
      </c>
      <c r="AQ618" s="170">
        <v>3.0810488599032282</v>
      </c>
      <c r="AR618" s="170">
        <v>1.2510824042266626</v>
      </c>
      <c r="AS618" s="170">
        <v>0.16026871157680825</v>
      </c>
      <c r="AT618" s="6">
        <v>1375.6613757142857</v>
      </c>
      <c r="AU618" s="6">
        <v>2380.9523807142859</v>
      </c>
      <c r="AV618" s="6" t="s">
        <v>4748</v>
      </c>
    </row>
    <row r="619" spans="1:48" x14ac:dyDescent="0.25">
      <c r="A619" s="162">
        <v>616</v>
      </c>
      <c r="B619" s="3" t="s">
        <v>2920</v>
      </c>
      <c r="C619" s="3" t="s">
        <v>2176</v>
      </c>
      <c r="D619" s="28">
        <v>7800</v>
      </c>
      <c r="E619" s="25">
        <v>13.043480000000001</v>
      </c>
      <c r="F619" s="25">
        <v>30</v>
      </c>
      <c r="G619" s="25">
        <v>-53.846150000000002</v>
      </c>
      <c r="H619" s="28">
        <v>70200000000</v>
      </c>
      <c r="I619" s="51">
        <v>9</v>
      </c>
      <c r="J619" s="51">
        <v>73.170540000000003</v>
      </c>
      <c r="K619" s="28">
        <v>645.04999999999995</v>
      </c>
      <c r="L619" s="28">
        <v>5248500</v>
      </c>
      <c r="M619" s="51">
        <v>4.5348837209302326</v>
      </c>
      <c r="N619" s="51">
        <v>0.46219858636797412</v>
      </c>
      <c r="O619" s="51" t="s">
        <v>4942</v>
      </c>
      <c r="P619" s="30">
        <v>248424.46734999999</v>
      </c>
      <c r="Q619" s="27">
        <v>-0.67918044655443865</v>
      </c>
      <c r="R619" s="30">
        <v>40412.749825999999</v>
      </c>
      <c r="S619" s="27">
        <v>-0.83732379400027723</v>
      </c>
      <c r="T619" s="30">
        <v>12408.966935</v>
      </c>
      <c r="U619" s="27">
        <v>-0.69294425674007087</v>
      </c>
      <c r="V619" s="30">
        <v>336.35717499999998</v>
      </c>
      <c r="W619" s="32">
        <v>-1.0118435349587769</v>
      </c>
      <c r="X619" s="30">
        <v>-81889.039287000007</v>
      </c>
      <c r="Y619" s="32">
        <v>-244.45857729064352</v>
      </c>
      <c r="Z619" s="30">
        <v>5160.6146570000001</v>
      </c>
      <c r="AA619" s="32">
        <v>-1.0630196019141631</v>
      </c>
      <c r="AB619" s="30">
        <v>112</v>
      </c>
      <c r="AC619" s="27">
        <v>-1.0118305693461498</v>
      </c>
      <c r="AD619" s="30">
        <v>-27296</v>
      </c>
      <c r="AE619" s="27">
        <v>-244.71428571428572</v>
      </c>
      <c r="AF619" s="30">
        <v>1720</v>
      </c>
      <c r="AG619" s="27">
        <v>-1.0630128956623681</v>
      </c>
      <c r="AH619" s="25">
        <v>0.13639170155984071</v>
      </c>
      <c r="AI619" s="25">
        <v>-39.153996192525192</v>
      </c>
      <c r="AJ619" s="25">
        <v>2.5143304176586923</v>
      </c>
      <c r="AK619" s="25">
        <v>0.62683720958717681</v>
      </c>
      <c r="AL619" s="25" t="s">
        <v>4748</v>
      </c>
      <c r="AM619" s="25" t="s">
        <v>4748</v>
      </c>
      <c r="AN619" s="49">
        <v>10.329245124574483</v>
      </c>
      <c r="AO619" s="49">
        <v>16.551947105308074</v>
      </c>
      <c r="AP619" s="49">
        <v>61.551354379525549</v>
      </c>
      <c r="AQ619" s="49">
        <v>98.638550499299726</v>
      </c>
      <c r="AR619" s="49">
        <v>0</v>
      </c>
      <c r="AS619" s="49">
        <v>61.87337913665295</v>
      </c>
      <c r="AT619" s="28">
        <v>0</v>
      </c>
      <c r="AU619" s="28" t="s">
        <v>4748</v>
      </c>
      <c r="AV619" s="28">
        <v>0</v>
      </c>
    </row>
    <row r="620" spans="1:48" x14ac:dyDescent="0.25">
      <c r="A620" s="162">
        <v>617</v>
      </c>
      <c r="B620" s="3" t="s">
        <v>2923</v>
      </c>
      <c r="C620" s="3" t="s">
        <v>2176</v>
      </c>
      <c r="D620" s="6">
        <v>14200</v>
      </c>
      <c r="E620" s="171">
        <v>8.3969470000000008</v>
      </c>
      <c r="F620" s="171">
        <v>23.478259999999999</v>
      </c>
      <c r="G620" s="171">
        <v>65.116280000000003</v>
      </c>
      <c r="H620" s="6">
        <v>1237401972800</v>
      </c>
      <c r="I620" s="154">
        <v>87.140979999999999</v>
      </c>
      <c r="J620" s="154">
        <v>100</v>
      </c>
      <c r="K620" s="6">
        <v>1140</v>
      </c>
      <c r="L620" s="6">
        <v>15040500</v>
      </c>
      <c r="M620" s="154">
        <v>10.66066066066066</v>
      </c>
      <c r="N620" s="154">
        <v>3.8591844677971832</v>
      </c>
      <c r="O620" s="154">
        <v>0.49753190000000003</v>
      </c>
      <c r="P620" s="172">
        <v>1280183.7050000001</v>
      </c>
      <c r="Q620" s="168" t="s">
        <v>2001</v>
      </c>
      <c r="R620" s="172">
        <v>1330514.1240000001</v>
      </c>
      <c r="S620" s="168">
        <v>3.9314997373755878E-2</v>
      </c>
      <c r="T620" s="172">
        <v>1420.684651</v>
      </c>
      <c r="U620" s="168">
        <v>-0.99893222880886912</v>
      </c>
      <c r="V620" s="172">
        <v>-96687.115000000005</v>
      </c>
      <c r="W620" s="173" t="s">
        <v>2001</v>
      </c>
      <c r="X620" s="172">
        <v>43425.330999999998</v>
      </c>
      <c r="Y620" s="173">
        <v>-1.4491325550462437</v>
      </c>
      <c r="Z620" s="172">
        <v>116.089651</v>
      </c>
      <c r="AA620" s="173">
        <v>-0.9973266835663267</v>
      </c>
      <c r="AB620" s="172">
        <v>-1352</v>
      </c>
      <c r="AC620" s="168" t="s">
        <v>2001</v>
      </c>
      <c r="AD620" s="172">
        <v>498</v>
      </c>
      <c r="AE620" s="168">
        <v>-1.3683431952662721</v>
      </c>
      <c r="AF620" s="172">
        <v>1.3320000000000001</v>
      </c>
      <c r="AG620" s="168">
        <v>-0.99732530120481933</v>
      </c>
      <c r="AH620" s="171" t="s">
        <v>4748</v>
      </c>
      <c r="AI620" s="171">
        <v>6.6186035444180016</v>
      </c>
      <c r="AJ620" s="171">
        <v>3.637572036778218E-2</v>
      </c>
      <c r="AK620" s="171" t="s">
        <v>4748</v>
      </c>
      <c r="AL620" s="171">
        <v>23.750988841022735</v>
      </c>
      <c r="AM620" s="171">
        <v>0.11333051190856908</v>
      </c>
      <c r="AN620" s="170">
        <v>26.435246338337048</v>
      </c>
      <c r="AO620" s="170">
        <v>31.045318839471413</v>
      </c>
      <c r="AP620" s="170">
        <v>35.374418780850192</v>
      </c>
      <c r="AQ620" s="170">
        <v>197.98415984970771</v>
      </c>
      <c r="AR620" s="170">
        <v>118.10620421758833</v>
      </c>
      <c r="AS620" s="170">
        <v>56.087098268815851</v>
      </c>
      <c r="AT620" s="6" t="s">
        <v>4748</v>
      </c>
      <c r="AU620" s="6">
        <v>0</v>
      </c>
      <c r="AV620" s="6" t="s">
        <v>4748</v>
      </c>
    </row>
    <row r="621" spans="1:48" x14ac:dyDescent="0.25">
      <c r="A621" s="162">
        <v>618</v>
      </c>
      <c r="B621" s="3" t="s">
        <v>2926</v>
      </c>
      <c r="C621" s="3" t="s">
        <v>2176</v>
      </c>
      <c r="D621" s="28" t="s">
        <v>4942</v>
      </c>
      <c r="E621" s="25" t="s">
        <v>4942</v>
      </c>
      <c r="F621" s="25" t="s">
        <v>4942</v>
      </c>
      <c r="G621" s="25" t="s">
        <v>4942</v>
      </c>
      <c r="H621" s="28" t="s">
        <v>4942</v>
      </c>
      <c r="I621" s="51">
        <v>2.1419199999999998</v>
      </c>
      <c r="J621" s="51">
        <v>40.000689999999999</v>
      </c>
      <c r="K621" s="28">
        <v>0</v>
      </c>
      <c r="L621" s="28" t="s">
        <v>4942</v>
      </c>
      <c r="M621" s="51" t="s">
        <v>4942</v>
      </c>
      <c r="N621" s="51" t="s">
        <v>4942</v>
      </c>
      <c r="O621" s="51" t="s">
        <v>4942</v>
      </c>
      <c r="P621" s="30">
        <v>174444.83944499999</v>
      </c>
      <c r="Q621" s="27">
        <v>0.13457869139037926</v>
      </c>
      <c r="R621" s="30">
        <v>193154.415301</v>
      </c>
      <c r="S621" s="27">
        <v>0.10725210281671238</v>
      </c>
      <c r="T621" s="30">
        <v>216993.98516899999</v>
      </c>
      <c r="U621" s="27">
        <v>0.12342233974227235</v>
      </c>
      <c r="V621" s="30">
        <v>3525.1323120000002</v>
      </c>
      <c r="W621" s="32">
        <v>4.70227199768527E-2</v>
      </c>
      <c r="X621" s="30">
        <v>3672.6947399999999</v>
      </c>
      <c r="Y621" s="32">
        <v>4.1860110469521539E-2</v>
      </c>
      <c r="Z621" s="30">
        <v>4174.290352</v>
      </c>
      <c r="AA621" s="32">
        <v>0.13657427243735484</v>
      </c>
      <c r="AB621" s="30">
        <v>1646</v>
      </c>
      <c r="AC621" s="27">
        <v>4.7073791348600569E-2</v>
      </c>
      <c r="AD621" s="30">
        <v>1715</v>
      </c>
      <c r="AE621" s="27">
        <v>4.1919805589307302E-2</v>
      </c>
      <c r="AF621" s="30">
        <v>1949</v>
      </c>
      <c r="AG621" s="27">
        <v>0.13644314868804663</v>
      </c>
      <c r="AH621" s="25">
        <v>7.1589217376024274</v>
      </c>
      <c r="AI621" s="25">
        <v>6.9064104844904604</v>
      </c>
      <c r="AJ621" s="25">
        <v>6.1998402138206563</v>
      </c>
      <c r="AK621" s="25">
        <v>12.836120794430158</v>
      </c>
      <c r="AL621" s="25">
        <v>13.329660593494699</v>
      </c>
      <c r="AM621" s="25">
        <v>14.810740923297008</v>
      </c>
      <c r="AN621" s="49">
        <v>11.737889984103445</v>
      </c>
      <c r="AO621" s="49">
        <v>11.866671117137717</v>
      </c>
      <c r="AP621" s="49">
        <v>11.892315938113207</v>
      </c>
      <c r="AQ621" s="49">
        <v>0</v>
      </c>
      <c r="AR621" s="49">
        <v>0</v>
      </c>
      <c r="AS621" s="49">
        <v>43.418188287291457</v>
      </c>
      <c r="AT621" s="28">
        <v>1450</v>
      </c>
      <c r="AU621" s="28">
        <v>1200</v>
      </c>
      <c r="AV621" s="28">
        <v>1450</v>
      </c>
    </row>
    <row r="622" spans="1:48" x14ac:dyDescent="0.25">
      <c r="A622" s="162">
        <v>619</v>
      </c>
      <c r="B622" s="3" t="s">
        <v>149</v>
      </c>
      <c r="C622" s="3" t="s">
        <v>1</v>
      </c>
      <c r="D622" s="28">
        <v>10200</v>
      </c>
      <c r="E622" s="25">
        <v>-12.06897</v>
      </c>
      <c r="F622" s="25">
        <v>29.11392</v>
      </c>
      <c r="G622" s="25">
        <v>3.9755349999999998</v>
      </c>
      <c r="H622" s="28">
        <v>1398392694599.9998</v>
      </c>
      <c r="I622" s="51">
        <v>137.09729999999999</v>
      </c>
      <c r="J622" s="51">
        <v>21.195029999999999</v>
      </c>
      <c r="K622" s="28">
        <v>439027</v>
      </c>
      <c r="L622" s="28">
        <v>4855100000</v>
      </c>
      <c r="M622" s="51">
        <v>6.1770735903118679</v>
      </c>
      <c r="N622" s="51">
        <v>0.77445830729683995</v>
      </c>
      <c r="O622" s="51">
        <v>0.80261249999999995</v>
      </c>
      <c r="P622" s="30">
        <v>686153.17688100005</v>
      </c>
      <c r="Q622" s="27">
        <v>-0.33741807663856604</v>
      </c>
      <c r="R622" s="30">
        <v>1970555.012292</v>
      </c>
      <c r="S622" s="27">
        <v>1.8718879088331533</v>
      </c>
      <c r="T622" s="30">
        <v>948214.50552699994</v>
      </c>
      <c r="U622" s="27">
        <v>-0.51880840696545238</v>
      </c>
      <c r="V622" s="30">
        <v>122021.139135</v>
      </c>
      <c r="W622" s="32">
        <v>-0.4704981107363041</v>
      </c>
      <c r="X622" s="30">
        <v>127982.252417</v>
      </c>
      <c r="Y622" s="32">
        <v>4.8853119420601443E-2</v>
      </c>
      <c r="Z622" s="30">
        <v>184328.31493299999</v>
      </c>
      <c r="AA622" s="32">
        <v>0.44026465741835541</v>
      </c>
      <c r="AB622" s="30">
        <v>836</v>
      </c>
      <c r="AC622" s="27">
        <v>-0.50238095238095237</v>
      </c>
      <c r="AD622" s="30">
        <v>868</v>
      </c>
      <c r="AE622" s="27">
        <v>3.8277511961722466E-2</v>
      </c>
      <c r="AF622" s="30">
        <v>1221.4457279999999</v>
      </c>
      <c r="AG622" s="27">
        <v>0.40719553917050683</v>
      </c>
      <c r="AH622" s="25">
        <v>1.7355710193722795</v>
      </c>
      <c r="AI622" s="25">
        <v>1.5545599179461749</v>
      </c>
      <c r="AJ622" s="25">
        <v>2.1486494675695389</v>
      </c>
      <c r="AK622" s="25">
        <v>3.8091085817811692</v>
      </c>
      <c r="AL622" s="25">
        <v>4.0133374660728878</v>
      </c>
      <c r="AM622" s="25">
        <v>7.2363492163553538</v>
      </c>
      <c r="AN622" s="49">
        <v>39.802509405325551</v>
      </c>
      <c r="AO622" s="49">
        <v>18.048353881799617</v>
      </c>
      <c r="AP622" s="49">
        <v>44.462977332716513</v>
      </c>
      <c r="AQ622" s="49">
        <v>62.877844652780915</v>
      </c>
      <c r="AR622" s="49">
        <v>60.838459843701628</v>
      </c>
      <c r="AS622" s="49">
        <v>109.83141931865094</v>
      </c>
      <c r="AT622" s="28">
        <v>800</v>
      </c>
      <c r="AU622" s="28">
        <v>800</v>
      </c>
      <c r="AV622" s="28">
        <v>1106.3820000000001</v>
      </c>
    </row>
    <row r="623" spans="1:48" x14ac:dyDescent="0.25">
      <c r="A623" s="162">
        <v>620</v>
      </c>
      <c r="B623" s="3" t="s">
        <v>4198</v>
      </c>
      <c r="C623" s="3" t="s">
        <v>2176</v>
      </c>
      <c r="D623" s="6">
        <v>6200</v>
      </c>
      <c r="E623" s="171">
        <v>1.6393439999999999</v>
      </c>
      <c r="F623" s="171">
        <v>-41.509430000000002</v>
      </c>
      <c r="G623" s="171">
        <v>-41.509430000000002</v>
      </c>
      <c r="H623" s="6">
        <v>9740199999.9999981</v>
      </c>
      <c r="I623" s="154">
        <v>1.571</v>
      </c>
      <c r="J623" s="154">
        <v>10.26951</v>
      </c>
      <c r="K623" s="6">
        <v>4527.5</v>
      </c>
      <c r="L623" s="6">
        <v>27786000</v>
      </c>
      <c r="M623" s="154">
        <v>10.763888888888889</v>
      </c>
      <c r="N623" s="154">
        <v>0.5755379455849059</v>
      </c>
      <c r="O623" s="154" t="s">
        <v>4942</v>
      </c>
      <c r="P623" s="172">
        <v>19563.189875</v>
      </c>
      <c r="Q623" s="168" t="s">
        <v>2001</v>
      </c>
      <c r="R623" s="172">
        <v>15763.724689000001</v>
      </c>
      <c r="S623" s="168">
        <v>-0.19421501351655202</v>
      </c>
      <c r="T623" s="172">
        <v>16993.760828999999</v>
      </c>
      <c r="U623" s="168">
        <v>7.8029537071167152E-2</v>
      </c>
      <c r="V623" s="172">
        <v>1193.567534</v>
      </c>
      <c r="W623" s="173" t="s">
        <v>2001</v>
      </c>
      <c r="X623" s="172">
        <v>831.83889499999998</v>
      </c>
      <c r="Y623" s="173">
        <v>-0.30306507901378632</v>
      </c>
      <c r="Z623" s="172">
        <v>904.24818200000004</v>
      </c>
      <c r="AA623" s="173">
        <v>8.7047248493952747E-2</v>
      </c>
      <c r="AB623" s="172">
        <v>759.75</v>
      </c>
      <c r="AC623" s="168" t="s">
        <v>2001</v>
      </c>
      <c r="AD623" s="172">
        <v>529.5</v>
      </c>
      <c r="AE623" s="168">
        <v>-0.30306021717670284</v>
      </c>
      <c r="AF623" s="172">
        <v>576</v>
      </c>
      <c r="AG623" s="168">
        <v>8.7818696883852687E-2</v>
      </c>
      <c r="AH623" s="171" t="s">
        <v>4748</v>
      </c>
      <c r="AI623" s="171">
        <v>3.621342742997355</v>
      </c>
      <c r="AJ623" s="171">
        <v>4.0035613619425172</v>
      </c>
      <c r="AK623" s="171" t="s">
        <v>4748</v>
      </c>
      <c r="AL623" s="171">
        <v>4.800172404297645</v>
      </c>
      <c r="AM623" s="171">
        <v>5.354560260712085</v>
      </c>
      <c r="AN623" s="170">
        <v>22.510777573281615</v>
      </c>
      <c r="AO623" s="170">
        <v>25.372250498582659</v>
      </c>
      <c r="AP623" s="170">
        <v>25.885043971510633</v>
      </c>
      <c r="AQ623" s="170">
        <v>0</v>
      </c>
      <c r="AR623" s="170">
        <v>5.4595402012153782</v>
      </c>
      <c r="AS623" s="170">
        <v>1.7347673579512852</v>
      </c>
      <c r="AT623" s="6" t="s">
        <v>4748</v>
      </c>
      <c r="AU623" s="6" t="s">
        <v>4748</v>
      </c>
      <c r="AV623" s="6">
        <v>0</v>
      </c>
    </row>
    <row r="624" spans="1:48" x14ac:dyDescent="0.25">
      <c r="A624" s="162">
        <v>621</v>
      </c>
      <c r="B624" s="3" t="s">
        <v>4054</v>
      </c>
      <c r="C624" s="3" t="s">
        <v>2176</v>
      </c>
      <c r="D624" s="28">
        <v>2800</v>
      </c>
      <c r="E624" s="25">
        <v>-9.6774190000000004</v>
      </c>
      <c r="F624" s="25">
        <v>-12.5</v>
      </c>
      <c r="G624" s="25">
        <v>-60.930230000000002</v>
      </c>
      <c r="H624" s="28">
        <v>47599980400</v>
      </c>
      <c r="I624" s="51">
        <v>16.99999</v>
      </c>
      <c r="J624" s="51">
        <v>70.367050000000006</v>
      </c>
      <c r="K624" s="28">
        <v>11406.5</v>
      </c>
      <c r="L624" s="28">
        <v>33521500</v>
      </c>
      <c r="M624" s="51">
        <v>1.6076555023923444</v>
      </c>
      <c r="N624" s="51">
        <v>0.27614354126774521</v>
      </c>
      <c r="O624" s="51" t="s">
        <v>4942</v>
      </c>
      <c r="P624" s="30" t="s">
        <v>4748</v>
      </c>
      <c r="Q624" s="27" t="s">
        <v>2001</v>
      </c>
      <c r="R624" s="30">
        <v>64193.148041</v>
      </c>
      <c r="S624" s="27" t="s">
        <v>2001</v>
      </c>
      <c r="T624" s="30">
        <v>205929.819441</v>
      </c>
      <c r="U624" s="27">
        <v>2.2079719678099154</v>
      </c>
      <c r="V624" s="30" t="s">
        <v>4748</v>
      </c>
      <c r="W624" s="32" t="s">
        <v>2001</v>
      </c>
      <c r="X624" s="30">
        <v>3756.5542310000001</v>
      </c>
      <c r="Y624" s="32" t="s">
        <v>2001</v>
      </c>
      <c r="Z624" s="30">
        <v>17811.009341000001</v>
      </c>
      <c r="AA624" s="32">
        <v>3.7413156434743349</v>
      </c>
      <c r="AB624" s="30" t="s">
        <v>4748</v>
      </c>
      <c r="AC624" s="27" t="s">
        <v>2001</v>
      </c>
      <c r="AD624" s="30">
        <v>1767</v>
      </c>
      <c r="AE624" s="27" t="s">
        <v>2001</v>
      </c>
      <c r="AF624" s="30">
        <v>2090</v>
      </c>
      <c r="AG624" s="27">
        <v>0.18279569892473119</v>
      </c>
      <c r="AH624" s="25" t="s">
        <v>4748</v>
      </c>
      <c r="AI624" s="25" t="s">
        <v>4748</v>
      </c>
      <c r="AJ624" s="25">
        <v>16.509921359511864</v>
      </c>
      <c r="AK624" s="25" t="s">
        <v>4748</v>
      </c>
      <c r="AL624" s="25" t="s">
        <v>4748</v>
      </c>
      <c r="AM624" s="25">
        <v>21.51858778951863</v>
      </c>
      <c r="AN624" s="49" t="s">
        <v>4748</v>
      </c>
      <c r="AO624" s="49">
        <v>8.5034940092259763</v>
      </c>
      <c r="AP624" s="49">
        <v>8.1287580474939336</v>
      </c>
      <c r="AQ624" s="49" t="s">
        <v>4748</v>
      </c>
      <c r="AR624" s="49">
        <v>0</v>
      </c>
      <c r="AS624" s="49">
        <v>0</v>
      </c>
      <c r="AT624" s="28" t="s">
        <v>4748</v>
      </c>
      <c r="AU624" s="28" t="s">
        <v>4748</v>
      </c>
      <c r="AV624" s="28" t="s">
        <v>4748</v>
      </c>
    </row>
    <row r="625" spans="1:48" x14ac:dyDescent="0.25">
      <c r="A625" s="162">
        <v>622</v>
      </c>
      <c r="B625" s="3" t="s">
        <v>4939</v>
      </c>
      <c r="C625" s="3" t="s">
        <v>2176</v>
      </c>
      <c r="D625" s="28">
        <v>2300</v>
      </c>
      <c r="E625" s="25">
        <v>-11.538460000000001</v>
      </c>
      <c r="F625" s="25">
        <v>21.052630000000001</v>
      </c>
      <c r="G625" s="25" t="s">
        <v>4942</v>
      </c>
      <c r="H625" s="28">
        <v>13981863300</v>
      </c>
      <c r="I625" s="51">
        <v>6.0790699999999998</v>
      </c>
      <c r="J625" s="51">
        <v>100</v>
      </c>
      <c r="K625" s="28">
        <v>335</v>
      </c>
      <c r="L625" s="28">
        <v>797000</v>
      </c>
      <c r="M625" s="51">
        <v>1.782608964290334</v>
      </c>
      <c r="N625" s="51">
        <v>6.0922902420824272</v>
      </c>
      <c r="O625" s="51" t="s">
        <v>4942</v>
      </c>
      <c r="P625" s="30" t="s">
        <v>2001</v>
      </c>
      <c r="Q625" s="27" t="s">
        <v>2001</v>
      </c>
      <c r="R625" s="30" t="s">
        <v>2001</v>
      </c>
      <c r="S625" s="27" t="s">
        <v>2001</v>
      </c>
      <c r="T625" s="30" t="s">
        <v>2001</v>
      </c>
      <c r="U625" s="27" t="s">
        <v>2001</v>
      </c>
      <c r="V625" s="30" t="s">
        <v>2001</v>
      </c>
      <c r="W625" s="32" t="s">
        <v>2001</v>
      </c>
      <c r="X625" s="30" t="s">
        <v>2001</v>
      </c>
      <c r="Y625" s="32" t="s">
        <v>2001</v>
      </c>
      <c r="Z625" s="30" t="s">
        <v>2001</v>
      </c>
      <c r="AA625" s="32" t="s">
        <v>2001</v>
      </c>
      <c r="AB625" s="30" t="s">
        <v>2001</v>
      </c>
      <c r="AC625" s="27" t="s">
        <v>2001</v>
      </c>
      <c r="AD625" s="30" t="s">
        <v>2001</v>
      </c>
      <c r="AE625" s="27" t="s">
        <v>2001</v>
      </c>
      <c r="AF625" s="30" t="s">
        <v>2001</v>
      </c>
      <c r="AG625" s="27" t="s">
        <v>2001</v>
      </c>
      <c r="AH625" s="25" t="s">
        <v>2001</v>
      </c>
      <c r="AI625" s="25" t="s">
        <v>2001</v>
      </c>
      <c r="AJ625" s="25" t="s">
        <v>2001</v>
      </c>
      <c r="AK625" s="25" t="s">
        <v>2001</v>
      </c>
      <c r="AL625" s="25" t="s">
        <v>2001</v>
      </c>
      <c r="AM625" s="25" t="s">
        <v>2001</v>
      </c>
      <c r="AN625" s="49" t="s">
        <v>2001</v>
      </c>
      <c r="AO625" s="49" t="s">
        <v>2001</v>
      </c>
      <c r="AP625" s="49" t="s">
        <v>2001</v>
      </c>
      <c r="AQ625" s="49" t="s">
        <v>2001</v>
      </c>
      <c r="AR625" s="49" t="s">
        <v>2001</v>
      </c>
      <c r="AS625" s="49" t="s">
        <v>2001</v>
      </c>
      <c r="AT625" s="28" t="s">
        <v>2001</v>
      </c>
      <c r="AU625" s="28" t="s">
        <v>2001</v>
      </c>
      <c r="AV625" s="28" t="s">
        <v>2001</v>
      </c>
    </row>
    <row r="626" spans="1:48" x14ac:dyDescent="0.25">
      <c r="A626" s="162">
        <v>623</v>
      </c>
      <c r="B626" s="3" t="s">
        <v>4674</v>
      </c>
      <c r="C626" s="3" t="s">
        <v>2176</v>
      </c>
      <c r="D626" s="28">
        <v>14800</v>
      </c>
      <c r="E626" s="25">
        <v>0</v>
      </c>
      <c r="F626" s="25">
        <v>8.8235290000000006</v>
      </c>
      <c r="G626" s="25">
        <v>-3.2679740000000002</v>
      </c>
      <c r="H626" s="28">
        <v>532800000000</v>
      </c>
      <c r="I626" s="51">
        <v>36</v>
      </c>
      <c r="J626" s="51">
        <v>100</v>
      </c>
      <c r="K626" s="28">
        <v>71675</v>
      </c>
      <c r="L626" s="28">
        <v>1067121000</v>
      </c>
      <c r="M626" s="51" t="s">
        <v>4942</v>
      </c>
      <c r="N626" s="51">
        <v>1.5963219591750046</v>
      </c>
      <c r="O626" s="51" t="s">
        <v>4942</v>
      </c>
      <c r="P626" s="30" t="s">
        <v>4748</v>
      </c>
      <c r="Q626" s="27" t="s">
        <v>2001</v>
      </c>
      <c r="R626" s="30" t="s">
        <v>4748</v>
      </c>
      <c r="S626" s="27" t="s">
        <v>2001</v>
      </c>
      <c r="T626" s="30" t="s">
        <v>4748</v>
      </c>
      <c r="U626" s="27" t="s">
        <v>4748</v>
      </c>
      <c r="V626" s="30" t="s">
        <v>4748</v>
      </c>
      <c r="W626" s="32" t="s">
        <v>2001</v>
      </c>
      <c r="X626" s="30" t="s">
        <v>4748</v>
      </c>
      <c r="Y626" s="32" t="s">
        <v>2001</v>
      </c>
      <c r="Z626" s="30" t="s">
        <v>4748</v>
      </c>
      <c r="AA626" s="32" t="s">
        <v>4748</v>
      </c>
      <c r="AB626" s="30" t="s">
        <v>4748</v>
      </c>
      <c r="AC626" s="27" t="s">
        <v>2001</v>
      </c>
      <c r="AD626" s="30" t="s">
        <v>4748</v>
      </c>
      <c r="AE626" s="27" t="s">
        <v>2001</v>
      </c>
      <c r="AF626" s="30" t="s">
        <v>4748</v>
      </c>
      <c r="AG626" s="27" t="s">
        <v>4748</v>
      </c>
      <c r="AH626" s="25" t="s">
        <v>4748</v>
      </c>
      <c r="AI626" s="25" t="s">
        <v>4748</v>
      </c>
      <c r="AJ626" s="25" t="s">
        <v>4748</v>
      </c>
      <c r="AK626" s="25" t="s">
        <v>4748</v>
      </c>
      <c r="AL626" s="25" t="s">
        <v>4748</v>
      </c>
      <c r="AM626" s="25" t="s">
        <v>4748</v>
      </c>
      <c r="AN626" s="49" t="s">
        <v>4748</v>
      </c>
      <c r="AO626" s="49" t="s">
        <v>4748</v>
      </c>
      <c r="AP626" s="49" t="s">
        <v>4748</v>
      </c>
      <c r="AQ626" s="49" t="s">
        <v>4748</v>
      </c>
      <c r="AR626" s="49" t="s">
        <v>4748</v>
      </c>
      <c r="AS626" s="49">
        <v>17.66757657917276</v>
      </c>
      <c r="AT626" s="28" t="s">
        <v>4748</v>
      </c>
      <c r="AU626" s="28" t="s">
        <v>4748</v>
      </c>
      <c r="AV626" s="28" t="s">
        <v>4748</v>
      </c>
    </row>
    <row r="627" spans="1:48" x14ac:dyDescent="0.25">
      <c r="A627" s="162">
        <v>624</v>
      </c>
      <c r="B627" s="3" t="s">
        <v>2929</v>
      </c>
      <c r="C627" s="3" t="s">
        <v>2176</v>
      </c>
      <c r="D627" s="28">
        <v>14100</v>
      </c>
      <c r="E627" s="25">
        <v>-1.398601</v>
      </c>
      <c r="F627" s="25">
        <v>21.55172</v>
      </c>
      <c r="G627" s="25">
        <v>85.526319999999998</v>
      </c>
      <c r="H627" s="28">
        <v>50759266800</v>
      </c>
      <c r="I627" s="51">
        <v>3.5999399999999997</v>
      </c>
      <c r="J627" s="51">
        <v>21.99051</v>
      </c>
      <c r="K627" s="28">
        <v>35</v>
      </c>
      <c r="L627" s="28">
        <v>485000</v>
      </c>
      <c r="M627" s="51">
        <v>7.9977311401020987</v>
      </c>
      <c r="N627" s="51">
        <v>1.0437735375215496</v>
      </c>
      <c r="O627" s="51" t="s">
        <v>4942</v>
      </c>
      <c r="P627" s="30">
        <v>168424.744271</v>
      </c>
      <c r="Q627" s="27">
        <v>0.12159293796507065</v>
      </c>
      <c r="R627" s="30">
        <v>180803.25290799999</v>
      </c>
      <c r="S627" s="27">
        <v>7.3495784070080727E-2</v>
      </c>
      <c r="T627" s="30">
        <v>211954.67935699999</v>
      </c>
      <c r="U627" s="27">
        <v>0.1722946127791799</v>
      </c>
      <c r="V627" s="30">
        <v>10857.281494000001</v>
      </c>
      <c r="W627" s="32">
        <v>5.0907841163772671E-2</v>
      </c>
      <c r="X627" s="30">
        <v>11146.652988</v>
      </c>
      <c r="Y627" s="32">
        <v>2.6652297277169446E-2</v>
      </c>
      <c r="Z627" s="30">
        <v>10117.250649</v>
      </c>
      <c r="AA627" s="32">
        <v>-9.2350801635989729E-2</v>
      </c>
      <c r="AB627" s="30">
        <v>2121</v>
      </c>
      <c r="AC627" s="27">
        <v>-0.26097560975609757</v>
      </c>
      <c r="AD627" s="30">
        <v>1872</v>
      </c>
      <c r="AE627" s="27">
        <v>-0.11739745403111734</v>
      </c>
      <c r="AF627" s="30">
        <v>1763</v>
      </c>
      <c r="AG627" s="27">
        <v>-5.8226495726495728E-2</v>
      </c>
      <c r="AH627" s="25">
        <v>10.759158354180803</v>
      </c>
      <c r="AI627" s="25">
        <v>8.0193748457296152</v>
      </c>
      <c r="AJ627" s="25">
        <v>8.0234444483111336</v>
      </c>
      <c r="AK627" s="25">
        <v>16.976802311638853</v>
      </c>
      <c r="AL627" s="25">
        <v>14.966941089141866</v>
      </c>
      <c r="AM627" s="25">
        <v>13.08104389854271</v>
      </c>
      <c r="AN627" s="49">
        <v>22.373855428491463</v>
      </c>
      <c r="AO627" s="49">
        <v>17.260574061618083</v>
      </c>
      <c r="AP627" s="49">
        <v>14.734185071422246</v>
      </c>
      <c r="AQ627" s="49">
        <v>0</v>
      </c>
      <c r="AR627" s="49">
        <v>0</v>
      </c>
      <c r="AS627" s="49">
        <v>0</v>
      </c>
      <c r="AT627" s="28">
        <v>3700</v>
      </c>
      <c r="AU627" s="28">
        <v>1700</v>
      </c>
      <c r="AV627" s="28">
        <v>1500</v>
      </c>
    </row>
    <row r="628" spans="1:48" x14ac:dyDescent="0.25">
      <c r="A628" s="162">
        <v>625</v>
      </c>
      <c r="B628" s="3" t="s">
        <v>150</v>
      </c>
      <c r="C628" s="3" t="s">
        <v>1</v>
      </c>
      <c r="D628" s="6">
        <v>50500</v>
      </c>
      <c r="E628" s="171">
        <v>-0.39447729999999998</v>
      </c>
      <c r="F628" s="171">
        <v>0</v>
      </c>
      <c r="G628" s="171">
        <v>-5.7224050000000002</v>
      </c>
      <c r="H628" s="6">
        <v>2494768629500</v>
      </c>
      <c r="I628" s="154">
        <v>49.401359999999997</v>
      </c>
      <c r="J628" s="154">
        <v>43.054740000000002</v>
      </c>
      <c r="K628" s="6">
        <v>8774.5</v>
      </c>
      <c r="L628" s="6">
        <v>448150000</v>
      </c>
      <c r="M628" s="154">
        <v>20.02353090015329</v>
      </c>
      <c r="N628" s="154">
        <v>1.6189975113890689</v>
      </c>
      <c r="O628" s="154">
        <v>0.40295880000000001</v>
      </c>
      <c r="P628" s="172">
        <v>964318.84451600001</v>
      </c>
      <c r="Q628" s="168">
        <v>7.4886242715490381E-2</v>
      </c>
      <c r="R628" s="172">
        <v>1010346.178305</v>
      </c>
      <c r="S628" s="168">
        <v>4.773040996839728E-2</v>
      </c>
      <c r="T628" s="172">
        <v>1165455.6498980001</v>
      </c>
      <c r="U628" s="168">
        <v>0.15352111476604821</v>
      </c>
      <c r="V628" s="172">
        <v>92909.516441</v>
      </c>
      <c r="W628" s="173">
        <v>8.3130675076606098E-2</v>
      </c>
      <c r="X628" s="172">
        <v>101159.34464700001</v>
      </c>
      <c r="Y628" s="173">
        <v>8.8794221754871172E-2</v>
      </c>
      <c r="Z628" s="172">
        <v>117360.040786</v>
      </c>
      <c r="AA628" s="173">
        <v>0.16015026783272507</v>
      </c>
      <c r="AB628" s="172">
        <v>2056.6844229249009</v>
      </c>
      <c r="AC628" s="168">
        <v>-0.20228003507746284</v>
      </c>
      <c r="AD628" s="172">
        <v>2299.1872031620555</v>
      </c>
      <c r="AE628" s="168">
        <v>0.117909572092874</v>
      </c>
      <c r="AF628" s="172">
        <v>2097.1254713043481</v>
      </c>
      <c r="AG628" s="168">
        <v>-8.7883984209643023E-2</v>
      </c>
      <c r="AH628" s="171">
        <v>8.7557421034501228</v>
      </c>
      <c r="AI628" s="171">
        <v>8.9977011381519212</v>
      </c>
      <c r="AJ628" s="171">
        <v>8.0123574431285274</v>
      </c>
      <c r="AK628" s="171">
        <v>9.2720396260023605</v>
      </c>
      <c r="AL628" s="171">
        <v>9.6616847625992897</v>
      </c>
      <c r="AM628" s="171">
        <v>8.8238718757670718</v>
      </c>
      <c r="AN628" s="170">
        <v>39.744084873853247</v>
      </c>
      <c r="AO628" s="170">
        <v>40.09052222363372</v>
      </c>
      <c r="AP628" s="170">
        <v>39.295765326212262</v>
      </c>
      <c r="AQ628" s="170">
        <v>0</v>
      </c>
      <c r="AR628" s="170">
        <v>0</v>
      </c>
      <c r="AS628" s="170">
        <v>0</v>
      </c>
      <c r="AT628" s="6">
        <v>1507.280632411067</v>
      </c>
      <c r="AU628" s="6">
        <v>632.41106719367588</v>
      </c>
      <c r="AV628" s="6" t="s">
        <v>4748</v>
      </c>
    </row>
    <row r="629" spans="1:48" x14ac:dyDescent="0.25">
      <c r="A629" s="162">
        <v>626</v>
      </c>
      <c r="B629" s="3" t="s">
        <v>2932</v>
      </c>
      <c r="C629" s="3" t="s">
        <v>2176</v>
      </c>
      <c r="D629" s="28">
        <v>110400</v>
      </c>
      <c r="E629" s="25">
        <v>17.073170000000001</v>
      </c>
      <c r="F629" s="25">
        <v>93.684209999999993</v>
      </c>
      <c r="G629" s="25">
        <v>57.714289999999998</v>
      </c>
      <c r="H629" s="28">
        <v>132480000000</v>
      </c>
      <c r="I629" s="51">
        <v>1.2</v>
      </c>
      <c r="J629" s="51">
        <v>52.25667</v>
      </c>
      <c r="K629" s="28">
        <v>345</v>
      </c>
      <c r="L629" s="28">
        <v>27882500</v>
      </c>
      <c r="M629" s="51">
        <v>3.3766630983330783</v>
      </c>
      <c r="N629" s="51">
        <v>2.1357757960784007</v>
      </c>
      <c r="O629" s="51" t="s">
        <v>4942</v>
      </c>
      <c r="P629" s="30">
        <v>48476.389582999996</v>
      </c>
      <c r="Q629" s="27">
        <v>0.24727689655956619</v>
      </c>
      <c r="R629" s="30">
        <v>49108.634286</v>
      </c>
      <c r="S629" s="27">
        <v>1.3042322426209063E-2</v>
      </c>
      <c r="T629" s="30">
        <v>44348.670162000002</v>
      </c>
      <c r="U629" s="27">
        <v>-9.6927234756291711E-2</v>
      </c>
      <c r="V629" s="30">
        <v>5188.1133810000001</v>
      </c>
      <c r="W629" s="32">
        <v>-0.12994410727800498</v>
      </c>
      <c r="X629" s="30">
        <v>6882.9672380000002</v>
      </c>
      <c r="Y629" s="32">
        <v>0.32668018844902735</v>
      </c>
      <c r="Z629" s="30">
        <v>40233.971723000002</v>
      </c>
      <c r="AA629" s="32">
        <v>4.8454399580566481</v>
      </c>
      <c r="AB629" s="30">
        <v>3573</v>
      </c>
      <c r="AC629" s="27">
        <v>-0.15311685233467642</v>
      </c>
      <c r="AD629" s="30">
        <v>4902</v>
      </c>
      <c r="AE629" s="27">
        <v>0.37195633921074722</v>
      </c>
      <c r="AF629" s="30">
        <v>32695</v>
      </c>
      <c r="AG629" s="27">
        <v>5.6697266421868626</v>
      </c>
      <c r="AH629" s="25">
        <v>16.69615445371031</v>
      </c>
      <c r="AI629" s="25">
        <v>11.930234097764355</v>
      </c>
      <c r="AJ629" s="25">
        <v>37.702194468644215</v>
      </c>
      <c r="AK629" s="25">
        <v>17.992829534727512</v>
      </c>
      <c r="AL629" s="25">
        <v>23.156035942468726</v>
      </c>
      <c r="AM629" s="25">
        <v>88.659213700891797</v>
      </c>
      <c r="AN629" s="49">
        <v>21.890530854883185</v>
      </c>
      <c r="AO629" s="49">
        <v>26.241574619951958</v>
      </c>
      <c r="AP629" s="49">
        <v>28.454302403891784</v>
      </c>
      <c r="AQ629" s="49">
        <v>0</v>
      </c>
      <c r="AR629" s="49">
        <v>0</v>
      </c>
      <c r="AS629" s="49">
        <v>0</v>
      </c>
      <c r="AT629" s="28">
        <v>3000</v>
      </c>
      <c r="AU629" s="28">
        <v>3000</v>
      </c>
      <c r="AV629" s="28">
        <v>5000</v>
      </c>
    </row>
    <row r="630" spans="1:48" x14ac:dyDescent="0.25">
      <c r="A630" s="162">
        <v>627</v>
      </c>
      <c r="B630" s="3" t="s">
        <v>432</v>
      </c>
      <c r="C630" s="3" t="s">
        <v>694</v>
      </c>
      <c r="D630" s="28">
        <v>7900</v>
      </c>
      <c r="E630" s="25">
        <v>-10.227270000000001</v>
      </c>
      <c r="F630" s="25">
        <v>12.857139999999999</v>
      </c>
      <c r="G630" s="25">
        <v>-18.556699999999999</v>
      </c>
      <c r="H630" s="28">
        <v>15800000000</v>
      </c>
      <c r="I630" s="51">
        <v>2</v>
      </c>
      <c r="J630" s="51">
        <v>18.5</v>
      </c>
      <c r="K630" s="28">
        <v>70</v>
      </c>
      <c r="L630" s="28">
        <v>642500</v>
      </c>
      <c r="M630" s="51">
        <v>8.0663151083370543</v>
      </c>
      <c r="N630" s="51">
        <v>0.58408797333133577</v>
      </c>
      <c r="O630" s="51" t="s">
        <v>4942</v>
      </c>
      <c r="P630" s="30">
        <v>20965.34303</v>
      </c>
      <c r="Q630" s="27">
        <v>7.0554625505754309E-2</v>
      </c>
      <c r="R630" s="30">
        <v>24275.88738</v>
      </c>
      <c r="S630" s="27">
        <v>0.15790556564053504</v>
      </c>
      <c r="T630" s="30">
        <v>25962.038977</v>
      </c>
      <c r="U630" s="27">
        <v>6.9457876888535802E-2</v>
      </c>
      <c r="V630" s="30">
        <v>1266.563273</v>
      </c>
      <c r="W630" s="32">
        <v>0.18691691542899402</v>
      </c>
      <c r="X630" s="30">
        <v>1314.1019819999999</v>
      </c>
      <c r="Y630" s="32">
        <v>3.7533623478122058E-2</v>
      </c>
      <c r="Z630" s="30">
        <v>1892.1353899999999</v>
      </c>
      <c r="AA630" s="32">
        <v>0.43986951995937257</v>
      </c>
      <c r="AB630" s="30">
        <v>633</v>
      </c>
      <c r="AC630" s="27">
        <v>0.18539325842696619</v>
      </c>
      <c r="AD630" s="30">
        <v>657</v>
      </c>
      <c r="AE630" s="27">
        <v>3.7914691943127909E-2</v>
      </c>
      <c r="AF630" s="30">
        <v>946</v>
      </c>
      <c r="AG630" s="27">
        <v>0.43987823439878232</v>
      </c>
      <c r="AH630" s="25">
        <v>3.2829808414370261</v>
      </c>
      <c r="AI630" s="25">
        <v>3.1253536739055732</v>
      </c>
      <c r="AJ630" s="25">
        <v>4.6041765913849515</v>
      </c>
      <c r="AK630" s="25">
        <v>4.9694392921884596</v>
      </c>
      <c r="AL630" s="25">
        <v>5.0597389194322391</v>
      </c>
      <c r="AM630" s="25">
        <v>7.1514865555552198</v>
      </c>
      <c r="AN630" s="49">
        <v>36.58342216020494</v>
      </c>
      <c r="AO630" s="49">
        <v>35.102147648042013</v>
      </c>
      <c r="AP630" s="49">
        <v>36.655584591914312</v>
      </c>
      <c r="AQ630" s="49">
        <v>3.668377105205515</v>
      </c>
      <c r="AR630" s="49">
        <v>11.223975083272078</v>
      </c>
      <c r="AS630" s="49">
        <v>4.8553429288986099</v>
      </c>
      <c r="AT630" s="28">
        <v>0</v>
      </c>
      <c r="AU630" s="28">
        <v>500</v>
      </c>
      <c r="AV630" s="28">
        <v>500</v>
      </c>
    </row>
    <row r="631" spans="1:48" x14ac:dyDescent="0.25">
      <c r="A631" s="162">
        <v>628</v>
      </c>
      <c r="B631" s="3" t="s">
        <v>433</v>
      </c>
      <c r="C631" s="3" t="s">
        <v>694</v>
      </c>
      <c r="D631" s="28">
        <v>35000</v>
      </c>
      <c r="E631" s="25">
        <v>6.0606059999999999</v>
      </c>
      <c r="F631" s="25">
        <v>20.68966</v>
      </c>
      <c r="G631" s="25">
        <v>-4.955419</v>
      </c>
      <c r="H631" s="28">
        <v>630000000000</v>
      </c>
      <c r="I631" s="51">
        <v>18</v>
      </c>
      <c r="J631" s="51">
        <v>66.334950000000006</v>
      </c>
      <c r="K631" s="28">
        <v>5885</v>
      </c>
      <c r="L631" s="28">
        <v>190313500</v>
      </c>
      <c r="M631" s="51">
        <v>6.5588007120122951</v>
      </c>
      <c r="N631" s="51">
        <v>1.4037346618810553</v>
      </c>
      <c r="O631" s="51">
        <v>0.6138245</v>
      </c>
      <c r="P631" s="30">
        <v>762976.79312499997</v>
      </c>
      <c r="Q631" s="27">
        <v>0.21585343481332964</v>
      </c>
      <c r="R631" s="30">
        <v>882744.70681100001</v>
      </c>
      <c r="S631" s="27">
        <v>0.15697451713499011</v>
      </c>
      <c r="T631" s="30">
        <v>978152.99823499995</v>
      </c>
      <c r="U631" s="27">
        <v>0.10808140868799038</v>
      </c>
      <c r="V631" s="30">
        <v>58999.341991000001</v>
      </c>
      <c r="W631" s="32">
        <v>0.27472253909627309</v>
      </c>
      <c r="X631" s="30">
        <v>71283.286229000005</v>
      </c>
      <c r="Y631" s="32">
        <v>0.208204766756108</v>
      </c>
      <c r="Z631" s="30">
        <v>72730.461548000007</v>
      </c>
      <c r="AA631" s="32">
        <v>2.0301748075290768E-2</v>
      </c>
      <c r="AB631" s="30">
        <v>4950</v>
      </c>
      <c r="AC631" s="27">
        <v>-8.0742834073477265E-4</v>
      </c>
      <c r="AD631" s="30">
        <v>6188</v>
      </c>
      <c r="AE631" s="27">
        <v>0.25010101010101016</v>
      </c>
      <c r="AF631" s="30">
        <v>6313</v>
      </c>
      <c r="AG631" s="27">
        <v>2.0200387847446672E-2</v>
      </c>
      <c r="AH631" s="25">
        <v>15.969287762508753</v>
      </c>
      <c r="AI631" s="25">
        <v>16.033414477734194</v>
      </c>
      <c r="AJ631" s="25">
        <v>13.909766840168549</v>
      </c>
      <c r="AK631" s="25">
        <v>22.196966351937167</v>
      </c>
      <c r="AL631" s="25">
        <v>23.876122881683433</v>
      </c>
      <c r="AM631" s="25">
        <v>20.990919797566189</v>
      </c>
      <c r="AN631" s="49">
        <v>17.433655832466176</v>
      </c>
      <c r="AO631" s="49">
        <v>19.019485434303128</v>
      </c>
      <c r="AP631" s="49">
        <v>17.78159849152895</v>
      </c>
      <c r="AQ631" s="49">
        <v>19.038218061384164</v>
      </c>
      <c r="AR631" s="49">
        <v>20.461710501084632</v>
      </c>
      <c r="AS631" s="49">
        <v>16.042701134437067</v>
      </c>
      <c r="AT631" s="28">
        <v>2000</v>
      </c>
      <c r="AU631" s="28">
        <v>2000</v>
      </c>
      <c r="AV631" s="28">
        <v>2000</v>
      </c>
    </row>
    <row r="632" spans="1:48" x14ac:dyDescent="0.25">
      <c r="A632" s="162">
        <v>629</v>
      </c>
      <c r="B632" s="3" t="s">
        <v>2935</v>
      </c>
      <c r="C632" s="3" t="s">
        <v>2176</v>
      </c>
      <c r="D632" s="6" t="s">
        <v>4942</v>
      </c>
      <c r="E632" s="171" t="s">
        <v>4942</v>
      </c>
      <c r="F632" s="171" t="s">
        <v>4942</v>
      </c>
      <c r="G632" s="171" t="s">
        <v>4942</v>
      </c>
      <c r="H632" s="6" t="s">
        <v>4942</v>
      </c>
      <c r="I632" s="154">
        <v>89.098249999999993</v>
      </c>
      <c r="J632" s="154">
        <v>98.991709999999998</v>
      </c>
      <c r="K632" s="6">
        <v>0</v>
      </c>
      <c r="L632" s="6" t="s">
        <v>4942</v>
      </c>
      <c r="M632" s="154" t="s">
        <v>4942</v>
      </c>
      <c r="N632" s="154" t="s">
        <v>4942</v>
      </c>
      <c r="O632" s="154" t="s">
        <v>4942</v>
      </c>
      <c r="P632" s="172">
        <v>1204491.1685599999</v>
      </c>
      <c r="Q632" s="168" t="s">
        <v>2001</v>
      </c>
      <c r="R632" s="172">
        <v>1971209.8081680001</v>
      </c>
      <c r="S632" s="168">
        <v>0.6365498225484143</v>
      </c>
      <c r="T632" s="172">
        <v>2706135.8568099998</v>
      </c>
      <c r="U632" s="168">
        <v>0.37282994717088191</v>
      </c>
      <c r="V632" s="172">
        <v>75399.632635999995</v>
      </c>
      <c r="W632" s="173" t="s">
        <v>2001</v>
      </c>
      <c r="X632" s="172">
        <v>94507.775030999997</v>
      </c>
      <c r="Y632" s="173">
        <v>0.25342487392805557</v>
      </c>
      <c r="Z632" s="172">
        <v>217240.903892</v>
      </c>
      <c r="AA632" s="173">
        <v>1.2986564208155535</v>
      </c>
      <c r="AB632" s="172">
        <v>864</v>
      </c>
      <c r="AC632" s="168" t="s">
        <v>2001</v>
      </c>
      <c r="AD632" s="172">
        <v>1082.9812279999999</v>
      </c>
      <c r="AE632" s="168">
        <v>0.25345049537037023</v>
      </c>
      <c r="AF632" s="172">
        <v>2489</v>
      </c>
      <c r="AG632" s="168">
        <v>1.2982854509829049</v>
      </c>
      <c r="AH632" s="171" t="s">
        <v>4748</v>
      </c>
      <c r="AI632" s="171">
        <v>3.9074245803181964</v>
      </c>
      <c r="AJ632" s="171">
        <v>7.6325706831100497</v>
      </c>
      <c r="AK632" s="171" t="s">
        <v>4748</v>
      </c>
      <c r="AL632" s="171">
        <v>8.6917072547366878</v>
      </c>
      <c r="AM632" s="171">
        <v>17.32835451271006</v>
      </c>
      <c r="AN632" s="170">
        <v>7.7470757800206957</v>
      </c>
      <c r="AO632" s="170">
        <v>6.9923261579192042</v>
      </c>
      <c r="AP632" s="170">
        <v>4.3928071263255264</v>
      </c>
      <c r="AQ632" s="170">
        <v>47.222111028483269</v>
      </c>
      <c r="AR632" s="170">
        <v>71.416405394968081</v>
      </c>
      <c r="AS632" s="170">
        <v>68.21641555683712</v>
      </c>
      <c r="AT632" s="6">
        <v>0</v>
      </c>
      <c r="AU632" s="6">
        <v>499.99133333333333</v>
      </c>
      <c r="AV632" s="6" t="s">
        <v>4748</v>
      </c>
    </row>
    <row r="633" spans="1:48" x14ac:dyDescent="0.25">
      <c r="A633" s="162">
        <v>630</v>
      </c>
      <c r="B633" s="3" t="s">
        <v>4418</v>
      </c>
      <c r="C633" s="3" t="s">
        <v>2176</v>
      </c>
      <c r="D633" s="28" t="s">
        <v>4942</v>
      </c>
      <c r="E633" s="25" t="s">
        <v>4942</v>
      </c>
      <c r="F633" s="25" t="s">
        <v>4942</v>
      </c>
      <c r="G633" s="25" t="s">
        <v>4942</v>
      </c>
      <c r="H633" s="28" t="s">
        <v>4942</v>
      </c>
      <c r="I633" s="51">
        <v>2.9552999999999998</v>
      </c>
      <c r="J633" s="51">
        <v>100</v>
      </c>
      <c r="K633" s="28">
        <v>0</v>
      </c>
      <c r="L633" s="28" t="s">
        <v>4942</v>
      </c>
      <c r="M633" s="51" t="s">
        <v>4942</v>
      </c>
      <c r="N633" s="51" t="s">
        <v>4942</v>
      </c>
      <c r="O633" s="51" t="s">
        <v>4942</v>
      </c>
      <c r="P633" s="30" t="s">
        <v>4748</v>
      </c>
      <c r="Q633" s="27" t="s">
        <v>2001</v>
      </c>
      <c r="R633" s="30">
        <v>47619.96516</v>
      </c>
      <c r="S633" s="27" t="s">
        <v>2001</v>
      </c>
      <c r="T633" s="30">
        <v>66582.179999999993</v>
      </c>
      <c r="U633" s="27">
        <v>0.39819883900141839</v>
      </c>
      <c r="V633" s="30" t="s">
        <v>4748</v>
      </c>
      <c r="W633" s="32" t="s">
        <v>2001</v>
      </c>
      <c r="X633" s="30">
        <v>7139.1185750000004</v>
      </c>
      <c r="Y633" s="32" t="s">
        <v>2001</v>
      </c>
      <c r="Z633" s="30">
        <v>12642.569006</v>
      </c>
      <c r="AA633" s="32">
        <v>0.77088654197062401</v>
      </c>
      <c r="AB633" s="30" t="s">
        <v>4748</v>
      </c>
      <c r="AC633" s="27" t="s">
        <v>2001</v>
      </c>
      <c r="AD633" s="30">
        <v>590.00980000000004</v>
      </c>
      <c r="AE633" s="27" t="s">
        <v>2001</v>
      </c>
      <c r="AF633" s="30">
        <v>1044.840414</v>
      </c>
      <c r="AG633" s="27">
        <v>0.7708865412066036</v>
      </c>
      <c r="AH633" s="25" t="s">
        <v>4748</v>
      </c>
      <c r="AI633" s="25" t="s">
        <v>4748</v>
      </c>
      <c r="AJ633" s="25">
        <v>6.2353373512301742</v>
      </c>
      <c r="AK633" s="25" t="s">
        <v>4748</v>
      </c>
      <c r="AL633" s="25" t="s">
        <v>4748</v>
      </c>
      <c r="AM633" s="25">
        <v>8.6284782814793353</v>
      </c>
      <c r="AN633" s="49" t="s">
        <v>4748</v>
      </c>
      <c r="AO633" s="49">
        <v>26.580455108422008</v>
      </c>
      <c r="AP633" s="49">
        <v>30.215494597803794</v>
      </c>
      <c r="AQ633" s="49" t="s">
        <v>4748</v>
      </c>
      <c r="AR633" s="49">
        <v>0</v>
      </c>
      <c r="AS633" s="49">
        <v>0</v>
      </c>
      <c r="AT633" s="28" t="s">
        <v>4748</v>
      </c>
      <c r="AU633" s="28" t="s">
        <v>4748</v>
      </c>
      <c r="AV633" s="28">
        <v>0</v>
      </c>
    </row>
    <row r="634" spans="1:48" x14ac:dyDescent="0.25">
      <c r="A634" s="162">
        <v>631</v>
      </c>
      <c r="B634" s="3" t="s">
        <v>2938</v>
      </c>
      <c r="C634" s="3" t="s">
        <v>2176</v>
      </c>
      <c r="D634" s="28" t="s">
        <v>4942</v>
      </c>
      <c r="E634" s="25" t="s">
        <v>4942</v>
      </c>
      <c r="F634" s="25" t="s">
        <v>4942</v>
      </c>
      <c r="G634" s="25" t="s">
        <v>4942</v>
      </c>
      <c r="H634" s="28" t="s">
        <v>4942</v>
      </c>
      <c r="I634" s="51">
        <v>8.7999999999999989</v>
      </c>
      <c r="J634" s="51">
        <v>26.817270000000001</v>
      </c>
      <c r="K634" s="28">
        <v>0</v>
      </c>
      <c r="L634" s="28" t="s">
        <v>4942</v>
      </c>
      <c r="M634" s="51" t="s">
        <v>4942</v>
      </c>
      <c r="N634" s="51" t="s">
        <v>4942</v>
      </c>
      <c r="O634" s="51" t="s">
        <v>4942</v>
      </c>
      <c r="P634" s="30">
        <v>337521.93291099998</v>
      </c>
      <c r="Q634" s="27">
        <v>-0.12348870709078275</v>
      </c>
      <c r="R634" s="30">
        <v>284868.346892</v>
      </c>
      <c r="S634" s="27">
        <v>-0.15600048733094929</v>
      </c>
      <c r="T634" s="30">
        <v>279992.42084500002</v>
      </c>
      <c r="U634" s="27">
        <v>-1.7116419216798979E-2</v>
      </c>
      <c r="V634" s="30">
        <v>-76396.863664999997</v>
      </c>
      <c r="W634" s="32">
        <v>1.7557672450025485E-2</v>
      </c>
      <c r="X634" s="30">
        <v>-85643.049008999995</v>
      </c>
      <c r="Y634" s="32">
        <v>0.12102833677236391</v>
      </c>
      <c r="Z634" s="30">
        <v>-78833.650513999994</v>
      </c>
      <c r="AA634" s="32">
        <v>-7.9509062017215429E-2</v>
      </c>
      <c r="AB634" s="30">
        <v>-8681.4617799999996</v>
      </c>
      <c r="AC634" s="27">
        <v>1.7517789498359138E-2</v>
      </c>
      <c r="AD634" s="30">
        <v>-9732.1646600000004</v>
      </c>
      <c r="AE634" s="27">
        <v>0.12102833677394842</v>
      </c>
      <c r="AF634" s="30">
        <v>-8958</v>
      </c>
      <c r="AG634" s="27">
        <v>-7.9547016213348809E-2</v>
      </c>
      <c r="AH634" s="25">
        <v>-8.1182332434567108</v>
      </c>
      <c r="AI634" s="25">
        <v>-10.046070026847794</v>
      </c>
      <c r="AJ634" s="25">
        <v>-10.314530102587916</v>
      </c>
      <c r="AK634" s="25" t="s">
        <v>4748</v>
      </c>
      <c r="AL634" s="25" t="s">
        <v>4748</v>
      </c>
      <c r="AM634" s="25" t="s">
        <v>4748</v>
      </c>
      <c r="AN634" s="49">
        <v>-0.54896253645495552</v>
      </c>
      <c r="AO634" s="49">
        <v>-17.488550119219681</v>
      </c>
      <c r="AP634" s="49">
        <v>-7.1500515433889467</v>
      </c>
      <c r="AQ634" s="49" t="s">
        <v>4748</v>
      </c>
      <c r="AR634" s="49" t="s">
        <v>4748</v>
      </c>
      <c r="AS634" s="49" t="s">
        <v>4748</v>
      </c>
      <c r="AT634" s="28">
        <v>0</v>
      </c>
      <c r="AU634" s="28" t="s">
        <v>4748</v>
      </c>
      <c r="AV634" s="28">
        <v>0</v>
      </c>
    </row>
    <row r="635" spans="1:48" x14ac:dyDescent="0.25">
      <c r="A635" s="162">
        <v>632</v>
      </c>
      <c r="B635" s="3" t="s">
        <v>2941</v>
      </c>
      <c r="C635" s="3" t="s">
        <v>2176</v>
      </c>
      <c r="D635" s="6">
        <v>15500</v>
      </c>
      <c r="E635" s="171">
        <v>-3.125</v>
      </c>
      <c r="F635" s="171">
        <v>-16.66667</v>
      </c>
      <c r="G635" s="171">
        <v>6.8965519999999998</v>
      </c>
      <c r="H635" s="6">
        <v>697500000000</v>
      </c>
      <c r="I635" s="154">
        <v>45</v>
      </c>
      <c r="J635" s="154">
        <v>13.96902</v>
      </c>
      <c r="K635" s="6">
        <v>1285</v>
      </c>
      <c r="L635" s="6">
        <v>19813000</v>
      </c>
      <c r="M635" s="154">
        <v>7.3886929163885968</v>
      </c>
      <c r="N635" s="154">
        <v>1.2942543833881086</v>
      </c>
      <c r="O635" s="154" t="s">
        <v>4942</v>
      </c>
      <c r="P635" s="172">
        <v>188003.785106</v>
      </c>
      <c r="Q635" s="168">
        <v>-0.17899803353687638</v>
      </c>
      <c r="R635" s="172">
        <v>162937.55317699999</v>
      </c>
      <c r="S635" s="168">
        <v>-0.13332833652719911</v>
      </c>
      <c r="T635" s="172">
        <v>261397.598065</v>
      </c>
      <c r="U635" s="168">
        <v>0.60428086078500454</v>
      </c>
      <c r="V635" s="172">
        <v>37261.155558999999</v>
      </c>
      <c r="W635" s="173">
        <v>-0.34768957570829429</v>
      </c>
      <c r="X635" s="172">
        <v>19805.386997000001</v>
      </c>
      <c r="Y635" s="173">
        <v>-0.46847093977963761</v>
      </c>
      <c r="Z635" s="172">
        <v>74095.708633000002</v>
      </c>
      <c r="AA635" s="173">
        <v>2.7411896391736028</v>
      </c>
      <c r="AB635" s="172">
        <v>713.90852500000005</v>
      </c>
      <c r="AC635" s="168">
        <v>-0.36046893756158727</v>
      </c>
      <c r="AD635" s="172">
        <v>369.1</v>
      </c>
      <c r="AE635" s="168">
        <v>-0.48298698352145331</v>
      </c>
      <c r="AF635" s="172">
        <v>1554.9</v>
      </c>
      <c r="AG635" s="168">
        <v>3.2126794906529397</v>
      </c>
      <c r="AH635" s="171">
        <v>3.7004166882199181</v>
      </c>
      <c r="AI635" s="171">
        <v>2.1131644575845816</v>
      </c>
      <c r="AJ635" s="171">
        <v>8.3835704258616932</v>
      </c>
      <c r="AK635" s="171">
        <v>6.408065845826286</v>
      </c>
      <c r="AL635" s="171">
        <v>3.3428983869040181</v>
      </c>
      <c r="AM635" s="171">
        <v>13.551539689806139</v>
      </c>
      <c r="AN635" s="170">
        <v>49.138158118951459</v>
      </c>
      <c r="AO635" s="170">
        <v>40.192890656617742</v>
      </c>
      <c r="AP635" s="170">
        <v>49.638979676750758</v>
      </c>
      <c r="AQ635" s="170">
        <v>80.160068266052647</v>
      </c>
      <c r="AR635" s="170">
        <v>68.728848974584906</v>
      </c>
      <c r="AS635" s="170">
        <v>47.691728231659411</v>
      </c>
      <c r="AT635" s="6">
        <v>700</v>
      </c>
      <c r="AU635" s="6">
        <v>350</v>
      </c>
      <c r="AV635" s="6">
        <v>1500</v>
      </c>
    </row>
    <row r="636" spans="1:48" x14ac:dyDescent="0.25">
      <c r="A636" s="162">
        <v>633</v>
      </c>
      <c r="B636" s="3" t="s">
        <v>2944</v>
      </c>
      <c r="C636" s="3" t="s">
        <v>2176</v>
      </c>
      <c r="D636" s="28">
        <v>42000</v>
      </c>
      <c r="E636" s="25">
        <v>0</v>
      </c>
      <c r="F636" s="25">
        <v>31.661439999999999</v>
      </c>
      <c r="G636" s="25">
        <v>95.348839999999996</v>
      </c>
      <c r="H636" s="28">
        <v>504364224000.00006</v>
      </c>
      <c r="I636" s="51">
        <v>12.008669999999999</v>
      </c>
      <c r="J636" s="51">
        <v>96.056820000000002</v>
      </c>
      <c r="K636" s="28">
        <v>0</v>
      </c>
      <c r="L636" s="28" t="s">
        <v>4942</v>
      </c>
      <c r="M636" s="51">
        <v>17.355371900826448</v>
      </c>
      <c r="N636" s="51">
        <v>3.1348173774672548</v>
      </c>
      <c r="O636" s="51" t="s">
        <v>4942</v>
      </c>
      <c r="P636" s="30">
        <v>222192.88635099999</v>
      </c>
      <c r="Q636" s="27">
        <v>-6.7026225080414004E-2</v>
      </c>
      <c r="R636" s="30">
        <v>203750.22233300001</v>
      </c>
      <c r="S636" s="27">
        <v>-8.3002945417730234E-2</v>
      </c>
      <c r="T636" s="30">
        <v>269873.06986799999</v>
      </c>
      <c r="U636" s="27">
        <v>0.32452895892762185</v>
      </c>
      <c r="V636" s="30">
        <v>36324.885821999997</v>
      </c>
      <c r="W636" s="32">
        <v>9.6523840117550552E-3</v>
      </c>
      <c r="X636" s="30">
        <v>30350.954399999999</v>
      </c>
      <c r="Y636" s="32">
        <v>-0.16445836750247722</v>
      </c>
      <c r="Z636" s="30">
        <v>34719.485898999999</v>
      </c>
      <c r="AA636" s="32">
        <v>0.14393390868130332</v>
      </c>
      <c r="AB636" s="30" t="s">
        <v>4748</v>
      </c>
      <c r="AC636" s="27" t="s">
        <v>2001</v>
      </c>
      <c r="AD636" s="30">
        <v>1453</v>
      </c>
      <c r="AE636" s="27" t="s">
        <v>2001</v>
      </c>
      <c r="AF636" s="30">
        <v>2416</v>
      </c>
      <c r="AG636" s="27">
        <v>0.66276668960770824</v>
      </c>
      <c r="AH636" s="25">
        <v>14.751930602300359</v>
      </c>
      <c r="AI636" s="25">
        <v>12.391198373596378</v>
      </c>
      <c r="AJ636" s="25">
        <v>10.927968019894518</v>
      </c>
      <c r="AK636" s="25">
        <v>26.444413744417528</v>
      </c>
      <c r="AL636" s="25">
        <v>24.098988338155987</v>
      </c>
      <c r="AM636" s="25">
        <v>20.284416299093625</v>
      </c>
      <c r="AN636" s="49">
        <v>35.783226375393895</v>
      </c>
      <c r="AO636" s="49">
        <v>38.474347846296055</v>
      </c>
      <c r="AP636" s="49">
        <v>31.559394485584789</v>
      </c>
      <c r="AQ636" s="49">
        <v>0</v>
      </c>
      <c r="AR636" s="49">
        <v>37.959011644897608</v>
      </c>
      <c r="AS636" s="49">
        <v>51.641727696306717</v>
      </c>
      <c r="AT636" s="28" t="s">
        <v>4748</v>
      </c>
      <c r="AU636" s="28">
        <v>875</v>
      </c>
      <c r="AV636" s="28">
        <v>1800</v>
      </c>
    </row>
    <row r="637" spans="1:48" x14ac:dyDescent="0.25">
      <c r="A637" s="162">
        <v>634</v>
      </c>
      <c r="B637" s="3" t="s">
        <v>151</v>
      </c>
      <c r="C637" s="3" t="s">
        <v>1</v>
      </c>
      <c r="D637" s="6">
        <v>2950</v>
      </c>
      <c r="E637" s="171">
        <v>-8.6687309999999993</v>
      </c>
      <c r="F637" s="171">
        <v>9.2592590000000001</v>
      </c>
      <c r="G637" s="171">
        <v>26.609439999999999</v>
      </c>
      <c r="H637" s="6">
        <v>2768048646250</v>
      </c>
      <c r="I637" s="154">
        <v>938.32159999999999</v>
      </c>
      <c r="J637" s="154">
        <v>52.881120000000003</v>
      </c>
      <c r="K637" s="6">
        <v>2723417</v>
      </c>
      <c r="L637" s="6">
        <v>8433150000</v>
      </c>
      <c r="M637" s="154">
        <v>29.971421995132538</v>
      </c>
      <c r="N637" s="154">
        <v>0.26722645087571845</v>
      </c>
      <c r="O637" s="154">
        <v>0.86879050000000002</v>
      </c>
      <c r="P637" s="172">
        <v>741187.18397699995</v>
      </c>
      <c r="Q637" s="168">
        <v>1.1573741688290466</v>
      </c>
      <c r="R637" s="172">
        <v>243252.51225599999</v>
      </c>
      <c r="S637" s="168">
        <v>-0.6718069098945072</v>
      </c>
      <c r="T637" s="172">
        <v>674583.74468999996</v>
      </c>
      <c r="U637" s="168">
        <v>1.7731830534192599</v>
      </c>
      <c r="V637" s="172">
        <v>136186.50486799999</v>
      </c>
      <c r="W637" s="173">
        <v>-5.6638171702764528E-2</v>
      </c>
      <c r="X637" s="172">
        <v>38235.626241999998</v>
      </c>
      <c r="Y637" s="173">
        <v>-0.71924071126533251</v>
      </c>
      <c r="Z637" s="172">
        <v>7924.1762989999997</v>
      </c>
      <c r="AA637" s="173">
        <v>-0.79275411238601157</v>
      </c>
      <c r="AB637" s="172">
        <v>166</v>
      </c>
      <c r="AC637" s="168">
        <v>-0.17821782178217827</v>
      </c>
      <c r="AD637" s="172">
        <v>43</v>
      </c>
      <c r="AE637" s="168">
        <v>-0.74096385542168675</v>
      </c>
      <c r="AF637" s="172">
        <v>8</v>
      </c>
      <c r="AG637" s="168">
        <v>-0.81395348837209303</v>
      </c>
      <c r="AH637" s="171">
        <v>1.1010568826835203</v>
      </c>
      <c r="AI637" s="171">
        <v>0.29804429686421097</v>
      </c>
      <c r="AJ637" s="171">
        <v>6.1336855968344629E-2</v>
      </c>
      <c r="AK637" s="171">
        <v>1.5869654530629953</v>
      </c>
      <c r="AL637" s="171">
        <v>0.39238194294959305</v>
      </c>
      <c r="AM637" s="171">
        <v>7.7175275461572657E-2</v>
      </c>
      <c r="AN637" s="170">
        <v>42.030038942587389</v>
      </c>
      <c r="AO637" s="170">
        <v>46.295800372858118</v>
      </c>
      <c r="AP637" s="170">
        <v>48.838270304956524</v>
      </c>
      <c r="AQ637" s="170">
        <v>17.211773949397809</v>
      </c>
      <c r="AR637" s="170">
        <v>14.494259504838411</v>
      </c>
      <c r="AS637" s="170">
        <v>11.583890489885304</v>
      </c>
      <c r="AT637" s="6">
        <v>0</v>
      </c>
      <c r="AU637" s="6">
        <v>0</v>
      </c>
      <c r="AV637" s="6" t="s">
        <v>4748</v>
      </c>
    </row>
    <row r="638" spans="1:48" x14ac:dyDescent="0.25">
      <c r="A638" s="162">
        <v>635</v>
      </c>
      <c r="B638" s="3" t="s">
        <v>152</v>
      </c>
      <c r="C638" s="3" t="s">
        <v>1</v>
      </c>
      <c r="D638" s="28">
        <v>12500</v>
      </c>
      <c r="E638" s="25">
        <v>-3.1007750000000001</v>
      </c>
      <c r="F638" s="25">
        <v>8.6956520000000008</v>
      </c>
      <c r="G638" s="25">
        <v>-21.875</v>
      </c>
      <c r="H638" s="28">
        <v>858079100000</v>
      </c>
      <c r="I638" s="51">
        <v>68.646329999999992</v>
      </c>
      <c r="J638" s="51">
        <v>51.89584</v>
      </c>
      <c r="K638" s="28">
        <v>28712</v>
      </c>
      <c r="L638" s="28">
        <v>362750000</v>
      </c>
      <c r="M638" s="51">
        <v>11.699290934990671</v>
      </c>
      <c r="N638" s="51">
        <v>0.5424468769175701</v>
      </c>
      <c r="O638" s="51">
        <v>0.5231962</v>
      </c>
      <c r="P638" s="30">
        <v>212789.79251500001</v>
      </c>
      <c r="Q638" s="27">
        <v>-0.53081880432676898</v>
      </c>
      <c r="R638" s="30">
        <v>278552.81016300002</v>
      </c>
      <c r="S638" s="27">
        <v>0.30905156149989765</v>
      </c>
      <c r="T638" s="30">
        <v>599073.78205399995</v>
      </c>
      <c r="U638" s="27">
        <v>1.1506650092793589</v>
      </c>
      <c r="V638" s="30">
        <v>7159.5267540000004</v>
      </c>
      <c r="W638" s="32">
        <v>-1.649988912700362E-2</v>
      </c>
      <c r="X638" s="30">
        <v>28686.730753</v>
      </c>
      <c r="Y638" s="32">
        <v>3.0067914736086196</v>
      </c>
      <c r="Z638" s="30">
        <v>79163.977943999998</v>
      </c>
      <c r="AA638" s="32">
        <v>1.7596026408732963</v>
      </c>
      <c r="AB638" s="30">
        <v>104</v>
      </c>
      <c r="AC638" s="27">
        <v>-1.8867924528301883E-2</v>
      </c>
      <c r="AD638" s="30">
        <v>418</v>
      </c>
      <c r="AE638" s="27">
        <v>3.0192307692307692</v>
      </c>
      <c r="AF638" s="30">
        <v>1153</v>
      </c>
      <c r="AG638" s="27">
        <v>1.7583732057416268</v>
      </c>
      <c r="AH638" s="25">
        <v>0.31997545209326506</v>
      </c>
      <c r="AI638" s="25">
        <v>1.0205296487217252</v>
      </c>
      <c r="AJ638" s="25">
        <v>2.316341434328423</v>
      </c>
      <c r="AK638" s="25">
        <v>0.48254767853084674</v>
      </c>
      <c r="AL638" s="25">
        <v>1.9103902605652923</v>
      </c>
      <c r="AM638" s="25">
        <v>5.1327369057891117</v>
      </c>
      <c r="AN638" s="49">
        <v>19.999036968843399</v>
      </c>
      <c r="AO638" s="49">
        <v>20.305292370557094</v>
      </c>
      <c r="AP638" s="49">
        <v>19.432710396013675</v>
      </c>
      <c r="AQ638" s="49">
        <v>23.861232422701345</v>
      </c>
      <c r="AR638" s="49">
        <v>66.284761931233689</v>
      </c>
      <c r="AS638" s="49">
        <v>64.704518673947902</v>
      </c>
      <c r="AT638" s="28">
        <v>0</v>
      </c>
      <c r="AU638" s="28">
        <v>350</v>
      </c>
      <c r="AV638" s="28">
        <v>1000</v>
      </c>
    </row>
    <row r="639" spans="1:48" x14ac:dyDescent="0.25">
      <c r="A639" s="162">
        <v>636</v>
      </c>
      <c r="B639" s="3" t="s">
        <v>153</v>
      </c>
      <c r="C639" s="3" t="s">
        <v>1</v>
      </c>
      <c r="D639" s="28">
        <v>11300</v>
      </c>
      <c r="E639" s="25">
        <v>-8.8709679999999995</v>
      </c>
      <c r="F639" s="25">
        <v>4.6296299999999997</v>
      </c>
      <c r="G639" s="25">
        <v>5.6074770000000003</v>
      </c>
      <c r="H639" s="28">
        <v>214616493000</v>
      </c>
      <c r="I639" s="51">
        <v>18.992609999999999</v>
      </c>
      <c r="J639" s="51">
        <v>80.019480000000001</v>
      </c>
      <c r="K639" s="28">
        <v>24789</v>
      </c>
      <c r="L639" s="28">
        <v>293700000</v>
      </c>
      <c r="M639" s="51">
        <v>6.5781425302313785</v>
      </c>
      <c r="N639" s="51">
        <v>0.7627347048205575</v>
      </c>
      <c r="O639" s="51">
        <v>0.54110130000000001</v>
      </c>
      <c r="P639" s="30">
        <v>448020.22313</v>
      </c>
      <c r="Q639" s="27">
        <v>-3.94408699227079E-2</v>
      </c>
      <c r="R639" s="30">
        <v>627772.642016</v>
      </c>
      <c r="S639" s="27">
        <v>0.40121496665975731</v>
      </c>
      <c r="T639" s="30">
        <v>918348.01692900003</v>
      </c>
      <c r="U639" s="27">
        <v>0.46286721571660039</v>
      </c>
      <c r="V639" s="30">
        <v>10494.633352999999</v>
      </c>
      <c r="W639" s="32">
        <v>0.24345927367186926</v>
      </c>
      <c r="X639" s="30">
        <v>46310.301177000001</v>
      </c>
      <c r="Y639" s="32">
        <v>3.4127602765428415</v>
      </c>
      <c r="Z639" s="30">
        <v>65131.575161000001</v>
      </c>
      <c r="AA639" s="32">
        <v>0.40641657483643356</v>
      </c>
      <c r="AB639" s="30">
        <v>497.01806739130444</v>
      </c>
      <c r="AC639" s="27">
        <v>3.7647402420574849E-2</v>
      </c>
      <c r="AD639" s="30">
        <v>2455</v>
      </c>
      <c r="AE639" s="27">
        <v>3.9394582633294251</v>
      </c>
      <c r="AF639" s="30">
        <v>3371</v>
      </c>
      <c r="AG639" s="27">
        <v>0.37311608961303461</v>
      </c>
      <c r="AH639" s="25">
        <v>2.2632320599197588</v>
      </c>
      <c r="AI639" s="25">
        <v>8.7053399256188317</v>
      </c>
      <c r="AJ639" s="25">
        <v>11.16183565331748</v>
      </c>
      <c r="AK639" s="25">
        <v>4.4024497921620851</v>
      </c>
      <c r="AL639" s="25">
        <v>19.479304277383616</v>
      </c>
      <c r="AM639" s="25">
        <v>23.278195085859966</v>
      </c>
      <c r="AN639" s="49">
        <v>27.345857632736902</v>
      </c>
      <c r="AO639" s="49">
        <v>26.782100704814539</v>
      </c>
      <c r="AP639" s="49">
        <v>23.174986246031636</v>
      </c>
      <c r="AQ639" s="49">
        <v>10.658793264336101</v>
      </c>
      <c r="AR639" s="49">
        <v>19.29898005882837</v>
      </c>
      <c r="AS639" s="49">
        <v>1.7095996439217966</v>
      </c>
      <c r="AT639" s="28">
        <v>724.63768115942037</v>
      </c>
      <c r="AU639" s="28" t="s">
        <v>4748</v>
      </c>
      <c r="AV639" s="28">
        <v>2000</v>
      </c>
    </row>
    <row r="640" spans="1:48" x14ac:dyDescent="0.25">
      <c r="A640" s="162">
        <v>637</v>
      </c>
      <c r="B640" s="3" t="s">
        <v>434</v>
      </c>
      <c r="C640" s="3" t="s">
        <v>694</v>
      </c>
      <c r="D640" s="28">
        <v>2700</v>
      </c>
      <c r="E640" s="25">
        <v>-6.8965519999999998</v>
      </c>
      <c r="F640" s="25">
        <v>0</v>
      </c>
      <c r="G640" s="25">
        <v>-6.8965519999999998</v>
      </c>
      <c r="H640" s="28">
        <v>64376923500.000008</v>
      </c>
      <c r="I640" s="51">
        <v>23.843309999999999</v>
      </c>
      <c r="J640" s="51">
        <v>87.250550000000004</v>
      </c>
      <c r="K640" s="28">
        <v>104075.5</v>
      </c>
      <c r="L640" s="28">
        <v>297091000</v>
      </c>
      <c r="M640" s="51">
        <v>11.013046009434811</v>
      </c>
      <c r="N640" s="51">
        <v>0.25060123891163616</v>
      </c>
      <c r="O640" s="51">
        <v>0.59333089999999999</v>
      </c>
      <c r="P640" s="30">
        <v>534578.19606600003</v>
      </c>
      <c r="Q640" s="27">
        <v>-3.5501714760929004E-2</v>
      </c>
      <c r="R640" s="30">
        <v>394689.43677899998</v>
      </c>
      <c r="S640" s="27">
        <v>-0.26168063029216615</v>
      </c>
      <c r="T640" s="30">
        <v>403261.65087900002</v>
      </c>
      <c r="U640" s="27">
        <v>2.1718884016650071E-2</v>
      </c>
      <c r="V640" s="30">
        <v>17488.297645999999</v>
      </c>
      <c r="W640" s="32">
        <v>-6.9515629175793903E-2</v>
      </c>
      <c r="X640" s="30">
        <v>1151.7807909999999</v>
      </c>
      <c r="Y640" s="32">
        <v>-0.93413991376894023</v>
      </c>
      <c r="Z640" s="30">
        <v>4060.216473</v>
      </c>
      <c r="AA640" s="32">
        <v>2.5251642541067527</v>
      </c>
      <c r="AB640" s="30">
        <v>811.44238700000005</v>
      </c>
      <c r="AC640" s="27">
        <v>-0.48936222566209797</v>
      </c>
      <c r="AD640" s="30">
        <v>45.89</v>
      </c>
      <c r="AE640" s="27">
        <v>-0.94344638543019566</v>
      </c>
      <c r="AF640" s="30">
        <v>170.29</v>
      </c>
      <c r="AG640" s="27">
        <v>2.7108302462410108</v>
      </c>
      <c r="AH640" s="25">
        <v>4.3178892004392129</v>
      </c>
      <c r="AI640" s="25">
        <v>0.2613397482248111</v>
      </c>
      <c r="AJ640" s="25">
        <v>0.9550530888492047</v>
      </c>
      <c r="AK640" s="25">
        <v>7.6411832178089361</v>
      </c>
      <c r="AL640" s="25">
        <v>0.4325616302180384</v>
      </c>
      <c r="AM640" s="25">
        <v>1.6297225797462129</v>
      </c>
      <c r="AN640" s="49">
        <v>8.2902787813157293</v>
      </c>
      <c r="AO640" s="49">
        <v>5.9422579804516928</v>
      </c>
      <c r="AP640" s="49">
        <v>7.388844470098288</v>
      </c>
      <c r="AQ640" s="49">
        <v>49.972067445464354</v>
      </c>
      <c r="AR640" s="49">
        <v>41.556472242248176</v>
      </c>
      <c r="AS640" s="49">
        <v>37.037410180618579</v>
      </c>
      <c r="AT640" s="28">
        <v>500</v>
      </c>
      <c r="AU640" s="28">
        <v>0</v>
      </c>
      <c r="AV640" s="28">
        <v>0</v>
      </c>
    </row>
    <row r="641" spans="1:48" x14ac:dyDescent="0.25">
      <c r="A641" s="162">
        <v>638</v>
      </c>
      <c r="B641" s="3" t="s">
        <v>2947</v>
      </c>
      <c r="C641" s="3" t="s">
        <v>2176</v>
      </c>
      <c r="D641" s="28">
        <v>2300</v>
      </c>
      <c r="E641" s="25">
        <v>0</v>
      </c>
      <c r="F641" s="25">
        <v>-4.1666670000000003</v>
      </c>
      <c r="G641" s="25">
        <v>-23.33333</v>
      </c>
      <c r="H641" s="28">
        <v>37260000000</v>
      </c>
      <c r="I641" s="51">
        <v>16.2</v>
      </c>
      <c r="J641" s="51">
        <v>70.674239999999998</v>
      </c>
      <c r="K641" s="28">
        <v>110</v>
      </c>
      <c r="L641" s="28">
        <v>254500</v>
      </c>
      <c r="M641" s="51">
        <v>76.666666666666671</v>
      </c>
      <c r="N641" s="51">
        <v>0.21514420435530557</v>
      </c>
      <c r="O641" s="51">
        <v>0.43088120000000002</v>
      </c>
      <c r="P641" s="30">
        <v>2016727.3241340001</v>
      </c>
      <c r="Q641" s="27" t="s">
        <v>2001</v>
      </c>
      <c r="R641" s="30">
        <v>1610565.5834270001</v>
      </c>
      <c r="S641" s="27">
        <v>-0.20139645843367016</v>
      </c>
      <c r="T641" s="30">
        <v>881989.37832999998</v>
      </c>
      <c r="U641" s="27">
        <v>-0.45237288850213614</v>
      </c>
      <c r="V641" s="30">
        <v>8779.7692889999998</v>
      </c>
      <c r="W641" s="32" t="s">
        <v>2001</v>
      </c>
      <c r="X641" s="30">
        <v>1091.05954</v>
      </c>
      <c r="Y641" s="32">
        <v>-0.87573027216478605</v>
      </c>
      <c r="Z641" s="30">
        <v>594.725506</v>
      </c>
      <c r="AA641" s="32">
        <v>-0.45491012708619</v>
      </c>
      <c r="AB641" s="30">
        <v>666</v>
      </c>
      <c r="AC641" s="27" t="s">
        <v>2001</v>
      </c>
      <c r="AD641" s="30">
        <v>87</v>
      </c>
      <c r="AE641" s="27">
        <v>-0.86936936936936937</v>
      </c>
      <c r="AF641" s="30">
        <v>30</v>
      </c>
      <c r="AG641" s="27">
        <v>-0.65517241379310343</v>
      </c>
      <c r="AH641" s="25" t="s">
        <v>4748</v>
      </c>
      <c r="AI641" s="25">
        <v>0.11079258251420639</v>
      </c>
      <c r="AJ641" s="25">
        <v>6.9142881242707621E-2</v>
      </c>
      <c r="AK641" s="25" t="s">
        <v>4748</v>
      </c>
      <c r="AL641" s="25">
        <v>0.78608807670069347</v>
      </c>
      <c r="AM641" s="25">
        <v>0.38074001825545895</v>
      </c>
      <c r="AN641" s="49">
        <v>6.2382644172792823</v>
      </c>
      <c r="AO641" s="49">
        <v>5.5767045868375327</v>
      </c>
      <c r="AP641" s="49">
        <v>8.6013272813604829</v>
      </c>
      <c r="AQ641" s="49">
        <v>249.69312276756074</v>
      </c>
      <c r="AR641" s="49">
        <v>264.32133066713106</v>
      </c>
      <c r="AS641" s="49">
        <v>260.25145585202665</v>
      </c>
      <c r="AT641" s="28">
        <v>700</v>
      </c>
      <c r="AU641" s="28">
        <v>100</v>
      </c>
      <c r="AV641" s="28">
        <v>100</v>
      </c>
    </row>
    <row r="642" spans="1:48" x14ac:dyDescent="0.25">
      <c r="A642" s="162">
        <v>639</v>
      </c>
      <c r="B642" s="3" t="s">
        <v>435</v>
      </c>
      <c r="C642" s="3" t="s">
        <v>694</v>
      </c>
      <c r="D642" s="28">
        <v>10200</v>
      </c>
      <c r="E642" s="25">
        <v>-2.8571430000000002</v>
      </c>
      <c r="F642" s="25">
        <v>-8.9285709999999998</v>
      </c>
      <c r="G642" s="25">
        <v>-5.5555560000000002</v>
      </c>
      <c r="H642" s="28">
        <v>346800000000</v>
      </c>
      <c r="I642" s="51">
        <v>34</v>
      </c>
      <c r="J642" s="51">
        <v>51.807450000000003</v>
      </c>
      <c r="K642" s="28">
        <v>3925</v>
      </c>
      <c r="L642" s="28">
        <v>39514500</v>
      </c>
      <c r="M642" s="51">
        <v>147.11673907959297</v>
      </c>
      <c r="N642" s="51">
        <v>1.0113837594508601</v>
      </c>
      <c r="O642" s="51">
        <v>0.34454509999999999</v>
      </c>
      <c r="P642" s="30">
        <v>30621.687421999999</v>
      </c>
      <c r="Q642" s="27">
        <v>0.28287191224013353</v>
      </c>
      <c r="R642" s="30">
        <v>25437.785782999999</v>
      </c>
      <c r="S642" s="27">
        <v>-0.16928856883555188</v>
      </c>
      <c r="T642" s="30">
        <v>33192.436943000001</v>
      </c>
      <c r="U642" s="27">
        <v>0.30484772637649982</v>
      </c>
      <c r="V642" s="30">
        <v>5397.5488059999998</v>
      </c>
      <c r="W642" s="32">
        <v>-0.41201166501704967</v>
      </c>
      <c r="X642" s="30">
        <v>97.431048000000004</v>
      </c>
      <c r="Y642" s="32">
        <v>-0.98194901954537328</v>
      </c>
      <c r="Z642" s="30">
        <v>337.39121899999998</v>
      </c>
      <c r="AA642" s="32">
        <v>2.4628717018419013</v>
      </c>
      <c r="AB642" s="30">
        <v>306.04929999999996</v>
      </c>
      <c r="AC642" s="27">
        <v>-0.41228070175438603</v>
      </c>
      <c r="AD642" s="30">
        <v>3</v>
      </c>
      <c r="AE642" s="27">
        <v>-0.99019765769763235</v>
      </c>
      <c r="AF642" s="30">
        <v>10</v>
      </c>
      <c r="AG642" s="27">
        <v>2.3333333333333335</v>
      </c>
      <c r="AH642" s="25">
        <v>2.6011495576197476</v>
      </c>
      <c r="AI642" s="25">
        <v>3.7490946914070782E-2</v>
      </c>
      <c r="AJ642" s="25">
        <v>9.7307770452130224E-2</v>
      </c>
      <c r="AK642" s="25">
        <v>3.1537772968273043</v>
      </c>
      <c r="AL642" s="25">
        <v>3.8160983615713844E-2</v>
      </c>
      <c r="AM642" s="25">
        <v>9.8553104441422359E-2</v>
      </c>
      <c r="AN642" s="49" t="s">
        <v>4748</v>
      </c>
      <c r="AO642" s="49" t="s">
        <v>4748</v>
      </c>
      <c r="AP642" s="49" t="s">
        <v>4748</v>
      </c>
      <c r="AQ642" s="49">
        <v>0</v>
      </c>
      <c r="AR642" s="49">
        <v>0</v>
      </c>
      <c r="AS642" s="49">
        <v>0</v>
      </c>
      <c r="AT642" s="28">
        <v>274.07400000000001</v>
      </c>
      <c r="AU642" s="28">
        <v>0</v>
      </c>
      <c r="AV642" s="28">
        <v>0</v>
      </c>
    </row>
    <row r="643" spans="1:48" x14ac:dyDescent="0.25">
      <c r="A643" s="162">
        <v>640</v>
      </c>
      <c r="B643" s="3" t="s">
        <v>2950</v>
      </c>
      <c r="C643" s="3" t="s">
        <v>2176</v>
      </c>
      <c r="D643" s="6">
        <v>2200</v>
      </c>
      <c r="E643" s="171">
        <v>0</v>
      </c>
      <c r="F643" s="171">
        <v>-15.38462</v>
      </c>
      <c r="G643" s="171" t="s">
        <v>4942</v>
      </c>
      <c r="H643" s="6">
        <v>33094954200</v>
      </c>
      <c r="I643" s="154">
        <v>15.043159999999999</v>
      </c>
      <c r="J643" s="154">
        <v>41.070950000000003</v>
      </c>
      <c r="K643" s="6">
        <v>380</v>
      </c>
      <c r="L643" s="6">
        <v>836000</v>
      </c>
      <c r="M643" s="154" t="s">
        <v>4942</v>
      </c>
      <c r="N643" s="154" t="s">
        <v>4942</v>
      </c>
      <c r="O643" s="154" t="s">
        <v>4942</v>
      </c>
      <c r="P643" s="172" t="s">
        <v>4748</v>
      </c>
      <c r="Q643" s="168" t="s">
        <v>2001</v>
      </c>
      <c r="R643" s="172">
        <v>177721.25857199999</v>
      </c>
      <c r="S643" s="168" t="s">
        <v>2001</v>
      </c>
      <c r="T643" s="172">
        <v>353334.91659899999</v>
      </c>
      <c r="U643" s="168">
        <v>0.98814097670737489</v>
      </c>
      <c r="V643" s="172" t="s">
        <v>4748</v>
      </c>
      <c r="W643" s="173" t="s">
        <v>2001</v>
      </c>
      <c r="X643" s="172">
        <v>-34637.589444999998</v>
      </c>
      <c r="Y643" s="173" t="s">
        <v>2001</v>
      </c>
      <c r="Z643" s="172">
        <v>-38520.620725000001</v>
      </c>
      <c r="AA643" s="173">
        <v>0.11210454717600234</v>
      </c>
      <c r="AB643" s="172" t="s">
        <v>4748</v>
      </c>
      <c r="AC643" s="168" t="s">
        <v>2001</v>
      </c>
      <c r="AD643" s="172">
        <v>-2303</v>
      </c>
      <c r="AE643" s="168" t="s">
        <v>2001</v>
      </c>
      <c r="AF643" s="172">
        <v>-2561</v>
      </c>
      <c r="AG643" s="168">
        <v>0.11202778983933999</v>
      </c>
      <c r="AH643" s="171" t="s">
        <v>4748</v>
      </c>
      <c r="AI643" s="171" t="s">
        <v>4748</v>
      </c>
      <c r="AJ643" s="171">
        <v>-14.6145267826062</v>
      </c>
      <c r="AK643" s="171" t="s">
        <v>4748</v>
      </c>
      <c r="AL643" s="171" t="s">
        <v>4748</v>
      </c>
      <c r="AM643" s="171" t="s">
        <v>4748</v>
      </c>
      <c r="AN643" s="170" t="s">
        <v>4748</v>
      </c>
      <c r="AO643" s="170">
        <v>6.146708448260485</v>
      </c>
      <c r="AP643" s="170">
        <v>4.771470952341117</v>
      </c>
      <c r="AQ643" s="170" t="s">
        <v>4748</v>
      </c>
      <c r="AR643" s="170" t="s">
        <v>4748</v>
      </c>
      <c r="AS643" s="170" t="s">
        <v>4748</v>
      </c>
      <c r="AT643" s="6" t="s">
        <v>4748</v>
      </c>
      <c r="AU643" s="6" t="s">
        <v>4748</v>
      </c>
      <c r="AV643" s="6">
        <v>0</v>
      </c>
    </row>
    <row r="644" spans="1:48" x14ac:dyDescent="0.25">
      <c r="A644" s="162">
        <v>641</v>
      </c>
      <c r="B644" s="3" t="s">
        <v>154</v>
      </c>
      <c r="C644" s="3" t="s">
        <v>1</v>
      </c>
      <c r="D644" s="28">
        <v>3130</v>
      </c>
      <c r="E644" s="25">
        <v>-5.7228919999999999</v>
      </c>
      <c r="F644" s="25">
        <v>-2.1875</v>
      </c>
      <c r="G644" s="25">
        <v>-6.2874249999999998</v>
      </c>
      <c r="H644" s="28">
        <v>352125535230.00006</v>
      </c>
      <c r="I644" s="51">
        <v>112.50019999999999</v>
      </c>
      <c r="J644" s="51">
        <v>77.854420000000005</v>
      </c>
      <c r="K644" s="28">
        <v>275294</v>
      </c>
      <c r="L644" s="28">
        <v>892650000</v>
      </c>
      <c r="M644" s="51">
        <v>28.981481481481481</v>
      </c>
      <c r="N644" s="51">
        <v>0.66621877167136612</v>
      </c>
      <c r="O644" s="51">
        <v>0.84087480000000003</v>
      </c>
      <c r="P644" s="30">
        <v>990944.21610399999</v>
      </c>
      <c r="Q644" s="27" t="s">
        <v>2001</v>
      </c>
      <c r="R644" s="30">
        <v>507337.536914</v>
      </c>
      <c r="S644" s="27">
        <v>-0.48802613843526921</v>
      </c>
      <c r="T644" s="30">
        <v>498286.61804700003</v>
      </c>
      <c r="U644" s="27">
        <v>-1.7840033919142503E-2</v>
      </c>
      <c r="V644" s="30">
        <v>208467.888656</v>
      </c>
      <c r="W644" s="32" t="s">
        <v>2001</v>
      </c>
      <c r="X644" s="30">
        <v>-1335781.9192220001</v>
      </c>
      <c r="Y644" s="32">
        <v>-7.4076147546455919</v>
      </c>
      <c r="Z644" s="30">
        <v>-41487.058804</v>
      </c>
      <c r="AA644" s="32">
        <v>-0.9689417425052711</v>
      </c>
      <c r="AB644" s="30">
        <v>1853.048</v>
      </c>
      <c r="AC644" s="27" t="s">
        <v>2001</v>
      </c>
      <c r="AD644" s="30">
        <v>-11874</v>
      </c>
      <c r="AE644" s="27">
        <v>-7.4078210602207823</v>
      </c>
      <c r="AF644" s="30">
        <v>-368.77385600000002</v>
      </c>
      <c r="AG644" s="27">
        <v>-0.96894274414687553</v>
      </c>
      <c r="AH644" s="25" t="s">
        <v>4748</v>
      </c>
      <c r="AI644" s="25">
        <v>-78.739180711765471</v>
      </c>
      <c r="AJ644" s="25">
        <v>-5.2448560624316745</v>
      </c>
      <c r="AK644" s="25" t="s">
        <v>4748</v>
      </c>
      <c r="AL644" s="25">
        <v>-109.09943795345316</v>
      </c>
      <c r="AM644" s="25">
        <v>-7.725539291058162</v>
      </c>
      <c r="AN644" s="49">
        <v>35.062516958021675</v>
      </c>
      <c r="AO644" s="49">
        <v>0.66746547448429672</v>
      </c>
      <c r="AP644" s="49">
        <v>17.241098820738699</v>
      </c>
      <c r="AQ644" s="49">
        <v>20.996252563407921</v>
      </c>
      <c r="AR644" s="49">
        <v>9.2754844809038648</v>
      </c>
      <c r="AS644" s="49">
        <v>6.9013003522394314</v>
      </c>
      <c r="AT644" s="28">
        <v>0</v>
      </c>
      <c r="AU644" s="28" t="s">
        <v>4748</v>
      </c>
      <c r="AV644" s="28" t="s">
        <v>4748</v>
      </c>
    </row>
    <row r="645" spans="1:48" x14ac:dyDescent="0.25">
      <c r="A645" s="162">
        <v>642</v>
      </c>
      <c r="B645" s="3" t="s">
        <v>155</v>
      </c>
      <c r="C645" s="3" t="s">
        <v>1</v>
      </c>
      <c r="D645" s="6" t="s">
        <v>4942</v>
      </c>
      <c r="E645" s="171" t="s">
        <v>4942</v>
      </c>
      <c r="F645" s="171" t="s">
        <v>4942</v>
      </c>
      <c r="G645" s="171" t="s">
        <v>4942</v>
      </c>
      <c r="H645" s="6" t="s">
        <v>4942</v>
      </c>
      <c r="I645" s="154">
        <v>24</v>
      </c>
      <c r="J645" s="154">
        <v>36.029789999999998</v>
      </c>
      <c r="K645" s="6">
        <v>0</v>
      </c>
      <c r="L645" s="6" t="s">
        <v>4942</v>
      </c>
      <c r="M645" s="154" t="s">
        <v>4942</v>
      </c>
      <c r="N645" s="154" t="s">
        <v>4942</v>
      </c>
      <c r="O645" s="154" t="s">
        <v>4942</v>
      </c>
      <c r="P645" s="172">
        <v>167335.11089700001</v>
      </c>
      <c r="Q645" s="168">
        <v>8.7016383724678477</v>
      </c>
      <c r="R645" s="172">
        <v>168155.90635</v>
      </c>
      <c r="S645" s="168">
        <v>4.9051000032218628E-3</v>
      </c>
      <c r="T645" s="172">
        <v>92364.286171999993</v>
      </c>
      <c r="U645" s="168">
        <v>-0.45072231968020915</v>
      </c>
      <c r="V645" s="172">
        <v>19073.037465000001</v>
      </c>
      <c r="W645" s="173">
        <v>13.196779734841996</v>
      </c>
      <c r="X645" s="172">
        <v>27061.524646000002</v>
      </c>
      <c r="Y645" s="173">
        <v>0.41883665334686637</v>
      </c>
      <c r="Z645" s="172">
        <v>20745.956696000001</v>
      </c>
      <c r="AA645" s="173">
        <v>-0.23337812753035378</v>
      </c>
      <c r="AB645" s="172">
        <v>795</v>
      </c>
      <c r="AC645" s="168">
        <v>13.196428571428571</v>
      </c>
      <c r="AD645" s="172">
        <v>1128</v>
      </c>
      <c r="AE645" s="168">
        <v>0.41886792452830179</v>
      </c>
      <c r="AF645" s="172">
        <v>864</v>
      </c>
      <c r="AG645" s="168">
        <v>-0.23404255319148937</v>
      </c>
      <c r="AH645" s="171">
        <v>4.442976131105655</v>
      </c>
      <c r="AI645" s="171">
        <v>6.7309221226001155</v>
      </c>
      <c r="AJ645" s="171">
        <v>4.9746555547377103</v>
      </c>
      <c r="AK645" s="171">
        <v>7.446081650977983</v>
      </c>
      <c r="AL645" s="171">
        <v>9.751417900794431</v>
      </c>
      <c r="AM645" s="171">
        <v>6.882798091386916</v>
      </c>
      <c r="AN645" s="170">
        <v>17.661514995613427</v>
      </c>
      <c r="AO645" s="170">
        <v>26.640084492042583</v>
      </c>
      <c r="AP645" s="170">
        <v>35.235461916952403</v>
      </c>
      <c r="AQ645" s="170">
        <v>0</v>
      </c>
      <c r="AR645" s="170">
        <v>0.89039217981023644</v>
      </c>
      <c r="AS645" s="170">
        <v>0.83114714201761497</v>
      </c>
      <c r="AT645" s="6">
        <v>0</v>
      </c>
      <c r="AU645" s="6" t="s">
        <v>4748</v>
      </c>
      <c r="AV645" s="6" t="s">
        <v>4748</v>
      </c>
    </row>
    <row r="646" spans="1:48" x14ac:dyDescent="0.25">
      <c r="A646" s="162">
        <v>643</v>
      </c>
      <c r="B646" s="3" t="s">
        <v>156</v>
      </c>
      <c r="C646" s="3" t="s">
        <v>1</v>
      </c>
      <c r="D646" s="6">
        <v>13500</v>
      </c>
      <c r="E646" s="171">
        <v>-10.596030000000001</v>
      </c>
      <c r="F646" s="171">
        <v>-5.5944060000000002</v>
      </c>
      <c r="G646" s="171">
        <v>-1.818182</v>
      </c>
      <c r="H646" s="6">
        <v>6341762551499.999</v>
      </c>
      <c r="I646" s="154">
        <v>469.7602</v>
      </c>
      <c r="J646" s="154">
        <v>75.425409999999999</v>
      </c>
      <c r="K646" s="6">
        <v>1883202</v>
      </c>
      <c r="L646" s="6">
        <v>27520200000</v>
      </c>
      <c r="M646" s="154">
        <v>10.129282014694086</v>
      </c>
      <c r="N646" s="154">
        <v>0.69966127852583837</v>
      </c>
      <c r="O646" s="154">
        <v>0.84585869999999996</v>
      </c>
      <c r="P646" s="172">
        <v>1434851.9169920001</v>
      </c>
      <c r="Q646" s="168">
        <v>0.34219295536297012</v>
      </c>
      <c r="R646" s="172">
        <v>1972459.4227100001</v>
      </c>
      <c r="S646" s="168">
        <v>0.37467804123301551</v>
      </c>
      <c r="T646" s="172">
        <v>1260198.5189710001</v>
      </c>
      <c r="U646" s="168">
        <v>-0.36110294363389789</v>
      </c>
      <c r="V646" s="172">
        <v>611910.60561900004</v>
      </c>
      <c r="W646" s="173">
        <v>0.87923288502104713</v>
      </c>
      <c r="X646" s="172">
        <v>557370.23980900005</v>
      </c>
      <c r="Y646" s="173">
        <v>-8.9131264124483911E-2</v>
      </c>
      <c r="Z646" s="172">
        <v>584522.39794699999</v>
      </c>
      <c r="AA646" s="173">
        <v>4.871476121025848E-2</v>
      </c>
      <c r="AB646" s="172">
        <v>1341.1268990000001</v>
      </c>
      <c r="AC646" s="168">
        <v>0.48049025046735494</v>
      </c>
      <c r="AD646" s="172">
        <v>1186</v>
      </c>
      <c r="AE646" s="168">
        <v>-0.11566906838992574</v>
      </c>
      <c r="AF646" s="172">
        <v>1244</v>
      </c>
      <c r="AG646" s="168">
        <v>4.8903878583473864E-2</v>
      </c>
      <c r="AH646" s="171">
        <v>4.5801746608895497</v>
      </c>
      <c r="AI646" s="171">
        <v>3.9374463667153643</v>
      </c>
      <c r="AJ646" s="171">
        <v>3.8408275600497115</v>
      </c>
      <c r="AK646" s="171">
        <v>9.7581204880385872</v>
      </c>
      <c r="AL646" s="171">
        <v>7.497462210576793</v>
      </c>
      <c r="AM646" s="171">
        <v>7.3105470461242952</v>
      </c>
      <c r="AN646" s="170">
        <v>39.965575404684586</v>
      </c>
      <c r="AO646" s="170">
        <v>56.142760323430693</v>
      </c>
      <c r="AP646" s="170">
        <v>51.552995325726968</v>
      </c>
      <c r="AQ646" s="170">
        <v>31.816031547378021</v>
      </c>
      <c r="AR646" s="170">
        <v>22.822338166613665</v>
      </c>
      <c r="AS646" s="170">
        <v>30.121647512342864</v>
      </c>
      <c r="AT646" s="6">
        <v>0</v>
      </c>
      <c r="AU646" s="6">
        <v>0</v>
      </c>
      <c r="AV646" s="6" t="s">
        <v>4748</v>
      </c>
    </row>
    <row r="647" spans="1:48" x14ac:dyDescent="0.25">
      <c r="A647" s="162">
        <v>644</v>
      </c>
      <c r="B647" s="3" t="s">
        <v>2953</v>
      </c>
      <c r="C647" s="3" t="s">
        <v>2176</v>
      </c>
      <c r="D647" s="28">
        <v>17000</v>
      </c>
      <c r="E647" s="25">
        <v>-5.5555560000000002</v>
      </c>
      <c r="F647" s="25">
        <v>-2.8571430000000002</v>
      </c>
      <c r="G647" s="25">
        <v>-5.5555560000000002</v>
      </c>
      <c r="H647" s="28">
        <v>20928020000</v>
      </c>
      <c r="I647" s="51">
        <v>1.23106</v>
      </c>
      <c r="J647" s="51">
        <v>66.450869999999995</v>
      </c>
      <c r="K647" s="28">
        <v>20</v>
      </c>
      <c r="L647" s="28">
        <v>340000</v>
      </c>
      <c r="M647" s="51">
        <v>8.1223124701385565</v>
      </c>
      <c r="N647" s="51">
        <v>1.0012495175854852</v>
      </c>
      <c r="O647" s="51" t="s">
        <v>4942</v>
      </c>
      <c r="P647" s="30">
        <v>101733.742199</v>
      </c>
      <c r="Q647" s="27">
        <v>1.2069954228073776E-2</v>
      </c>
      <c r="R647" s="30">
        <v>101589.654765</v>
      </c>
      <c r="S647" s="27">
        <v>-1.4163190194866893E-3</v>
      </c>
      <c r="T647" s="30">
        <v>109465.308701</v>
      </c>
      <c r="U647" s="27">
        <v>7.7524172655357312E-2</v>
      </c>
      <c r="V647" s="30">
        <v>2688.7506800000001</v>
      </c>
      <c r="W647" s="32">
        <v>-0.12884250270428754</v>
      </c>
      <c r="X647" s="30">
        <v>3081.2302869999999</v>
      </c>
      <c r="Y647" s="32">
        <v>0.14597099311565764</v>
      </c>
      <c r="Z647" s="30">
        <v>3344.23225</v>
      </c>
      <c r="AA647" s="32">
        <v>8.535615273860904E-2</v>
      </c>
      <c r="AB647" s="30">
        <v>2141</v>
      </c>
      <c r="AC647" s="27">
        <v>-0.14599122457120062</v>
      </c>
      <c r="AD647" s="30">
        <v>2502.9082960000001</v>
      </c>
      <c r="AE647" s="27">
        <v>0.16903703689864558</v>
      </c>
      <c r="AF647" s="30">
        <v>2215</v>
      </c>
      <c r="AG647" s="27">
        <v>-0.11502950246324169</v>
      </c>
      <c r="AH647" s="25">
        <v>8.9336397643795689</v>
      </c>
      <c r="AI647" s="25">
        <v>8.2042130536797853</v>
      </c>
      <c r="AJ647" s="25">
        <v>8.8953004892398617</v>
      </c>
      <c r="AK647" s="25">
        <v>13.254393132608397</v>
      </c>
      <c r="AL647" s="25">
        <v>15.011019204188877</v>
      </c>
      <c r="AM647" s="25">
        <v>13.186277470777307</v>
      </c>
      <c r="AN647" s="49">
        <v>22.895068030072864</v>
      </c>
      <c r="AO647" s="49">
        <v>21.527938533299139</v>
      </c>
      <c r="AP647" s="49">
        <v>20.913125562483227</v>
      </c>
      <c r="AQ647" s="49">
        <v>37.022655996486073</v>
      </c>
      <c r="AR647" s="49">
        <v>48.444512514329155</v>
      </c>
      <c r="AS647" s="49">
        <v>29.709332829333977</v>
      </c>
      <c r="AT647" s="28">
        <v>2000</v>
      </c>
      <c r="AU647" s="28">
        <v>2000</v>
      </c>
      <c r="AV647" s="28">
        <v>2000</v>
      </c>
    </row>
    <row r="648" spans="1:48" x14ac:dyDescent="0.25">
      <c r="A648" s="162">
        <v>645</v>
      </c>
      <c r="B648" s="3" t="s">
        <v>2956</v>
      </c>
      <c r="C648" s="3" t="s">
        <v>2176</v>
      </c>
      <c r="D648" s="28">
        <v>3300</v>
      </c>
      <c r="E648" s="25">
        <v>-2.941176</v>
      </c>
      <c r="F648" s="25">
        <v>3.125</v>
      </c>
      <c r="G648" s="25">
        <v>73.684209999999993</v>
      </c>
      <c r="H648" s="28">
        <v>26400000000</v>
      </c>
      <c r="I648" s="51">
        <v>8</v>
      </c>
      <c r="J648" s="51">
        <v>33.463520000000003</v>
      </c>
      <c r="K648" s="28">
        <v>60</v>
      </c>
      <c r="L648" s="28">
        <v>203000</v>
      </c>
      <c r="M648" s="51" t="s">
        <v>4942</v>
      </c>
      <c r="N648" s="51">
        <v>0.28354975154933143</v>
      </c>
      <c r="O648" s="51" t="s">
        <v>4942</v>
      </c>
      <c r="P648" s="30">
        <v>107378.106072</v>
      </c>
      <c r="Q648" s="27">
        <v>-0.39550602704255744</v>
      </c>
      <c r="R648" s="30">
        <v>92298.989877</v>
      </c>
      <c r="S648" s="27">
        <v>-0.14043008157444148</v>
      </c>
      <c r="T648" s="30">
        <v>97905.294857000001</v>
      </c>
      <c r="U648" s="27">
        <v>6.0740697026815858E-2</v>
      </c>
      <c r="V648" s="30">
        <v>509.75020499999999</v>
      </c>
      <c r="W648" s="32">
        <v>-1.0453699234791525</v>
      </c>
      <c r="X648" s="30">
        <v>11204.035027</v>
      </c>
      <c r="Y648" s="32">
        <v>20.979461542345039</v>
      </c>
      <c r="Z648" s="30">
        <v>-4320.5889690000004</v>
      </c>
      <c r="AA648" s="32">
        <v>-1.3856279419502033</v>
      </c>
      <c r="AB648" s="30">
        <v>64</v>
      </c>
      <c r="AC648" s="27">
        <v>-1.0455840455840455</v>
      </c>
      <c r="AD648" s="30">
        <v>1401</v>
      </c>
      <c r="AE648" s="27">
        <v>20.890625</v>
      </c>
      <c r="AF648" s="30">
        <v>-540</v>
      </c>
      <c r="AG648" s="27">
        <v>-1.3854389721627409</v>
      </c>
      <c r="AH648" s="25">
        <v>0.32296083104678502</v>
      </c>
      <c r="AI648" s="25">
        <v>7.9206000529091911</v>
      </c>
      <c r="AJ648" s="25">
        <v>-3.3289520371546475</v>
      </c>
      <c r="AK648" s="25">
        <v>0.58069436733806112</v>
      </c>
      <c r="AL648" s="25">
        <v>12.745635292214988</v>
      </c>
      <c r="AM648" s="25">
        <v>-4.712604451839784</v>
      </c>
      <c r="AN648" s="49">
        <v>21.670373777497364</v>
      </c>
      <c r="AO648" s="49">
        <v>22.949455424406963</v>
      </c>
      <c r="AP648" s="49">
        <v>17.550352757832975</v>
      </c>
      <c r="AQ648" s="49">
        <v>23.713887908772584</v>
      </c>
      <c r="AR648" s="49">
        <v>17.944397048533194</v>
      </c>
      <c r="AS648" s="49">
        <v>13.104111947751381</v>
      </c>
      <c r="AT648" s="28">
        <v>0</v>
      </c>
      <c r="AU648" s="28">
        <v>0</v>
      </c>
      <c r="AV648" s="28">
        <v>0</v>
      </c>
    </row>
    <row r="649" spans="1:48" x14ac:dyDescent="0.25">
      <c r="A649" s="162">
        <v>646</v>
      </c>
      <c r="B649" s="3" t="s">
        <v>2959</v>
      </c>
      <c r="C649" s="3" t="s">
        <v>2176</v>
      </c>
      <c r="D649" s="28">
        <v>19000</v>
      </c>
      <c r="E649" s="25">
        <v>0</v>
      </c>
      <c r="F649" s="25">
        <v>5.5555560000000002</v>
      </c>
      <c r="G649" s="25">
        <v>11.764709999999999</v>
      </c>
      <c r="H649" s="28">
        <v>28500000000</v>
      </c>
      <c r="I649" s="51">
        <v>1.5</v>
      </c>
      <c r="J649" s="51">
        <v>26.341670000000001</v>
      </c>
      <c r="K649" s="28">
        <v>0</v>
      </c>
      <c r="L649" s="28" t="s">
        <v>4942</v>
      </c>
      <c r="M649" s="51">
        <v>6.5675769097822334</v>
      </c>
      <c r="N649" s="51">
        <v>0.9260726229298899</v>
      </c>
      <c r="O649" s="51" t="s">
        <v>4942</v>
      </c>
      <c r="P649" s="30">
        <v>56292.477490999998</v>
      </c>
      <c r="Q649" s="27">
        <v>-0.19546917121643614</v>
      </c>
      <c r="R649" s="30">
        <v>80602.742129000006</v>
      </c>
      <c r="S649" s="27">
        <v>0.43185636379011227</v>
      </c>
      <c r="T649" s="30">
        <v>80676.999160000007</v>
      </c>
      <c r="U649" s="27">
        <v>9.2127177114094882E-4</v>
      </c>
      <c r="V649" s="30">
        <v>5561.3983740000003</v>
      </c>
      <c r="W649" s="32">
        <v>-0.24174274118258954</v>
      </c>
      <c r="X649" s="30">
        <v>7613.9107379999996</v>
      </c>
      <c r="Y649" s="32">
        <v>0.3690640781274841</v>
      </c>
      <c r="Z649" s="30">
        <v>4440.2440969999998</v>
      </c>
      <c r="AA649" s="32">
        <v>-0.41682477641360549</v>
      </c>
      <c r="AB649" s="30">
        <v>3147.3989160000001</v>
      </c>
      <c r="AC649" s="27">
        <v>-0.35636013987730064</v>
      </c>
      <c r="AD649" s="30">
        <v>4943</v>
      </c>
      <c r="AE649" s="27">
        <v>0.57050317799626504</v>
      </c>
      <c r="AF649" s="30">
        <v>2893</v>
      </c>
      <c r="AG649" s="27">
        <v>-0.41472789803762899</v>
      </c>
      <c r="AH649" s="25">
        <v>14.593715976533947</v>
      </c>
      <c r="AI649" s="25">
        <v>18.36170943367042</v>
      </c>
      <c r="AJ649" s="25">
        <v>10.25389358458269</v>
      </c>
      <c r="AK649" s="25">
        <v>17.475665950391146</v>
      </c>
      <c r="AL649" s="25">
        <v>25.496698278029168</v>
      </c>
      <c r="AM649" s="25">
        <v>14.263042354318364</v>
      </c>
      <c r="AN649" s="49">
        <v>25.588469198753884</v>
      </c>
      <c r="AO649" s="49">
        <v>22.627367798245245</v>
      </c>
      <c r="AP649" s="49">
        <v>15.945673981362308</v>
      </c>
      <c r="AQ649" s="49">
        <v>6.4657429731910891</v>
      </c>
      <c r="AR649" s="49">
        <v>0</v>
      </c>
      <c r="AS649" s="49">
        <v>8.0411387422932421</v>
      </c>
      <c r="AT649" s="28">
        <v>2000</v>
      </c>
      <c r="AU649" s="28" t="s">
        <v>4748</v>
      </c>
      <c r="AV649" s="28">
        <v>2000</v>
      </c>
    </row>
    <row r="650" spans="1:48" x14ac:dyDescent="0.25">
      <c r="A650" s="162">
        <v>647</v>
      </c>
      <c r="B650" s="3" t="s">
        <v>157</v>
      </c>
      <c r="C650" s="3" t="s">
        <v>1</v>
      </c>
      <c r="D650" s="28">
        <v>18850</v>
      </c>
      <c r="E650" s="25">
        <v>-14.705880000000001</v>
      </c>
      <c r="F650" s="25">
        <v>1.3440859999999999</v>
      </c>
      <c r="G650" s="25">
        <v>-48.071629999999999</v>
      </c>
      <c r="H650" s="28">
        <v>3876712507849.9995</v>
      </c>
      <c r="I650" s="51">
        <v>205.6611</v>
      </c>
      <c r="J650" s="51">
        <v>36.716030000000003</v>
      </c>
      <c r="K650" s="28">
        <v>58324</v>
      </c>
      <c r="L650" s="28">
        <v>1246800000</v>
      </c>
      <c r="M650" s="51">
        <v>76.263391583527607</v>
      </c>
      <c r="N650" s="51">
        <v>0.63922587803450104</v>
      </c>
      <c r="O650" s="51">
        <v>0.62312270000000003</v>
      </c>
      <c r="P650" s="30">
        <v>3140124.7468770002</v>
      </c>
      <c r="Q650" s="27">
        <v>-0.36487054971548172</v>
      </c>
      <c r="R650" s="30">
        <v>2238775.4324989999</v>
      </c>
      <c r="S650" s="27">
        <v>-0.28704251806379155</v>
      </c>
      <c r="T650" s="30">
        <v>7016325.2365920004</v>
      </c>
      <c r="U650" s="27">
        <v>2.1340013539277281</v>
      </c>
      <c r="V650" s="30">
        <v>5269944.9605010003</v>
      </c>
      <c r="W650" s="32">
        <v>8.8238191837182676</v>
      </c>
      <c r="X650" s="30">
        <v>1176471.865617</v>
      </c>
      <c r="Y650" s="32">
        <v>-0.77675822528796279</v>
      </c>
      <c r="Z650" s="30">
        <v>339191.93425499997</v>
      </c>
      <c r="AA650" s="32">
        <v>-0.71168716892595563</v>
      </c>
      <c r="AB650" s="30">
        <v>22581</v>
      </c>
      <c r="AC650" s="27">
        <v>8.8349303135888508</v>
      </c>
      <c r="AD650" s="30">
        <v>5623</v>
      </c>
      <c r="AE650" s="27">
        <v>-0.75098534165891673</v>
      </c>
      <c r="AF650" s="30">
        <v>1602</v>
      </c>
      <c r="AG650" s="27">
        <v>-0.71509870176062595</v>
      </c>
      <c r="AH650" s="25">
        <v>72.19109829149491</v>
      </c>
      <c r="AI650" s="25">
        <v>14.621994591541501</v>
      </c>
      <c r="AJ650" s="25">
        <v>3.2811990309641721</v>
      </c>
      <c r="AK650" s="25">
        <v>91.920846008274253</v>
      </c>
      <c r="AL650" s="25">
        <v>20.647792292484823</v>
      </c>
      <c r="AM650" s="25">
        <v>5.3580591193584732</v>
      </c>
      <c r="AN650" s="49">
        <v>37.43314359485359</v>
      </c>
      <c r="AO650" s="49">
        <v>38.959243088549009</v>
      </c>
      <c r="AP650" s="49">
        <v>20.715243896960168</v>
      </c>
      <c r="AQ650" s="49">
        <v>2.8494725170028441</v>
      </c>
      <c r="AR650" s="49">
        <v>28.296180951492055</v>
      </c>
      <c r="AS650" s="49">
        <v>27.579596991216714</v>
      </c>
      <c r="AT650" s="28">
        <v>1400</v>
      </c>
      <c r="AU650" s="28">
        <v>1600</v>
      </c>
      <c r="AV650" s="28">
        <v>1600</v>
      </c>
    </row>
    <row r="651" spans="1:48" x14ac:dyDescent="0.25">
      <c r="A651" s="162">
        <v>648</v>
      </c>
      <c r="B651" s="3" t="s">
        <v>2962</v>
      </c>
      <c r="C651" s="3" t="s">
        <v>2176</v>
      </c>
      <c r="D651" s="28">
        <v>29000</v>
      </c>
      <c r="E651" s="25">
        <v>-9.375</v>
      </c>
      <c r="F651" s="25">
        <v>68.604650000000007</v>
      </c>
      <c r="G651" s="25">
        <v>-34.83146</v>
      </c>
      <c r="H651" s="28">
        <v>1624000000000</v>
      </c>
      <c r="I651" s="51">
        <v>56</v>
      </c>
      <c r="J651" s="51">
        <v>99.892849999999996</v>
      </c>
      <c r="K651" s="28">
        <v>11490.15</v>
      </c>
      <c r="L651" s="28">
        <v>338934000</v>
      </c>
      <c r="M651" s="51">
        <v>10.657846380007351</v>
      </c>
      <c r="N651" s="51">
        <v>2.2039105535155112</v>
      </c>
      <c r="O651" s="51" t="s">
        <v>4942</v>
      </c>
      <c r="P651" s="30" t="s">
        <v>4748</v>
      </c>
      <c r="Q651" s="27" t="s">
        <v>2001</v>
      </c>
      <c r="R651" s="30">
        <v>1396839.0124550001</v>
      </c>
      <c r="S651" s="27" t="s">
        <v>2001</v>
      </c>
      <c r="T651" s="30">
        <v>1492683.028217</v>
      </c>
      <c r="U651" s="27">
        <v>6.8614933365549552E-2</v>
      </c>
      <c r="V651" s="30" t="s">
        <v>4748</v>
      </c>
      <c r="W651" s="32" t="s">
        <v>2001</v>
      </c>
      <c r="X651" s="30">
        <v>142618.99369900001</v>
      </c>
      <c r="Y651" s="32" t="s">
        <v>2001</v>
      </c>
      <c r="Z651" s="30">
        <v>152375.315087</v>
      </c>
      <c r="AA651" s="32">
        <v>6.8408289351633456E-2</v>
      </c>
      <c r="AB651" s="30" t="s">
        <v>4748</v>
      </c>
      <c r="AC651" s="27" t="s">
        <v>2001</v>
      </c>
      <c r="AD651" s="30" t="s">
        <v>4748</v>
      </c>
      <c r="AE651" s="27" t="s">
        <v>2001</v>
      </c>
      <c r="AF651" s="30">
        <v>2721</v>
      </c>
      <c r="AG651" s="27" t="s">
        <v>4748</v>
      </c>
      <c r="AH651" s="25" t="s">
        <v>4748</v>
      </c>
      <c r="AI651" s="25" t="s">
        <v>4748</v>
      </c>
      <c r="AJ651" s="25">
        <v>12.272683731114142</v>
      </c>
      <c r="AK651" s="25" t="s">
        <v>4748</v>
      </c>
      <c r="AL651" s="25" t="s">
        <v>4748</v>
      </c>
      <c r="AM651" s="25">
        <v>21.771499033489597</v>
      </c>
      <c r="AN651" s="49" t="s">
        <v>4748</v>
      </c>
      <c r="AO651" s="49">
        <v>56.047960832510157</v>
      </c>
      <c r="AP651" s="49">
        <v>53.370186461260325</v>
      </c>
      <c r="AQ651" s="49" t="s">
        <v>4748</v>
      </c>
      <c r="AR651" s="49">
        <v>57.766325699457887</v>
      </c>
      <c r="AS651" s="49">
        <v>44.02108727117826</v>
      </c>
      <c r="AT651" s="28" t="s">
        <v>4748</v>
      </c>
      <c r="AU651" s="28" t="s">
        <v>4748</v>
      </c>
      <c r="AV651" s="28">
        <v>1400</v>
      </c>
    </row>
    <row r="652" spans="1:48" x14ac:dyDescent="0.25">
      <c r="A652" s="162">
        <v>649</v>
      </c>
      <c r="B652" s="3" t="s">
        <v>158</v>
      </c>
      <c r="C652" s="3" t="s">
        <v>1</v>
      </c>
      <c r="D652" s="28">
        <v>30500</v>
      </c>
      <c r="E652" s="25">
        <v>-6.4417179999999998</v>
      </c>
      <c r="F652" s="25">
        <v>1.1608620000000001</v>
      </c>
      <c r="G652" s="25">
        <v>-6.2225450000000002</v>
      </c>
      <c r="H652" s="28">
        <v>12627712266500</v>
      </c>
      <c r="I652" s="51">
        <v>414.02339999999998</v>
      </c>
      <c r="J652" s="51">
        <v>73.275030000000001</v>
      </c>
      <c r="K652" s="28">
        <v>218888.5</v>
      </c>
      <c r="L652" s="28">
        <v>6891300000</v>
      </c>
      <c r="M652" s="51">
        <v>15.440420715591427</v>
      </c>
      <c r="N652" s="51">
        <v>1.8126964949977531</v>
      </c>
      <c r="O652" s="51">
        <v>0.82265440000000001</v>
      </c>
      <c r="P652" s="30">
        <v>1049940.4080000001</v>
      </c>
      <c r="Q652" s="27">
        <v>0.69051103534290048</v>
      </c>
      <c r="R652" s="30">
        <v>3931642.9939999999</v>
      </c>
      <c r="S652" s="27">
        <v>2.744634423099563</v>
      </c>
      <c r="T652" s="30">
        <v>3054811.9369999999</v>
      </c>
      <c r="U652" s="27">
        <v>-0.22301899189171398</v>
      </c>
      <c r="V652" s="30">
        <v>253357.52799999999</v>
      </c>
      <c r="W652" s="32">
        <v>1.4812430357587862</v>
      </c>
      <c r="X652" s="30">
        <v>371774.72200000001</v>
      </c>
      <c r="Y652" s="32">
        <v>0.46739165374237479</v>
      </c>
      <c r="Z652" s="30">
        <v>502251.04100000003</v>
      </c>
      <c r="AA652" s="32">
        <v>0.35095532665074525</v>
      </c>
      <c r="AB652" s="30">
        <v>893.05593114969213</v>
      </c>
      <c r="AC652" s="27">
        <v>-8.3190786010112761E-2</v>
      </c>
      <c r="AD652" s="30">
        <v>1387.268146098</v>
      </c>
      <c r="AE652" s="27">
        <v>0.55339447139898001</v>
      </c>
      <c r="AF652" s="30">
        <v>1765.356</v>
      </c>
      <c r="AG652" s="27">
        <v>0.27254129273093752</v>
      </c>
      <c r="AH652" s="25">
        <v>4.3444423675048851</v>
      </c>
      <c r="AI652" s="25">
        <v>4.511870399877278</v>
      </c>
      <c r="AJ652" s="25">
        <v>5.6900906702541549</v>
      </c>
      <c r="AK652" s="25">
        <v>10.053401505169383</v>
      </c>
      <c r="AL652" s="25">
        <v>11.028813679502274</v>
      </c>
      <c r="AM652" s="25">
        <v>11.558723907608931</v>
      </c>
      <c r="AN652" s="49">
        <v>32.158641997898997</v>
      </c>
      <c r="AO652" s="49">
        <v>24.91765034350929</v>
      </c>
      <c r="AP652" s="49">
        <v>33.907469014842981</v>
      </c>
      <c r="AQ652" s="49">
        <v>69.926174471947476</v>
      </c>
      <c r="AR652" s="49">
        <v>43.073249729920597</v>
      </c>
      <c r="AS652" s="49">
        <v>26.776265595766635</v>
      </c>
      <c r="AT652" s="28">
        <v>956.01167076923082</v>
      </c>
      <c r="AU652" s="28">
        <v>874.19999999999993</v>
      </c>
      <c r="AV652" s="28" t="s">
        <v>4748</v>
      </c>
    </row>
    <row r="653" spans="1:48" x14ac:dyDescent="0.25">
      <c r="A653" s="162">
        <v>650</v>
      </c>
      <c r="B653" s="3" t="s">
        <v>436</v>
      </c>
      <c r="C653" s="3" t="s">
        <v>694</v>
      </c>
      <c r="D653" s="28">
        <v>3200</v>
      </c>
      <c r="E653" s="25">
        <v>3.225806</v>
      </c>
      <c r="F653" s="25">
        <v>-13.51351</v>
      </c>
      <c r="G653" s="25">
        <v>33.333329999999997</v>
      </c>
      <c r="H653" s="28">
        <v>22720000000</v>
      </c>
      <c r="I653" s="51">
        <v>7.1</v>
      </c>
      <c r="J653" s="51">
        <v>70.980279999999993</v>
      </c>
      <c r="K653" s="28">
        <v>17183.5</v>
      </c>
      <c r="L653" s="28">
        <v>60756000</v>
      </c>
      <c r="M653" s="51">
        <v>2.4190942178867454</v>
      </c>
      <c r="N653" s="51">
        <v>0.26946235582612166</v>
      </c>
      <c r="O653" s="51">
        <v>0.67802220000000002</v>
      </c>
      <c r="P653" s="30">
        <v>88789.123286999995</v>
      </c>
      <c r="Q653" s="27" t="s">
        <v>2001</v>
      </c>
      <c r="R653" s="30">
        <v>74881.322778999995</v>
      </c>
      <c r="S653" s="27">
        <v>-0.15663856104361717</v>
      </c>
      <c r="T653" s="30">
        <v>40134.637689000003</v>
      </c>
      <c r="U653" s="27">
        <v>-0.46402338794881021</v>
      </c>
      <c r="V653" s="30">
        <v>3671.2558450000001</v>
      </c>
      <c r="W653" s="32" t="s">
        <v>2001</v>
      </c>
      <c r="X653" s="30">
        <v>758.79521899999997</v>
      </c>
      <c r="Y653" s="32">
        <v>-0.7933145356694693</v>
      </c>
      <c r="Z653" s="30">
        <v>886.38679999999999</v>
      </c>
      <c r="AA653" s="32">
        <v>0.16815021735132996</v>
      </c>
      <c r="AB653" s="30">
        <v>668</v>
      </c>
      <c r="AC653" s="27" t="s">
        <v>2001</v>
      </c>
      <c r="AD653" s="30">
        <v>111</v>
      </c>
      <c r="AE653" s="27">
        <v>-0.83383233532934131</v>
      </c>
      <c r="AF653" s="30">
        <v>125</v>
      </c>
      <c r="AG653" s="27">
        <v>0.12612612612612611</v>
      </c>
      <c r="AH653" s="25" t="s">
        <v>4748</v>
      </c>
      <c r="AI653" s="25">
        <v>0.77429157255874193</v>
      </c>
      <c r="AJ653" s="25">
        <v>1.0494136422235429</v>
      </c>
      <c r="AK653" s="25" t="s">
        <v>4748</v>
      </c>
      <c r="AL653" s="25">
        <v>1.0309949311776263</v>
      </c>
      <c r="AM653" s="25">
        <v>1.1914687961882344</v>
      </c>
      <c r="AN653" s="49">
        <v>14.452858646346012</v>
      </c>
      <c r="AO653" s="49">
        <v>12.527661296377101</v>
      </c>
      <c r="AP653" s="49">
        <v>4.3762089559896129</v>
      </c>
      <c r="AQ653" s="49">
        <v>27.548085990825733</v>
      </c>
      <c r="AR653" s="49">
        <v>5.2111863982218676</v>
      </c>
      <c r="AS653" s="49">
        <v>5.1906904082160432</v>
      </c>
      <c r="AT653" s="28">
        <v>500</v>
      </c>
      <c r="AU653" s="28">
        <v>0</v>
      </c>
      <c r="AV653" s="28" t="s">
        <v>4748</v>
      </c>
    </row>
    <row r="654" spans="1:48" x14ac:dyDescent="0.25">
      <c r="A654" s="162">
        <v>651</v>
      </c>
      <c r="B654" s="3" t="s">
        <v>2965</v>
      </c>
      <c r="C654" s="3" t="s">
        <v>2176</v>
      </c>
      <c r="D654" s="28">
        <v>7500</v>
      </c>
      <c r="E654" s="25">
        <v>-3.8461539999999999</v>
      </c>
      <c r="F654" s="25">
        <v>-38.524590000000003</v>
      </c>
      <c r="G654" s="25">
        <v>25</v>
      </c>
      <c r="H654" s="28">
        <v>190725000000</v>
      </c>
      <c r="I654" s="51">
        <v>25.43</v>
      </c>
      <c r="J654" s="51">
        <v>4.803382</v>
      </c>
      <c r="K654" s="28">
        <v>110</v>
      </c>
      <c r="L654" s="28">
        <v>807000</v>
      </c>
      <c r="M654" s="51">
        <v>6.2656641604010028</v>
      </c>
      <c r="N654" s="51">
        <v>0.66806604897315525</v>
      </c>
      <c r="O654" s="51" t="s">
        <v>4942</v>
      </c>
      <c r="P654" s="30" t="s">
        <v>4748</v>
      </c>
      <c r="Q654" s="27" t="s">
        <v>2001</v>
      </c>
      <c r="R654" s="30">
        <v>3265809.2511700001</v>
      </c>
      <c r="S654" s="27" t="s">
        <v>2001</v>
      </c>
      <c r="T654" s="30">
        <v>3197058.9931689999</v>
      </c>
      <c r="U654" s="27">
        <v>-2.1051522827418616E-2</v>
      </c>
      <c r="V654" s="30" t="s">
        <v>4748</v>
      </c>
      <c r="W654" s="32" t="s">
        <v>2001</v>
      </c>
      <c r="X654" s="30">
        <v>14373.879599</v>
      </c>
      <c r="Y654" s="32" t="s">
        <v>2001</v>
      </c>
      <c r="Z654" s="30">
        <v>30431.35642</v>
      </c>
      <c r="AA654" s="32">
        <v>1.1171289358870884</v>
      </c>
      <c r="AB654" s="30" t="s">
        <v>4748</v>
      </c>
      <c r="AC654" s="27" t="s">
        <v>2001</v>
      </c>
      <c r="AD654" s="30">
        <v>565.23317299999997</v>
      </c>
      <c r="AE654" s="27" t="s">
        <v>2001</v>
      </c>
      <c r="AF654" s="30">
        <v>1197</v>
      </c>
      <c r="AG654" s="27">
        <v>1.1177101012080903</v>
      </c>
      <c r="AH654" s="25" t="s">
        <v>4748</v>
      </c>
      <c r="AI654" s="25" t="s">
        <v>4748</v>
      </c>
      <c r="AJ654" s="25">
        <v>3.0067559566243309</v>
      </c>
      <c r="AK654" s="25" t="s">
        <v>4748</v>
      </c>
      <c r="AL654" s="25" t="s">
        <v>4748</v>
      </c>
      <c r="AM654" s="25">
        <v>11.172093294175875</v>
      </c>
      <c r="AN654" s="49" t="s">
        <v>4748</v>
      </c>
      <c r="AO654" s="49">
        <v>8.5152618741395116</v>
      </c>
      <c r="AP654" s="49">
        <v>8.3966995220475571</v>
      </c>
      <c r="AQ654" s="49" t="s">
        <v>4748</v>
      </c>
      <c r="AR654" s="49">
        <v>194.60006350254116</v>
      </c>
      <c r="AS654" s="49">
        <v>233.09823347334796</v>
      </c>
      <c r="AT654" s="28" t="s">
        <v>4748</v>
      </c>
      <c r="AU654" s="28" t="s">
        <v>4748</v>
      </c>
      <c r="AV654" s="28" t="s">
        <v>4748</v>
      </c>
    </row>
    <row r="655" spans="1:48" x14ac:dyDescent="0.25">
      <c r="A655" s="162">
        <v>652</v>
      </c>
      <c r="B655" s="3" t="s">
        <v>2968</v>
      </c>
      <c r="C655" s="3" t="s">
        <v>2176</v>
      </c>
      <c r="D655" s="28">
        <v>16000</v>
      </c>
      <c r="E655" s="25">
        <v>18.518519999999999</v>
      </c>
      <c r="F655" s="25">
        <v>18.518519999999999</v>
      </c>
      <c r="G655" s="25">
        <v>-21.568629999999999</v>
      </c>
      <c r="H655" s="28">
        <v>23833168000</v>
      </c>
      <c r="I655" s="51">
        <v>1.4895699999999998</v>
      </c>
      <c r="J655" s="51">
        <v>97.393079999999998</v>
      </c>
      <c r="K655" s="28">
        <v>145</v>
      </c>
      <c r="L655" s="28">
        <v>1933500</v>
      </c>
      <c r="M655" s="51">
        <v>17.35357917570499</v>
      </c>
      <c r="N655" s="51">
        <v>0.5729994144605387</v>
      </c>
      <c r="O655" s="51" t="s">
        <v>4942</v>
      </c>
      <c r="P655" s="30" t="s">
        <v>4748</v>
      </c>
      <c r="Q655" s="27" t="s">
        <v>2001</v>
      </c>
      <c r="R655" s="30">
        <v>67071.123512999999</v>
      </c>
      <c r="S655" s="27" t="s">
        <v>2001</v>
      </c>
      <c r="T655" s="30">
        <v>38206.368950999997</v>
      </c>
      <c r="U655" s="27">
        <v>-0.43036038536621973</v>
      </c>
      <c r="V655" s="30" t="s">
        <v>4748</v>
      </c>
      <c r="W655" s="32" t="s">
        <v>2001</v>
      </c>
      <c r="X655" s="30">
        <v>14669.639025</v>
      </c>
      <c r="Y655" s="32" t="s">
        <v>2001</v>
      </c>
      <c r="Z655" s="30">
        <v>2539.8713349999998</v>
      </c>
      <c r="AA655" s="32">
        <v>-0.82686204270796637</v>
      </c>
      <c r="AB655" s="30" t="s">
        <v>4748</v>
      </c>
      <c r="AC655" s="27" t="s">
        <v>2001</v>
      </c>
      <c r="AD655" s="30">
        <v>7436</v>
      </c>
      <c r="AE655" s="27" t="s">
        <v>2001</v>
      </c>
      <c r="AF655" s="30">
        <v>922</v>
      </c>
      <c r="AG655" s="27">
        <v>-0.87600860677783754</v>
      </c>
      <c r="AH655" s="25" t="s">
        <v>4748</v>
      </c>
      <c r="AI655" s="25" t="s">
        <v>4748</v>
      </c>
      <c r="AJ655" s="25">
        <v>3.445973170993434</v>
      </c>
      <c r="AK655" s="25" t="s">
        <v>4748</v>
      </c>
      <c r="AL655" s="25" t="s">
        <v>4748</v>
      </c>
      <c r="AM655" s="25">
        <v>3.2277208939280664</v>
      </c>
      <c r="AN655" s="49" t="s">
        <v>4748</v>
      </c>
      <c r="AO655" s="49">
        <v>35.156150700874576</v>
      </c>
      <c r="AP655" s="49">
        <v>23.711144520481543</v>
      </c>
      <c r="AQ655" s="49" t="s">
        <v>4748</v>
      </c>
      <c r="AR655" s="49">
        <v>18.794539878479387</v>
      </c>
      <c r="AS655" s="49">
        <v>23.174529623674403</v>
      </c>
      <c r="AT655" s="28" t="s">
        <v>4748</v>
      </c>
      <c r="AU655" s="28" t="s">
        <v>4748</v>
      </c>
      <c r="AV655" s="28">
        <v>1300</v>
      </c>
    </row>
    <row r="656" spans="1:48" x14ac:dyDescent="0.25">
      <c r="A656" s="162">
        <v>653</v>
      </c>
      <c r="B656" s="3" t="s">
        <v>4741</v>
      </c>
      <c r="C656" s="3" t="s">
        <v>2176</v>
      </c>
      <c r="D656" s="28">
        <v>31500</v>
      </c>
      <c r="E656" s="25">
        <v>2.941176</v>
      </c>
      <c r="F656" s="25">
        <v>-32.978720000000003</v>
      </c>
      <c r="G656" s="25">
        <v>12.099640000000001</v>
      </c>
      <c r="H656" s="28">
        <v>444789733500.00006</v>
      </c>
      <c r="I656" s="51">
        <v>14.12031</v>
      </c>
      <c r="J656" s="51">
        <v>60.435299999999998</v>
      </c>
      <c r="K656" s="28">
        <v>88.5</v>
      </c>
      <c r="L656" s="28">
        <v>2738000</v>
      </c>
      <c r="M656" s="51">
        <v>10.436607600141484</v>
      </c>
      <c r="N656" s="51">
        <v>1.4285567978367149</v>
      </c>
      <c r="O656" s="51">
        <v>0.4593545</v>
      </c>
      <c r="P656" s="30">
        <v>459932.20501799998</v>
      </c>
      <c r="Q656" s="27">
        <v>1.5079521872027088</v>
      </c>
      <c r="R656" s="30">
        <v>64181.194500999998</v>
      </c>
      <c r="S656" s="27">
        <v>-0.86045509794538477</v>
      </c>
      <c r="T656" s="30">
        <v>74036.210067000007</v>
      </c>
      <c r="U656" s="27">
        <v>0.15354989327670521</v>
      </c>
      <c r="V656" s="30">
        <v>80374.704998000001</v>
      </c>
      <c r="W656" s="32">
        <v>0.16618874535818651</v>
      </c>
      <c r="X656" s="30">
        <v>44707.719968999998</v>
      </c>
      <c r="Y656" s="32">
        <v>-0.44375882971996627</v>
      </c>
      <c r="Z656" s="30">
        <v>32444.195113000002</v>
      </c>
      <c r="AA656" s="32">
        <v>-0.27430441240357223</v>
      </c>
      <c r="AB656" s="30">
        <v>6294.7949230000004</v>
      </c>
      <c r="AC656" s="27">
        <v>0.16613466524638754</v>
      </c>
      <c r="AD656" s="30">
        <v>3120.7728630000001</v>
      </c>
      <c r="AE656" s="27">
        <v>-0.50422962127053872</v>
      </c>
      <c r="AF656" s="30">
        <v>2298</v>
      </c>
      <c r="AG656" s="27">
        <v>-0.26364394306129291</v>
      </c>
      <c r="AH656" s="25">
        <v>18.611958093932092</v>
      </c>
      <c r="AI656" s="25">
        <v>9.9993710620014546</v>
      </c>
      <c r="AJ656" s="25">
        <v>6.4526647192304427</v>
      </c>
      <c r="AK656" s="25">
        <v>22.631828110704149</v>
      </c>
      <c r="AL656" s="25">
        <v>9.7065396006441276</v>
      </c>
      <c r="AM656" s="25">
        <v>7.2966566734336231</v>
      </c>
      <c r="AN656" s="49">
        <v>19.250561341216553</v>
      </c>
      <c r="AO656" s="49">
        <v>61.804620997482296</v>
      </c>
      <c r="AP656" s="49">
        <v>54.947638016836741</v>
      </c>
      <c r="AQ656" s="49">
        <v>1.4322635027816495</v>
      </c>
      <c r="AR656" s="49">
        <v>1.2263000965719539</v>
      </c>
      <c r="AS656" s="49">
        <v>16.16761959588386</v>
      </c>
      <c r="AT656" s="28">
        <v>2500</v>
      </c>
      <c r="AU656" s="28">
        <v>1500</v>
      </c>
      <c r="AV656" s="28">
        <v>1500</v>
      </c>
    </row>
    <row r="657" spans="1:48" x14ac:dyDescent="0.25">
      <c r="A657" s="162">
        <v>654</v>
      </c>
      <c r="B657" s="3" t="s">
        <v>437</v>
      </c>
      <c r="C657" s="3" t="s">
        <v>694</v>
      </c>
      <c r="D657" s="28" t="s">
        <v>4942</v>
      </c>
      <c r="E657" s="25" t="s">
        <v>4942</v>
      </c>
      <c r="F657" s="25" t="s">
        <v>4942</v>
      </c>
      <c r="G657" s="25" t="s">
        <v>4942</v>
      </c>
      <c r="H657" s="28" t="s">
        <v>4942</v>
      </c>
      <c r="I657" s="51">
        <v>29.075499999999998</v>
      </c>
      <c r="J657" s="51">
        <v>79.587620000000001</v>
      </c>
      <c r="K657" s="28" t="s">
        <v>4942</v>
      </c>
      <c r="L657" s="28" t="s">
        <v>4942</v>
      </c>
      <c r="M657" s="51" t="s">
        <v>4942</v>
      </c>
      <c r="N657" s="51" t="s">
        <v>4942</v>
      </c>
      <c r="O657" s="51" t="s">
        <v>4942</v>
      </c>
      <c r="P657" s="30">
        <v>79415.337562000001</v>
      </c>
      <c r="Q657" s="27">
        <v>1.0111907297767178</v>
      </c>
      <c r="R657" s="30">
        <v>67356.645455000005</v>
      </c>
      <c r="S657" s="27">
        <v>-0.15184336523893394</v>
      </c>
      <c r="T657" s="30">
        <v>0</v>
      </c>
      <c r="U657" s="27">
        <v>-1</v>
      </c>
      <c r="V657" s="30">
        <v>1661.2863139999999</v>
      </c>
      <c r="W657" s="32">
        <v>1.7992047032162195</v>
      </c>
      <c r="X657" s="30">
        <v>-54.465702</v>
      </c>
      <c r="Y657" s="32">
        <v>-1.032785258953262</v>
      </c>
      <c r="Z657" s="30">
        <v>-45941.676725999998</v>
      </c>
      <c r="AA657" s="32">
        <v>842.49737612855881</v>
      </c>
      <c r="AB657" s="30">
        <v>63</v>
      </c>
      <c r="AC657" s="27">
        <v>0.3075471698113208</v>
      </c>
      <c r="AD657" s="30">
        <v>-2</v>
      </c>
      <c r="AE657" s="27">
        <v>-1.0317460317460316</v>
      </c>
      <c r="AF657" s="30">
        <v>-1580.082087</v>
      </c>
      <c r="AG657" s="27">
        <v>789.0410435</v>
      </c>
      <c r="AH657" s="25">
        <v>0.49389554292482135</v>
      </c>
      <c r="AI657" s="25">
        <v>-1.527451439474501E-2</v>
      </c>
      <c r="AJ657" s="25" t="s">
        <v>4748</v>
      </c>
      <c r="AK657" s="25">
        <v>0.5639110863109501</v>
      </c>
      <c r="AL657" s="25">
        <v>-1.843768928168318E-2</v>
      </c>
      <c r="AM657" s="25" t="s">
        <v>4748</v>
      </c>
      <c r="AN657" s="49">
        <v>4.4264981625943056</v>
      </c>
      <c r="AO657" s="49">
        <v>2.1598807900431227</v>
      </c>
      <c r="AP657" s="49" t="s">
        <v>4748</v>
      </c>
      <c r="AQ657" s="49">
        <v>0.6683040519122927</v>
      </c>
      <c r="AR657" s="49">
        <v>3.9594764321918183</v>
      </c>
      <c r="AS657" s="49" t="s">
        <v>4748</v>
      </c>
      <c r="AT657" s="28">
        <v>0</v>
      </c>
      <c r="AU657" s="28" t="s">
        <v>4748</v>
      </c>
      <c r="AV657" s="28" t="s">
        <v>4748</v>
      </c>
    </row>
    <row r="658" spans="1:48" x14ac:dyDescent="0.25">
      <c r="A658" s="162">
        <v>655</v>
      </c>
      <c r="B658" s="3" t="s">
        <v>2971</v>
      </c>
      <c r="C658" s="3" t="s">
        <v>2176</v>
      </c>
      <c r="D658" s="28">
        <v>42000</v>
      </c>
      <c r="E658" s="25">
        <v>53.846150000000002</v>
      </c>
      <c r="F658" s="25">
        <v>328.57139999999998</v>
      </c>
      <c r="G658" s="25">
        <v>208.8235</v>
      </c>
      <c r="H658" s="28">
        <v>72131220000</v>
      </c>
      <c r="I658" s="51">
        <v>1.7174099999999999</v>
      </c>
      <c r="J658" s="51">
        <v>96.437359999999998</v>
      </c>
      <c r="K658" s="28">
        <v>40</v>
      </c>
      <c r="L658" s="28">
        <v>1150000</v>
      </c>
      <c r="M658" s="51">
        <v>9.882352941176471</v>
      </c>
      <c r="N658" s="51">
        <v>2.1241902927457947</v>
      </c>
      <c r="O658" s="51" t="s">
        <v>4942</v>
      </c>
      <c r="P658" s="30">
        <v>182233.91843699999</v>
      </c>
      <c r="Q658" s="27" t="s">
        <v>2001</v>
      </c>
      <c r="R658" s="30" t="s">
        <v>4748</v>
      </c>
      <c r="S658" s="27" t="s">
        <v>2001</v>
      </c>
      <c r="T658" s="30">
        <v>143518.87469699999</v>
      </c>
      <c r="U658" s="27" t="s">
        <v>4748</v>
      </c>
      <c r="V658" s="30">
        <v>15551.609176</v>
      </c>
      <c r="W658" s="32" t="s">
        <v>2001</v>
      </c>
      <c r="X658" s="30" t="s">
        <v>4748</v>
      </c>
      <c r="Y658" s="32" t="s">
        <v>2001</v>
      </c>
      <c r="Z658" s="30">
        <v>7299.7691960000002</v>
      </c>
      <c r="AA658" s="32" t="s">
        <v>4748</v>
      </c>
      <c r="AB658" s="30">
        <v>8182</v>
      </c>
      <c r="AC658" s="27" t="s">
        <v>2001</v>
      </c>
      <c r="AD658" s="30" t="s">
        <v>4748</v>
      </c>
      <c r="AE658" s="27" t="s">
        <v>2001</v>
      </c>
      <c r="AF658" s="30">
        <v>4250</v>
      </c>
      <c r="AG658" s="27" t="s">
        <v>4748</v>
      </c>
      <c r="AH658" s="25" t="s">
        <v>4748</v>
      </c>
      <c r="AI658" s="25" t="s">
        <v>4748</v>
      </c>
      <c r="AJ658" s="25" t="s">
        <v>4748</v>
      </c>
      <c r="AK658" s="25" t="s">
        <v>4748</v>
      </c>
      <c r="AL658" s="25" t="s">
        <v>4748</v>
      </c>
      <c r="AM658" s="25" t="s">
        <v>4748</v>
      </c>
      <c r="AN658" s="49">
        <v>27.525091927022793</v>
      </c>
      <c r="AO658" s="49" t="s">
        <v>4748</v>
      </c>
      <c r="AP658" s="49">
        <v>19.185792213137777</v>
      </c>
      <c r="AQ658" s="49">
        <v>0</v>
      </c>
      <c r="AR658" s="49" t="s">
        <v>4748</v>
      </c>
      <c r="AS658" s="49">
        <v>0</v>
      </c>
      <c r="AT658" s="28" t="s">
        <v>4748</v>
      </c>
      <c r="AU658" s="28" t="s">
        <v>4748</v>
      </c>
      <c r="AV658" s="28" t="s">
        <v>4748</v>
      </c>
    </row>
    <row r="659" spans="1:48" x14ac:dyDescent="0.25">
      <c r="A659" s="162">
        <v>656</v>
      </c>
      <c r="B659" s="3" t="s">
        <v>438</v>
      </c>
      <c r="C659" s="3" t="s">
        <v>2176</v>
      </c>
      <c r="D659" s="6">
        <v>200</v>
      </c>
      <c r="E659" s="171">
        <v>-50</v>
      </c>
      <c r="F659" s="171">
        <v>-33.333329999999997</v>
      </c>
      <c r="G659" s="171">
        <v>-50</v>
      </c>
      <c r="H659" s="6">
        <v>2400000000.0000005</v>
      </c>
      <c r="I659" s="154">
        <v>12</v>
      </c>
      <c r="J659" s="154">
        <v>100</v>
      </c>
      <c r="K659" s="6">
        <v>2425</v>
      </c>
      <c r="L659" s="6">
        <v>726500</v>
      </c>
      <c r="M659" s="154" t="s">
        <v>4942</v>
      </c>
      <c r="N659" s="154">
        <v>5.1805587307337926E-2</v>
      </c>
      <c r="O659" s="154">
        <v>-0.48850460000000001</v>
      </c>
      <c r="P659" s="172">
        <v>21856.258249999999</v>
      </c>
      <c r="Q659" s="168">
        <v>-0.11459091892149065</v>
      </c>
      <c r="R659" s="172">
        <v>19529.6198</v>
      </c>
      <c r="S659" s="168">
        <v>-0.10645181912599333</v>
      </c>
      <c r="T659" s="172">
        <v>1046.25</v>
      </c>
      <c r="U659" s="168">
        <v>-0.94642752850723699</v>
      </c>
      <c r="V659" s="172">
        <v>-2740.359242</v>
      </c>
      <c r="W659" s="173">
        <v>-5.3135553287031332</v>
      </c>
      <c r="X659" s="172">
        <v>-57274.509454999999</v>
      </c>
      <c r="Y659" s="173">
        <v>19.900365389028071</v>
      </c>
      <c r="Z659" s="172">
        <v>-13372.080823</v>
      </c>
      <c r="AA659" s="173">
        <v>-0.76652648882996877</v>
      </c>
      <c r="AB659" s="172">
        <v>-228.36327</v>
      </c>
      <c r="AC659" s="168">
        <v>-4.3096126086956517</v>
      </c>
      <c r="AD659" s="172">
        <v>-4773</v>
      </c>
      <c r="AE659" s="168">
        <v>19.900909327493867</v>
      </c>
      <c r="AF659" s="172">
        <v>-1114</v>
      </c>
      <c r="AG659" s="168">
        <v>-0.76660381311544101</v>
      </c>
      <c r="AH659" s="171">
        <v>-1.4941235597269276</v>
      </c>
      <c r="AI659" s="171">
        <v>-34.273573744338229</v>
      </c>
      <c r="AJ659" s="171">
        <v>-10.157153223958767</v>
      </c>
      <c r="AK659" s="171">
        <v>-2.3105712697200422</v>
      </c>
      <c r="AL659" s="171">
        <v>-64.648654689718626</v>
      </c>
      <c r="AM659" s="171">
        <v>-25.102361582101381</v>
      </c>
      <c r="AN659" s="170">
        <v>7.4654978191429411</v>
      </c>
      <c r="AO659" s="170">
        <v>5.1178418230138911</v>
      </c>
      <c r="AP659" s="170">
        <v>28.998948626045408</v>
      </c>
      <c r="AQ659" s="170">
        <v>17.738388221472452</v>
      </c>
      <c r="AR659" s="170">
        <v>34.665911639847238</v>
      </c>
      <c r="AS659" s="170">
        <v>45.998446780095854</v>
      </c>
      <c r="AT659" s="6">
        <v>0</v>
      </c>
      <c r="AU659" s="6" t="s">
        <v>4748</v>
      </c>
      <c r="AV659" s="6" t="s">
        <v>4748</v>
      </c>
    </row>
    <row r="660" spans="1:48" x14ac:dyDescent="0.25">
      <c r="A660" s="162">
        <v>657</v>
      </c>
      <c r="B660" s="3" t="s">
        <v>159</v>
      </c>
      <c r="C660" s="3" t="s">
        <v>1</v>
      </c>
      <c r="D660" s="6">
        <v>9990</v>
      </c>
      <c r="E660" s="171">
        <v>-3.009709</v>
      </c>
      <c r="F660" s="171">
        <v>-1.0891090000000001</v>
      </c>
      <c r="G660" s="171">
        <v>-0.1</v>
      </c>
      <c r="H660" s="6">
        <v>400112447040</v>
      </c>
      <c r="I660" s="154">
        <v>40.051299999999998</v>
      </c>
      <c r="J660" s="154">
        <v>45.939689999999999</v>
      </c>
      <c r="K660" s="6">
        <v>9227.5</v>
      </c>
      <c r="L660" s="6">
        <v>94455150</v>
      </c>
      <c r="M660" s="154">
        <v>243.38258229017219</v>
      </c>
      <c r="N660" s="154">
        <v>0.66587270163629386</v>
      </c>
      <c r="O660" s="154">
        <v>0.37630200000000003</v>
      </c>
      <c r="P660" s="172">
        <v>3112909.892833</v>
      </c>
      <c r="Q660" s="168">
        <v>0.1602632508427706</v>
      </c>
      <c r="R660" s="172">
        <v>3457951.4083500002</v>
      </c>
      <c r="S660" s="168">
        <v>0.11084211474010397</v>
      </c>
      <c r="T660" s="172">
        <v>3764340.151629</v>
      </c>
      <c r="U660" s="168">
        <v>8.8604120503010947E-2</v>
      </c>
      <c r="V660" s="172">
        <v>89211.732527</v>
      </c>
      <c r="W660" s="173">
        <v>0.25522513572223571</v>
      </c>
      <c r="X660" s="172">
        <v>65355.722199999997</v>
      </c>
      <c r="Y660" s="173">
        <v>-0.26740888951775443</v>
      </c>
      <c r="Z660" s="172">
        <v>44346.549262</v>
      </c>
      <c r="AA660" s="173">
        <v>-0.32145881386955277</v>
      </c>
      <c r="AB660" s="172">
        <v>1664</v>
      </c>
      <c r="AC660" s="168">
        <v>0.25203097256161788</v>
      </c>
      <c r="AD660" s="172">
        <v>1113</v>
      </c>
      <c r="AE660" s="168">
        <v>-0.33112980769230771</v>
      </c>
      <c r="AF660" s="172">
        <v>702</v>
      </c>
      <c r="AG660" s="168">
        <v>-0.3692722371967655</v>
      </c>
      <c r="AH660" s="171">
        <v>6.5561201159951219</v>
      </c>
      <c r="AI660" s="171">
        <v>4.1673714029275954</v>
      </c>
      <c r="AJ660" s="171">
        <v>2.5448717482807015</v>
      </c>
      <c r="AK660" s="171">
        <v>11.750315257122837</v>
      </c>
      <c r="AL660" s="171">
        <v>7.5672699328889728</v>
      </c>
      <c r="AM660" s="171">
        <v>4.6955906042084239</v>
      </c>
      <c r="AN660" s="170">
        <v>5.8147760465455551</v>
      </c>
      <c r="AO660" s="170">
        <v>5.4971735101015611</v>
      </c>
      <c r="AP660" s="170">
        <v>5.1181545814775848</v>
      </c>
      <c r="AQ660" s="170">
        <v>76.902235084695164</v>
      </c>
      <c r="AR660" s="170">
        <v>116.90372691303075</v>
      </c>
      <c r="AS660" s="170">
        <v>120.60314279242057</v>
      </c>
      <c r="AT660" s="6">
        <v>1000</v>
      </c>
      <c r="AU660" s="6">
        <v>1000</v>
      </c>
      <c r="AV660" s="6">
        <v>500</v>
      </c>
    </row>
    <row r="661" spans="1:48" x14ac:dyDescent="0.25">
      <c r="A661" s="162">
        <v>658</v>
      </c>
      <c r="B661" s="3" t="s">
        <v>4125</v>
      </c>
      <c r="C661" s="3" t="s">
        <v>694</v>
      </c>
      <c r="D661" s="28">
        <v>14700</v>
      </c>
      <c r="E661" s="25">
        <v>1.37931</v>
      </c>
      <c r="F661" s="25">
        <v>36.111109999999996</v>
      </c>
      <c r="G661" s="25">
        <v>13.076919999999999</v>
      </c>
      <c r="H661" s="28">
        <v>157290000000</v>
      </c>
      <c r="I661" s="51">
        <v>10.7</v>
      </c>
      <c r="J661" s="51">
        <v>100</v>
      </c>
      <c r="K661" s="28">
        <v>9275</v>
      </c>
      <c r="L661" s="28">
        <v>132292000</v>
      </c>
      <c r="M661" s="51">
        <v>5.6844547563805108</v>
      </c>
      <c r="N661" s="51">
        <v>0.92878121306764239</v>
      </c>
      <c r="O661" s="51" t="s">
        <v>4942</v>
      </c>
      <c r="P661" s="30" t="s">
        <v>4748</v>
      </c>
      <c r="Q661" s="27" t="s">
        <v>2001</v>
      </c>
      <c r="R661" s="30">
        <v>904386.73545200005</v>
      </c>
      <c r="S661" s="27" t="s">
        <v>2001</v>
      </c>
      <c r="T661" s="30">
        <v>1110689.906372</v>
      </c>
      <c r="U661" s="27">
        <v>0.22811388406409175</v>
      </c>
      <c r="V661" s="30" t="s">
        <v>4748</v>
      </c>
      <c r="W661" s="32" t="s">
        <v>2001</v>
      </c>
      <c r="X661" s="30">
        <v>28887.296837000002</v>
      </c>
      <c r="Y661" s="32" t="s">
        <v>2001</v>
      </c>
      <c r="Z661" s="30">
        <v>26478.605545999999</v>
      </c>
      <c r="AA661" s="32">
        <v>-8.3382370617483839E-2</v>
      </c>
      <c r="AB661" s="30" t="s">
        <v>4748</v>
      </c>
      <c r="AC661" s="27" t="s">
        <v>2001</v>
      </c>
      <c r="AD661" s="30">
        <v>3903</v>
      </c>
      <c r="AE661" s="27" t="s">
        <v>2001</v>
      </c>
      <c r="AF661" s="30">
        <v>2103.4677040000001</v>
      </c>
      <c r="AG661" s="27">
        <v>-0.46106387291826795</v>
      </c>
      <c r="AH661" s="25" t="s">
        <v>4748</v>
      </c>
      <c r="AI661" s="25" t="s">
        <v>4748</v>
      </c>
      <c r="AJ661" s="25">
        <v>5.2167650221618445</v>
      </c>
      <c r="AK661" s="25" t="s">
        <v>4748</v>
      </c>
      <c r="AL661" s="25" t="s">
        <v>4748</v>
      </c>
      <c r="AM661" s="25">
        <v>16.589972625633941</v>
      </c>
      <c r="AN661" s="49" t="s">
        <v>4748</v>
      </c>
      <c r="AO661" s="49">
        <v>9.2039176924016193</v>
      </c>
      <c r="AP661" s="49">
        <v>8.2700018232843782</v>
      </c>
      <c r="AQ661" s="49" t="s">
        <v>4748</v>
      </c>
      <c r="AR661" s="49">
        <v>200.2214928831639</v>
      </c>
      <c r="AS661" s="49">
        <v>130.86492308570422</v>
      </c>
      <c r="AT661" s="28" t="s">
        <v>4748</v>
      </c>
      <c r="AU661" s="28" t="s">
        <v>4748</v>
      </c>
      <c r="AV661" s="28">
        <v>1500</v>
      </c>
    </row>
    <row r="662" spans="1:48" x14ac:dyDescent="0.25">
      <c r="A662" s="162">
        <v>659</v>
      </c>
      <c r="B662" s="3" t="s">
        <v>2974</v>
      </c>
      <c r="C662" s="3" t="s">
        <v>2176</v>
      </c>
      <c r="D662" s="6">
        <v>23600</v>
      </c>
      <c r="E662" s="171">
        <v>-12.59259</v>
      </c>
      <c r="F662" s="171">
        <v>-1.6666669999999999</v>
      </c>
      <c r="G662" s="171" t="s">
        <v>4942</v>
      </c>
      <c r="H662" s="6">
        <v>612500240000</v>
      </c>
      <c r="I662" s="154">
        <v>25.953399999999998</v>
      </c>
      <c r="J662" s="154" t="s">
        <v>4942</v>
      </c>
      <c r="K662" s="6">
        <v>65</v>
      </c>
      <c r="L662" s="6">
        <v>1563000</v>
      </c>
      <c r="M662" s="154">
        <v>20.829655781112091</v>
      </c>
      <c r="N662" s="154">
        <v>2.028542468140631</v>
      </c>
      <c r="O662" s="154" t="s">
        <v>4942</v>
      </c>
      <c r="P662" s="172">
        <v>240602.56773099999</v>
      </c>
      <c r="Q662" s="168" t="s">
        <v>2001</v>
      </c>
      <c r="R662" s="172">
        <v>260052.305567</v>
      </c>
      <c r="S662" s="168">
        <v>8.0837615406271768E-2</v>
      </c>
      <c r="T662" s="172">
        <v>312108.051431</v>
      </c>
      <c r="U662" s="168">
        <v>0.20017413708561921</v>
      </c>
      <c r="V662" s="172">
        <v>25362.949691000002</v>
      </c>
      <c r="W662" s="173" t="s">
        <v>2001</v>
      </c>
      <c r="X662" s="172">
        <v>27698.511446</v>
      </c>
      <c r="Y662" s="173">
        <v>9.2085572989515807E-2</v>
      </c>
      <c r="Z662" s="172">
        <v>29433.009121999999</v>
      </c>
      <c r="AA662" s="173">
        <v>6.2620609753037154E-2</v>
      </c>
      <c r="AB662" s="172">
        <v>810</v>
      </c>
      <c r="AC662" s="168" t="s">
        <v>2001</v>
      </c>
      <c r="AD662" s="172">
        <v>842</v>
      </c>
      <c r="AE662" s="168">
        <v>3.9506172839506082E-2</v>
      </c>
      <c r="AF662" s="172">
        <v>1133</v>
      </c>
      <c r="AG662" s="168">
        <v>0.34560570071258906</v>
      </c>
      <c r="AH662" s="171" t="s">
        <v>4748</v>
      </c>
      <c r="AI662" s="171">
        <v>5.1159535853247577</v>
      </c>
      <c r="AJ662" s="171">
        <v>5.3577877664052167</v>
      </c>
      <c r="AK662" s="171" t="s">
        <v>4748</v>
      </c>
      <c r="AL662" s="171">
        <v>7.4432524857267186</v>
      </c>
      <c r="AM662" s="171">
        <v>9.8275193250501847</v>
      </c>
      <c r="AN662" s="170">
        <v>16.48091754254828</v>
      </c>
      <c r="AO662" s="170">
        <v>15.292849535899922</v>
      </c>
      <c r="AP662" s="170">
        <v>14.678338096358933</v>
      </c>
      <c r="AQ662" s="170">
        <v>59.750144544517049</v>
      </c>
      <c r="AR662" s="170">
        <v>57.077082273004422</v>
      </c>
      <c r="AS662" s="170">
        <v>55.585047757543535</v>
      </c>
      <c r="AT662" s="6" t="s">
        <v>4748</v>
      </c>
      <c r="AU662" s="6">
        <v>700</v>
      </c>
      <c r="AV662" s="6">
        <v>720</v>
      </c>
    </row>
    <row r="663" spans="1:48" x14ac:dyDescent="0.25">
      <c r="A663" s="162">
        <v>660</v>
      </c>
      <c r="B663" s="3" t="s">
        <v>2977</v>
      </c>
      <c r="C663" s="3" t="s">
        <v>2176</v>
      </c>
      <c r="D663" s="6">
        <v>10000</v>
      </c>
      <c r="E663" s="171">
        <v>-18.699190000000002</v>
      </c>
      <c r="F663" s="171">
        <v>-69.696969999999993</v>
      </c>
      <c r="G663" s="171">
        <v>-69.743859999999998</v>
      </c>
      <c r="H663" s="6">
        <v>98000000000</v>
      </c>
      <c r="I663" s="154">
        <v>9.7999999999999989</v>
      </c>
      <c r="J663" s="154">
        <v>43.609259999999999</v>
      </c>
      <c r="K663" s="6">
        <v>35</v>
      </c>
      <c r="L663" s="6">
        <v>327000</v>
      </c>
      <c r="M663" s="154">
        <v>4.4546036590853033</v>
      </c>
      <c r="N663" s="154">
        <v>0.51563607299518321</v>
      </c>
      <c r="O663" s="154" t="s">
        <v>4942</v>
      </c>
      <c r="P663" s="172">
        <v>285286.602189</v>
      </c>
      <c r="Q663" s="168" t="s">
        <v>2001</v>
      </c>
      <c r="R663" s="172">
        <v>300018.69420600001</v>
      </c>
      <c r="S663" s="168">
        <v>5.1639621012556702E-2</v>
      </c>
      <c r="T663" s="172">
        <v>294683.058089</v>
      </c>
      <c r="U663" s="168">
        <v>-1.7784345509271635E-2</v>
      </c>
      <c r="V663" s="172">
        <v>12654.514483999999</v>
      </c>
      <c r="W663" s="173" t="s">
        <v>2001</v>
      </c>
      <c r="X663" s="172">
        <v>14002.771654</v>
      </c>
      <c r="Y663" s="173">
        <v>0.10654357160084627</v>
      </c>
      <c r="Z663" s="172">
        <v>12014.798580000001</v>
      </c>
      <c r="AA663" s="173">
        <v>-0.14196997016887863</v>
      </c>
      <c r="AB663" s="172">
        <v>2647.6480000000001</v>
      </c>
      <c r="AC663" s="168" t="s">
        <v>2001</v>
      </c>
      <c r="AD663" s="172">
        <v>3091.0720000000001</v>
      </c>
      <c r="AE663" s="168">
        <v>0.16747845635069303</v>
      </c>
      <c r="AF663" s="172">
        <v>2581</v>
      </c>
      <c r="AG663" s="168">
        <v>-0.16501459687771752</v>
      </c>
      <c r="AH663" s="171" t="s">
        <v>4748</v>
      </c>
      <c r="AI663" s="171">
        <v>11.169391263107533</v>
      </c>
      <c r="AJ663" s="171">
        <v>8.5569301038019532</v>
      </c>
      <c r="AK663" s="171" t="s">
        <v>4748</v>
      </c>
      <c r="AL663" s="171">
        <v>15.533817173717162</v>
      </c>
      <c r="AM663" s="171">
        <v>10.576815031845033</v>
      </c>
      <c r="AN663" s="170">
        <v>8.9857672166521514</v>
      </c>
      <c r="AO663" s="170">
        <v>9.4152558535584454</v>
      </c>
      <c r="AP663" s="170">
        <v>10.809221055857165</v>
      </c>
      <c r="AQ663" s="170">
        <v>0</v>
      </c>
      <c r="AR663" s="170">
        <v>0</v>
      </c>
      <c r="AS663" s="170">
        <v>0</v>
      </c>
      <c r="AT663" s="6" t="s">
        <v>4748</v>
      </c>
      <c r="AU663" s="6">
        <v>1984</v>
      </c>
      <c r="AV663" s="6">
        <v>1500</v>
      </c>
    </row>
    <row r="664" spans="1:48" x14ac:dyDescent="0.25">
      <c r="A664" s="162">
        <v>661</v>
      </c>
      <c r="B664" s="3" t="s">
        <v>439</v>
      </c>
      <c r="C664" s="3" t="s">
        <v>694</v>
      </c>
      <c r="D664" s="28">
        <v>9100</v>
      </c>
      <c r="E664" s="25">
        <v>-4.2105259999999998</v>
      </c>
      <c r="F664" s="25">
        <v>-7.1428570000000002</v>
      </c>
      <c r="G664" s="25">
        <v>-26.016259999999999</v>
      </c>
      <c r="H664" s="28">
        <v>42699930000</v>
      </c>
      <c r="I664" s="51">
        <v>4.6922999999999995</v>
      </c>
      <c r="J664" s="51">
        <v>72.544330000000002</v>
      </c>
      <c r="K664" s="28">
        <v>3199</v>
      </c>
      <c r="L664" s="28">
        <v>29133500</v>
      </c>
      <c r="M664" s="51" t="s">
        <v>4942</v>
      </c>
      <c r="N664" s="51">
        <v>0.62564503351367606</v>
      </c>
      <c r="O664" s="51">
        <v>0.36307099999999998</v>
      </c>
      <c r="P664" s="30">
        <v>492472.977113</v>
      </c>
      <c r="Q664" s="27">
        <v>-8.778930856226308E-2</v>
      </c>
      <c r="R664" s="30">
        <v>488547.97100800002</v>
      </c>
      <c r="S664" s="27">
        <v>-7.9699928471392845E-3</v>
      </c>
      <c r="T664" s="30">
        <v>306494.93697899999</v>
      </c>
      <c r="U664" s="27">
        <v>-0.37264106051526086</v>
      </c>
      <c r="V664" s="30">
        <v>-22644.126920999999</v>
      </c>
      <c r="W664" s="32">
        <v>-2.8957079824472611</v>
      </c>
      <c r="X664" s="30">
        <v>38709.618109000003</v>
      </c>
      <c r="Y664" s="32">
        <v>-2.7094771745472324</v>
      </c>
      <c r="Z664" s="30">
        <v>15798.351691</v>
      </c>
      <c r="AA664" s="32">
        <v>-0.591875289326947</v>
      </c>
      <c r="AB664" s="30">
        <v>-4826</v>
      </c>
      <c r="AC664" s="27">
        <v>-2.8955223880597014</v>
      </c>
      <c r="AD664" s="30">
        <v>7837</v>
      </c>
      <c r="AE664" s="27">
        <v>-2.6239121425611271</v>
      </c>
      <c r="AF664" s="30">
        <v>3199</v>
      </c>
      <c r="AG664" s="27">
        <v>-0.59180808983029221</v>
      </c>
      <c r="AH664" s="25">
        <v>-11.640250435712908</v>
      </c>
      <c r="AI664" s="25">
        <v>25.451496591310242</v>
      </c>
      <c r="AJ664" s="25">
        <v>10.711351892480073</v>
      </c>
      <c r="AK664" s="25">
        <v>-32.704482779751714</v>
      </c>
      <c r="AL664" s="25">
        <v>50.064513370241471</v>
      </c>
      <c r="AM664" s="25">
        <v>17.05329579390936</v>
      </c>
      <c r="AN664" s="49">
        <v>-0.71691407530567464</v>
      </c>
      <c r="AO664" s="49">
        <v>13.18621193269578</v>
      </c>
      <c r="AP664" s="49">
        <v>10.785766881775604</v>
      </c>
      <c r="AQ664" s="49">
        <v>82.424133672190209</v>
      </c>
      <c r="AR664" s="49">
        <v>67.619483447523862</v>
      </c>
      <c r="AS664" s="49">
        <v>27.085477783965462</v>
      </c>
      <c r="AT664" s="28">
        <v>0</v>
      </c>
      <c r="AU664" s="28" t="s">
        <v>4748</v>
      </c>
      <c r="AV664" s="28">
        <v>2000</v>
      </c>
    </row>
    <row r="665" spans="1:48" x14ac:dyDescent="0.25">
      <c r="A665" s="162">
        <v>662</v>
      </c>
      <c r="B665" s="3" t="s">
        <v>2980</v>
      </c>
      <c r="C665" s="3" t="s">
        <v>2176</v>
      </c>
      <c r="D665" s="28">
        <v>10800</v>
      </c>
      <c r="E665" s="25">
        <v>0</v>
      </c>
      <c r="F665" s="25">
        <v>-1.818182</v>
      </c>
      <c r="G665" s="25">
        <v>1.566953</v>
      </c>
      <c r="H665" s="28">
        <v>3454874596800.0005</v>
      </c>
      <c r="I665" s="51">
        <v>319.89580000000001</v>
      </c>
      <c r="J665" s="51">
        <v>99.777979999999999</v>
      </c>
      <c r="K665" s="28">
        <v>5990.75</v>
      </c>
      <c r="L665" s="28">
        <v>63834500</v>
      </c>
      <c r="M665" s="51">
        <v>18.423028391167193</v>
      </c>
      <c r="N665" s="51">
        <v>0.97411818964820607</v>
      </c>
      <c r="O665" s="51">
        <v>0.43527830000000001</v>
      </c>
      <c r="P665" s="30" t="s">
        <v>4748</v>
      </c>
      <c r="Q665" s="27" t="s">
        <v>2001</v>
      </c>
      <c r="R665" s="30">
        <v>2455202</v>
      </c>
      <c r="S665" s="27" t="s">
        <v>2001</v>
      </c>
      <c r="T665" s="30">
        <v>3021957</v>
      </c>
      <c r="U665" s="27">
        <v>0.23083844017722371</v>
      </c>
      <c r="V665" s="30" t="s">
        <v>4748</v>
      </c>
      <c r="W665" s="32" t="s">
        <v>2001</v>
      </c>
      <c r="X665" s="30">
        <v>120990</v>
      </c>
      <c r="Y665" s="32" t="s">
        <v>2001</v>
      </c>
      <c r="Z665" s="30">
        <v>201693</v>
      </c>
      <c r="AA665" s="32">
        <v>0.66702206793949914</v>
      </c>
      <c r="AB665" s="30" t="s">
        <v>4748</v>
      </c>
      <c r="AC665" s="27" t="s">
        <v>2001</v>
      </c>
      <c r="AD665" s="30">
        <v>368</v>
      </c>
      <c r="AE665" s="27" t="s">
        <v>2001</v>
      </c>
      <c r="AF665" s="30">
        <v>634</v>
      </c>
      <c r="AG665" s="27">
        <v>0.72282608695652173</v>
      </c>
      <c r="AH665" s="25" t="s">
        <v>4748</v>
      </c>
      <c r="AI665" s="25" t="s">
        <v>4748</v>
      </c>
      <c r="AJ665" s="25">
        <v>0.59515936284341309</v>
      </c>
      <c r="AK665" s="25" t="s">
        <v>4748</v>
      </c>
      <c r="AL665" s="25" t="s">
        <v>4748</v>
      </c>
      <c r="AM665" s="25">
        <v>5.4287169818796457</v>
      </c>
      <c r="AN665" s="49" t="s">
        <v>4748</v>
      </c>
      <c r="AO665" s="49" t="s">
        <v>4748</v>
      </c>
      <c r="AP665" s="49" t="s">
        <v>4748</v>
      </c>
      <c r="AQ665" s="49" t="s">
        <v>4748</v>
      </c>
      <c r="AR665" s="49">
        <v>109.3498114977737</v>
      </c>
      <c r="AS665" s="49">
        <v>197.88388153273019</v>
      </c>
      <c r="AT665" s="28" t="s">
        <v>4748</v>
      </c>
      <c r="AU665" s="28" t="s">
        <v>4748</v>
      </c>
      <c r="AV665" s="28">
        <v>0</v>
      </c>
    </row>
    <row r="666" spans="1:48" x14ac:dyDescent="0.25">
      <c r="A666" s="162">
        <v>663</v>
      </c>
      <c r="B666" s="3" t="s">
        <v>440</v>
      </c>
      <c r="C666" s="3" t="s">
        <v>694</v>
      </c>
      <c r="D666" s="28">
        <v>1600</v>
      </c>
      <c r="E666" s="25">
        <v>-5.8823530000000002</v>
      </c>
      <c r="F666" s="25">
        <v>-5.8823530000000002</v>
      </c>
      <c r="G666" s="25">
        <v>-23.809519999999999</v>
      </c>
      <c r="H666" s="28">
        <v>264564097600.00003</v>
      </c>
      <c r="I666" s="51">
        <v>165.3526</v>
      </c>
      <c r="J666" s="51">
        <v>93.15549</v>
      </c>
      <c r="K666" s="28">
        <v>605369.59999999998</v>
      </c>
      <c r="L666" s="28">
        <v>1020795000</v>
      </c>
      <c r="M666" s="51">
        <v>22.233933946928765</v>
      </c>
      <c r="N666" s="51">
        <v>0.15298658570508689</v>
      </c>
      <c r="O666" s="51">
        <v>0.63280899999999995</v>
      </c>
      <c r="P666" s="30">
        <v>1642737.3422389999</v>
      </c>
      <c r="Q666" s="27">
        <v>1.24133502948176</v>
      </c>
      <c r="R666" s="30">
        <v>905214.488228</v>
      </c>
      <c r="S666" s="27">
        <v>-0.44895969370598177</v>
      </c>
      <c r="T666" s="30">
        <v>1275604.223729</v>
      </c>
      <c r="U666" s="27">
        <v>0.40917345040075009</v>
      </c>
      <c r="V666" s="30">
        <v>46732.144954000003</v>
      </c>
      <c r="W666" s="32">
        <v>-0.48253217810579441</v>
      </c>
      <c r="X666" s="30">
        <v>3460.4020909999999</v>
      </c>
      <c r="Y666" s="32">
        <v>-0.92595242323231286</v>
      </c>
      <c r="Z666" s="30">
        <v>9048.0283149999996</v>
      </c>
      <c r="AA666" s="32">
        <v>1.6147332237870851</v>
      </c>
      <c r="AB666" s="30">
        <v>282.62363399999998</v>
      </c>
      <c r="AC666" s="27">
        <v>-0.738932405881356</v>
      </c>
      <c r="AD666" s="30">
        <v>20.93</v>
      </c>
      <c r="AE666" s="27">
        <v>-0.92594391451353286</v>
      </c>
      <c r="AF666" s="30">
        <v>55</v>
      </c>
      <c r="AG666" s="27">
        <v>1.6278069756330626</v>
      </c>
      <c r="AH666" s="25">
        <v>2.1904476999776481</v>
      </c>
      <c r="AI666" s="25">
        <v>0.16929855733980509</v>
      </c>
      <c r="AJ666" s="25">
        <v>0.48967400350610096</v>
      </c>
      <c r="AK666" s="25">
        <v>2.7799335461109242</v>
      </c>
      <c r="AL666" s="25">
        <v>0.20279830043817884</v>
      </c>
      <c r="AM666" s="25">
        <v>0.5287505646387769</v>
      </c>
      <c r="AN666" s="49">
        <v>3.6935280466871223</v>
      </c>
      <c r="AO666" s="49">
        <v>4.7229511967589843</v>
      </c>
      <c r="AP666" s="49">
        <v>1.8611419452342459</v>
      </c>
      <c r="AQ666" s="49">
        <v>1.227709881748809</v>
      </c>
      <c r="AR666" s="49">
        <v>3.4304737714511866</v>
      </c>
      <c r="AS666" s="49">
        <v>2.3799034540331152</v>
      </c>
      <c r="AT666" s="28">
        <v>0</v>
      </c>
      <c r="AU666" s="28">
        <v>0</v>
      </c>
      <c r="AV666" s="28" t="s">
        <v>4748</v>
      </c>
    </row>
    <row r="667" spans="1:48" x14ac:dyDescent="0.25">
      <c r="A667" s="162">
        <v>664</v>
      </c>
      <c r="B667" s="3" t="s">
        <v>160</v>
      </c>
      <c r="C667" s="3" t="s">
        <v>1</v>
      </c>
      <c r="D667" s="28">
        <v>2900</v>
      </c>
      <c r="E667" s="25">
        <v>6.6176469999999998</v>
      </c>
      <c r="F667" s="25">
        <v>2.4734980000000002</v>
      </c>
      <c r="G667" s="25">
        <v>-24.870470000000001</v>
      </c>
      <c r="H667" s="28">
        <v>164945640300</v>
      </c>
      <c r="I667" s="51">
        <v>56.877809999999997</v>
      </c>
      <c r="J667" s="51">
        <v>51.426540000000003</v>
      </c>
      <c r="K667" s="28">
        <v>135585.5</v>
      </c>
      <c r="L667" s="28">
        <v>379150000</v>
      </c>
      <c r="M667" s="51">
        <v>35.459916275713951</v>
      </c>
      <c r="N667" s="51">
        <v>0.27484960677931503</v>
      </c>
      <c r="O667" s="51">
        <v>0.43832490000000002</v>
      </c>
      <c r="P667" s="30">
        <v>355114.5968</v>
      </c>
      <c r="Q667" s="27">
        <v>2.4782185522858935E-2</v>
      </c>
      <c r="R667" s="30">
        <v>364446.17619600001</v>
      </c>
      <c r="S667" s="27">
        <v>2.6277656508880476E-2</v>
      </c>
      <c r="T667" s="30">
        <v>379768.86860300001</v>
      </c>
      <c r="U667" s="27">
        <v>4.204377328618044E-2</v>
      </c>
      <c r="V667" s="30">
        <v>1918.2182560000001</v>
      </c>
      <c r="W667" s="32">
        <v>-0.57442107295923717</v>
      </c>
      <c r="X667" s="30">
        <v>-2114.032447</v>
      </c>
      <c r="Y667" s="32">
        <v>-2.1020812883974553</v>
      </c>
      <c r="Z667" s="30">
        <v>7975.0649510000003</v>
      </c>
      <c r="AA667" s="32">
        <v>-4.7724420750104031</v>
      </c>
      <c r="AB667" s="30">
        <v>40</v>
      </c>
      <c r="AC667" s="27">
        <v>-0.56622467590082315</v>
      </c>
      <c r="AD667" s="30">
        <v>-45</v>
      </c>
      <c r="AE667" s="27">
        <v>-2.125</v>
      </c>
      <c r="AF667" s="30">
        <v>141.11688899999999</v>
      </c>
      <c r="AG667" s="27">
        <v>-4.1359308666666665</v>
      </c>
      <c r="AH667" s="25">
        <v>0.28853492752921261</v>
      </c>
      <c r="AI667" s="25">
        <v>-0.30712617218283494</v>
      </c>
      <c r="AJ667" s="25">
        <v>1.0566841325238436</v>
      </c>
      <c r="AK667" s="25">
        <v>0.37069210535089731</v>
      </c>
      <c r="AL667" s="25">
        <v>-0.41557394474439191</v>
      </c>
      <c r="AM667" s="25">
        <v>1.4478619146961433</v>
      </c>
      <c r="AN667" s="49">
        <v>22.168132929026363</v>
      </c>
      <c r="AO667" s="49">
        <v>19.117357643376675</v>
      </c>
      <c r="AP667" s="49">
        <v>20.761529967698145</v>
      </c>
      <c r="AQ667" s="49">
        <v>21.402064688754077</v>
      </c>
      <c r="AR667" s="49">
        <v>26.912196598047238</v>
      </c>
      <c r="AS667" s="49">
        <v>25.457969676958243</v>
      </c>
      <c r="AT667" s="28">
        <v>0</v>
      </c>
      <c r="AU667" s="28">
        <v>0</v>
      </c>
      <c r="AV667" s="28" t="s">
        <v>4748</v>
      </c>
    </row>
    <row r="668" spans="1:48" x14ac:dyDescent="0.25">
      <c r="A668" s="162">
        <v>665</v>
      </c>
      <c r="B668" s="3" t="s">
        <v>441</v>
      </c>
      <c r="C668" s="3" t="s">
        <v>694</v>
      </c>
      <c r="D668" s="28">
        <v>5600</v>
      </c>
      <c r="E668" s="25">
        <v>0</v>
      </c>
      <c r="F668" s="25">
        <v>-31.707319999999999</v>
      </c>
      <c r="G668" s="25">
        <v>-36.363639999999997</v>
      </c>
      <c r="H668" s="28">
        <v>55140747200.000008</v>
      </c>
      <c r="I668" s="51">
        <v>9.8465600000000002</v>
      </c>
      <c r="J668" s="51">
        <v>13.638450000000001</v>
      </c>
      <c r="K668" s="28">
        <v>0</v>
      </c>
      <c r="L668" s="28" t="s">
        <v>4942</v>
      </c>
      <c r="M668" s="51">
        <v>8.5560376870908854</v>
      </c>
      <c r="N668" s="51">
        <v>0.43214855467446056</v>
      </c>
      <c r="O668" s="51" t="s">
        <v>4942</v>
      </c>
      <c r="P668" s="30">
        <v>1902681.9275770001</v>
      </c>
      <c r="Q668" s="27">
        <v>0.48280154799789154</v>
      </c>
      <c r="R668" s="30">
        <v>1688737.6625940001</v>
      </c>
      <c r="S668" s="27">
        <v>-0.11244352609973574</v>
      </c>
      <c r="T668" s="30">
        <v>2243505.6141630001</v>
      </c>
      <c r="U668" s="27">
        <v>0.32851043939935815</v>
      </c>
      <c r="V668" s="30">
        <v>3259.607716</v>
      </c>
      <c r="W668" s="32">
        <v>0.52159898934174209</v>
      </c>
      <c r="X668" s="30">
        <v>5210.9453309999999</v>
      </c>
      <c r="Y668" s="32">
        <v>0.59864185663254199</v>
      </c>
      <c r="Z668" s="30">
        <v>12001.523105</v>
      </c>
      <c r="AA668" s="32">
        <v>1.3031374045708637</v>
      </c>
      <c r="AB668" s="30">
        <v>331</v>
      </c>
      <c r="AC668" s="27">
        <v>0.5183486238532109</v>
      </c>
      <c r="AD668" s="30">
        <v>529</v>
      </c>
      <c r="AE668" s="27">
        <v>0.59818731117824764</v>
      </c>
      <c r="AF668" s="30">
        <v>1219</v>
      </c>
      <c r="AG668" s="27">
        <v>1.3043478260869565</v>
      </c>
      <c r="AH668" s="25">
        <v>0.75794596836518013</v>
      </c>
      <c r="AI668" s="25">
        <v>0.98431136135501718</v>
      </c>
      <c r="AJ668" s="25">
        <v>1.8124614626180529</v>
      </c>
      <c r="AK668" s="25">
        <v>2.7905546944130108</v>
      </c>
      <c r="AL668" s="25">
        <v>4.4032577625105347</v>
      </c>
      <c r="AM668" s="25">
        <v>9.7594967961017272</v>
      </c>
      <c r="AN668" s="49">
        <v>4.8650379461941951</v>
      </c>
      <c r="AO668" s="49">
        <v>5.7939384970372103</v>
      </c>
      <c r="AP668" s="49">
        <v>4.4042525155375429</v>
      </c>
      <c r="AQ668" s="49">
        <v>197.73137058442231</v>
      </c>
      <c r="AR668" s="49">
        <v>275.9612122517434</v>
      </c>
      <c r="AS668" s="49">
        <v>458.53331657246741</v>
      </c>
      <c r="AT668" s="28">
        <v>250</v>
      </c>
      <c r="AU668" s="28">
        <v>400</v>
      </c>
      <c r="AV668" s="28">
        <v>400</v>
      </c>
    </row>
    <row r="669" spans="1:48" x14ac:dyDescent="0.25">
      <c r="A669" s="162">
        <v>666</v>
      </c>
      <c r="B669" s="3" t="s">
        <v>4079</v>
      </c>
      <c r="C669" s="3" t="s">
        <v>2176</v>
      </c>
      <c r="D669" s="28">
        <v>21500</v>
      </c>
      <c r="E669" s="25">
        <v>3.3653849999999998</v>
      </c>
      <c r="F669" s="25">
        <v>-10.78838</v>
      </c>
      <c r="G669" s="25">
        <v>-8.5106380000000001</v>
      </c>
      <c r="H669" s="28">
        <v>2230625000000</v>
      </c>
      <c r="I669" s="51">
        <v>103.75</v>
      </c>
      <c r="J669" s="51">
        <v>51.482320000000001</v>
      </c>
      <c r="K669" s="28">
        <v>42685</v>
      </c>
      <c r="L669" s="28">
        <v>892903500</v>
      </c>
      <c r="M669" s="51">
        <v>33.333333333333336</v>
      </c>
      <c r="N669" s="51">
        <v>1.9865742942626616</v>
      </c>
      <c r="O669" s="51" t="s">
        <v>4942</v>
      </c>
      <c r="P669" s="30" t="s">
        <v>4748</v>
      </c>
      <c r="Q669" s="27" t="s">
        <v>2001</v>
      </c>
      <c r="R669" s="30">
        <v>150575.64561499999</v>
      </c>
      <c r="S669" s="27" t="s">
        <v>2001</v>
      </c>
      <c r="T669" s="30">
        <v>407688.51620499999</v>
      </c>
      <c r="U669" s="27">
        <v>1.7075329117126963</v>
      </c>
      <c r="V669" s="30" t="s">
        <v>4748</v>
      </c>
      <c r="W669" s="32" t="s">
        <v>2001</v>
      </c>
      <c r="X669" s="30">
        <v>20536.488310000001</v>
      </c>
      <c r="Y669" s="32" t="s">
        <v>2001</v>
      </c>
      <c r="Z669" s="30">
        <v>26518.838245999999</v>
      </c>
      <c r="AA669" s="32">
        <v>0.29130345196783053</v>
      </c>
      <c r="AB669" s="30" t="s">
        <v>4748</v>
      </c>
      <c r="AC669" s="27" t="s">
        <v>2001</v>
      </c>
      <c r="AD669" s="30">
        <v>856</v>
      </c>
      <c r="AE669" s="27" t="s">
        <v>2001</v>
      </c>
      <c r="AF669" s="30">
        <v>645</v>
      </c>
      <c r="AG669" s="27">
        <v>-0.24649532710280375</v>
      </c>
      <c r="AH669" s="25" t="s">
        <v>4748</v>
      </c>
      <c r="AI669" s="25" t="s">
        <v>4748</v>
      </c>
      <c r="AJ669" s="25">
        <v>4.1857722585327339</v>
      </c>
      <c r="AK669" s="25" t="s">
        <v>4748</v>
      </c>
      <c r="AL669" s="25" t="s">
        <v>4748</v>
      </c>
      <c r="AM669" s="25">
        <v>6.1904854609697679</v>
      </c>
      <c r="AN669" s="49" t="s">
        <v>4748</v>
      </c>
      <c r="AO669" s="49">
        <v>12.721610799516803</v>
      </c>
      <c r="AP669" s="49">
        <v>10.218614190509079</v>
      </c>
      <c r="AQ669" s="49" t="s">
        <v>4748</v>
      </c>
      <c r="AR669" s="49">
        <v>8.0344207328577788</v>
      </c>
      <c r="AS669" s="49">
        <v>35.705717304005873</v>
      </c>
      <c r="AT669" s="28" t="s">
        <v>4748</v>
      </c>
      <c r="AU669" s="28" t="s">
        <v>4748</v>
      </c>
      <c r="AV669" s="28">
        <v>0</v>
      </c>
    </row>
    <row r="670" spans="1:48" x14ac:dyDescent="0.25">
      <c r="A670" s="162">
        <v>667</v>
      </c>
      <c r="B670" s="3" t="s">
        <v>161</v>
      </c>
      <c r="C670" s="3" t="s">
        <v>1</v>
      </c>
      <c r="D670" s="28">
        <v>28900</v>
      </c>
      <c r="E670" s="25">
        <v>0</v>
      </c>
      <c r="F670" s="25">
        <v>-9.6875</v>
      </c>
      <c r="G670" s="25">
        <v>-4.6204619999999998</v>
      </c>
      <c r="H670" s="28">
        <v>495924000000</v>
      </c>
      <c r="I670" s="51">
        <v>17.16</v>
      </c>
      <c r="J670" s="51">
        <v>22.28791</v>
      </c>
      <c r="K670" s="28">
        <v>1975</v>
      </c>
      <c r="L670" s="28">
        <v>57800000</v>
      </c>
      <c r="M670" s="51">
        <v>89.910352627376341</v>
      </c>
      <c r="N670" s="51">
        <v>2.3974633846197086</v>
      </c>
      <c r="O670" s="51">
        <v>0.74669640000000004</v>
      </c>
      <c r="P670" s="30">
        <v>90317.444615999993</v>
      </c>
      <c r="Q670" s="27">
        <v>2.979148082157435</v>
      </c>
      <c r="R670" s="30">
        <v>103043.742446</v>
      </c>
      <c r="S670" s="27">
        <v>0.14090630978442786</v>
      </c>
      <c r="T670" s="30">
        <v>99100.808759000007</v>
      </c>
      <c r="U670" s="27">
        <v>-3.8264659196227159E-2</v>
      </c>
      <c r="V670" s="30">
        <v>16338.105702999999</v>
      </c>
      <c r="W670" s="32">
        <v>9.0971681901264407</v>
      </c>
      <c r="X670" s="30">
        <v>9194.6353390000004</v>
      </c>
      <c r="Y670" s="32">
        <v>-0.4372275766760596</v>
      </c>
      <c r="Z670" s="30">
        <v>16357.99137</v>
      </c>
      <c r="AA670" s="32">
        <v>0.77907994900198829</v>
      </c>
      <c r="AB670" s="30">
        <v>1109.9909090909091</v>
      </c>
      <c r="AC670" s="27">
        <v>1.2507557882318245</v>
      </c>
      <c r="AD670" s="30">
        <v>535.02831000000003</v>
      </c>
      <c r="AE670" s="27">
        <v>-0.51798856583592001</v>
      </c>
      <c r="AF670" s="30">
        <v>953.26</v>
      </c>
      <c r="AG670" s="27">
        <v>0.78170011228003977</v>
      </c>
      <c r="AH670" s="25">
        <v>9.0013291514695162</v>
      </c>
      <c r="AI670" s="25">
        <v>4.2104351989655271</v>
      </c>
      <c r="AJ670" s="25">
        <v>7.0430328032867191</v>
      </c>
      <c r="AK670" s="25">
        <v>15.867430733425323</v>
      </c>
      <c r="AL670" s="25">
        <v>5.1447825589396663</v>
      </c>
      <c r="AM670" s="25">
        <v>8.5423005867732922</v>
      </c>
      <c r="AN670" s="49">
        <v>26.87640860545314</v>
      </c>
      <c r="AO670" s="49">
        <v>16.292155263865503</v>
      </c>
      <c r="AP670" s="49">
        <v>3.6159703425977963</v>
      </c>
      <c r="AQ670" s="49">
        <v>1.1663151451985776</v>
      </c>
      <c r="AR670" s="49">
        <v>3.3324646321884992</v>
      </c>
      <c r="AS670" s="49">
        <v>0.45896588571468672</v>
      </c>
      <c r="AT670" s="28">
        <v>0</v>
      </c>
      <c r="AU670" s="28">
        <v>0</v>
      </c>
      <c r="AV670" s="28" t="s">
        <v>4748</v>
      </c>
    </row>
    <row r="671" spans="1:48" x14ac:dyDescent="0.25">
      <c r="A671" s="162">
        <v>668</v>
      </c>
      <c r="B671" s="3" t="s">
        <v>162</v>
      </c>
      <c r="C671" s="3" t="s">
        <v>1</v>
      </c>
      <c r="D671" s="6">
        <v>22700</v>
      </c>
      <c r="E671" s="171">
        <v>-18.783539999999999</v>
      </c>
      <c r="F671" s="171">
        <v>-7.7235769999999997</v>
      </c>
      <c r="G671" s="171">
        <v>-34.633510000000001</v>
      </c>
      <c r="H671" s="6">
        <v>1220803321400</v>
      </c>
      <c r="I671" s="154">
        <v>53.779879999999999</v>
      </c>
      <c r="J671" s="154">
        <v>66.186000000000007</v>
      </c>
      <c r="K671" s="6">
        <v>368730</v>
      </c>
      <c r="L671" s="6">
        <v>9602500000</v>
      </c>
      <c r="M671" s="154">
        <v>3.234739524337932</v>
      </c>
      <c r="N671" s="154">
        <v>1.1985313200314966</v>
      </c>
      <c r="O671" s="154">
        <v>0.74109510000000001</v>
      </c>
      <c r="P671" s="172">
        <v>737739.75829999999</v>
      </c>
      <c r="Q671" s="168">
        <v>0.18225934256304677</v>
      </c>
      <c r="R671" s="172">
        <v>849803.03826900001</v>
      </c>
      <c r="S671" s="168">
        <v>0.15190082777595104</v>
      </c>
      <c r="T671" s="172">
        <v>1094062.423772</v>
      </c>
      <c r="U671" s="168">
        <v>0.28743058626919282</v>
      </c>
      <c r="V671" s="172">
        <v>125307.921538</v>
      </c>
      <c r="W671" s="173">
        <v>0.29503796819864103</v>
      </c>
      <c r="X671" s="172">
        <v>205762.44388599999</v>
      </c>
      <c r="Y671" s="173">
        <v>0.64205455936480393</v>
      </c>
      <c r="Z671" s="172">
        <v>277208.57773000002</v>
      </c>
      <c r="AA671" s="173">
        <v>0.34722630862405496</v>
      </c>
      <c r="AB671" s="172">
        <v>2009.5454545454543</v>
      </c>
      <c r="AC671" s="168">
        <v>6.9066220238095166E-2</v>
      </c>
      <c r="AD671" s="172">
        <v>3561.8181818181815</v>
      </c>
      <c r="AE671" s="168">
        <v>0.772449672019905</v>
      </c>
      <c r="AF671" s="172">
        <v>4577.272727272727</v>
      </c>
      <c r="AG671" s="168">
        <v>0.28509443593670242</v>
      </c>
      <c r="AH671" s="171">
        <v>15.478403553801432</v>
      </c>
      <c r="AI671" s="171">
        <v>22.702309125839083</v>
      </c>
      <c r="AJ671" s="171">
        <v>23.060009887493074</v>
      </c>
      <c r="AK671" s="171">
        <v>20.494611316024699</v>
      </c>
      <c r="AL671" s="171">
        <v>32.374658838904061</v>
      </c>
      <c r="AM671" s="171">
        <v>34.457571449165933</v>
      </c>
      <c r="AN671" s="170">
        <v>35.752051308822615</v>
      </c>
      <c r="AO671" s="170">
        <v>40.37674709717696</v>
      </c>
      <c r="AP671" s="170">
        <v>39.684611313136642</v>
      </c>
      <c r="AQ671" s="170">
        <v>0</v>
      </c>
      <c r="AR671" s="170">
        <v>0</v>
      </c>
      <c r="AS671" s="170">
        <v>0</v>
      </c>
      <c r="AT671" s="6">
        <v>1363.6363636363635</v>
      </c>
      <c r="AU671" s="6">
        <v>1363.6363636363635</v>
      </c>
      <c r="AV671" s="6">
        <v>1363.6363636363635</v>
      </c>
    </row>
    <row r="672" spans="1:48" x14ac:dyDescent="0.25">
      <c r="A672" s="162">
        <v>669</v>
      </c>
      <c r="B672" s="3" t="s">
        <v>442</v>
      </c>
      <c r="C672" s="3" t="s">
        <v>694</v>
      </c>
      <c r="D672" s="28">
        <v>6500</v>
      </c>
      <c r="E672" s="25">
        <v>20.370370000000001</v>
      </c>
      <c r="F672" s="25">
        <v>30</v>
      </c>
      <c r="G672" s="25">
        <v>58.536589999999997</v>
      </c>
      <c r="H672" s="28">
        <v>78000000000</v>
      </c>
      <c r="I672" s="51">
        <v>12</v>
      </c>
      <c r="J672" s="51">
        <v>20.213999999999999</v>
      </c>
      <c r="K672" s="28">
        <v>275</v>
      </c>
      <c r="L672" s="28">
        <v>1491500</v>
      </c>
      <c r="M672" s="51">
        <v>25.278098163628609</v>
      </c>
      <c r="N672" s="51">
        <v>0.74818316247463978</v>
      </c>
      <c r="O672" s="51">
        <v>-6.6398689999999996E-2</v>
      </c>
      <c r="P672" s="30">
        <v>86942.602247000003</v>
      </c>
      <c r="Q672" s="27">
        <v>-0.16939682774590914</v>
      </c>
      <c r="R672" s="30">
        <v>92267.965362000003</v>
      </c>
      <c r="S672" s="27">
        <v>6.1251480601775432E-2</v>
      </c>
      <c r="T672" s="30">
        <v>100446.66963600001</v>
      </c>
      <c r="U672" s="27">
        <v>8.8640778431734582E-2</v>
      </c>
      <c r="V672" s="30">
        <v>7250.4737100000002</v>
      </c>
      <c r="W672" s="32">
        <v>2.7416069177360463</v>
      </c>
      <c r="X672" s="30">
        <v>5048.5558430000001</v>
      </c>
      <c r="Y672" s="32">
        <v>-0.30369296615241437</v>
      </c>
      <c r="Z672" s="30">
        <v>8036.0858820000003</v>
      </c>
      <c r="AA672" s="32">
        <v>0.59175933314520335</v>
      </c>
      <c r="AB672" s="30">
        <v>604.21</v>
      </c>
      <c r="AC672" s="27">
        <v>2.7417017587317321</v>
      </c>
      <c r="AD672" s="30">
        <v>420.71</v>
      </c>
      <c r="AE672" s="27">
        <v>-0.30370235514142441</v>
      </c>
      <c r="AF672" s="30">
        <v>669.67</v>
      </c>
      <c r="AG672" s="27">
        <v>0.59176154595802333</v>
      </c>
      <c r="AH672" s="25">
        <v>6.5439211791473175</v>
      </c>
      <c r="AI672" s="25">
        <v>4.7558077474219003</v>
      </c>
      <c r="AJ672" s="25">
        <v>7.2865698984718712</v>
      </c>
      <c r="AK672" s="25">
        <v>8.5233252428468269</v>
      </c>
      <c r="AL672" s="25">
        <v>5.5418364032328427</v>
      </c>
      <c r="AM672" s="25">
        <v>8.2302127200207806</v>
      </c>
      <c r="AN672" s="49">
        <v>17.215803529180064</v>
      </c>
      <c r="AO672" s="49">
        <v>13.941979648657076</v>
      </c>
      <c r="AP672" s="49">
        <v>8.9677162484754209</v>
      </c>
      <c r="AQ672" s="49">
        <v>13.228119749751993</v>
      </c>
      <c r="AR672" s="49">
        <v>12.635273708746638</v>
      </c>
      <c r="AS672" s="49">
        <v>8.0023271681684722</v>
      </c>
      <c r="AT672" s="28">
        <v>0</v>
      </c>
      <c r="AU672" s="28">
        <v>0</v>
      </c>
      <c r="AV672" s="28">
        <v>0</v>
      </c>
    </row>
    <row r="673" spans="1:48" x14ac:dyDescent="0.25">
      <c r="A673" s="162">
        <v>670</v>
      </c>
      <c r="B673" s="3" t="s">
        <v>2983</v>
      </c>
      <c r="C673" s="3" t="s">
        <v>2176</v>
      </c>
      <c r="D673" s="28">
        <v>10000</v>
      </c>
      <c r="E673" s="25">
        <v>0</v>
      </c>
      <c r="F673" s="25">
        <v>0</v>
      </c>
      <c r="G673" s="25">
        <v>-34.210529999999999</v>
      </c>
      <c r="H673" s="28">
        <v>11975000000</v>
      </c>
      <c r="I673" s="51">
        <v>1.1975</v>
      </c>
      <c r="J673" s="51">
        <v>82.421710000000004</v>
      </c>
      <c r="K673" s="28">
        <v>205</v>
      </c>
      <c r="L673" s="28">
        <v>2050000</v>
      </c>
      <c r="M673" s="51">
        <v>4.9358341559723593</v>
      </c>
      <c r="N673" s="51">
        <v>0.82353282575524367</v>
      </c>
      <c r="O673" s="51" t="s">
        <v>4942</v>
      </c>
      <c r="P673" s="30" t="s">
        <v>4748</v>
      </c>
      <c r="Q673" s="27" t="s">
        <v>2001</v>
      </c>
      <c r="R673" s="30">
        <v>167911.04294700001</v>
      </c>
      <c r="S673" s="27" t="s">
        <v>2001</v>
      </c>
      <c r="T673" s="30">
        <v>130267.253496</v>
      </c>
      <c r="U673" s="27">
        <v>-0.2241888847232163</v>
      </c>
      <c r="V673" s="30" t="s">
        <v>4748</v>
      </c>
      <c r="W673" s="32" t="s">
        <v>2001</v>
      </c>
      <c r="X673" s="30">
        <v>2213.0215360000002</v>
      </c>
      <c r="Y673" s="32" t="s">
        <v>2001</v>
      </c>
      <c r="Z673" s="30">
        <v>2902.998689</v>
      </c>
      <c r="AA673" s="32">
        <v>0.31178058675701914</v>
      </c>
      <c r="AB673" s="30" t="s">
        <v>4748</v>
      </c>
      <c r="AC673" s="27" t="s">
        <v>2001</v>
      </c>
      <c r="AD673" s="30">
        <v>1521</v>
      </c>
      <c r="AE673" s="27" t="s">
        <v>2001</v>
      </c>
      <c r="AF673" s="30">
        <v>2026</v>
      </c>
      <c r="AG673" s="27">
        <v>0.33201840894148588</v>
      </c>
      <c r="AH673" s="25" t="s">
        <v>4748</v>
      </c>
      <c r="AI673" s="25" t="s">
        <v>4748</v>
      </c>
      <c r="AJ673" s="25">
        <v>6.6475804480933265</v>
      </c>
      <c r="AK673" s="25" t="s">
        <v>4748</v>
      </c>
      <c r="AL673" s="25" t="s">
        <v>4748</v>
      </c>
      <c r="AM673" s="25">
        <v>17.285400391632905</v>
      </c>
      <c r="AN673" s="49" t="s">
        <v>4748</v>
      </c>
      <c r="AO673" s="49">
        <v>12.19359450257398</v>
      </c>
      <c r="AP673" s="49">
        <v>14.920655492745782</v>
      </c>
      <c r="AQ673" s="49" t="s">
        <v>4748</v>
      </c>
      <c r="AR673" s="49">
        <v>246.32050509759432</v>
      </c>
      <c r="AS673" s="49">
        <v>47.186611316449763</v>
      </c>
      <c r="AT673" s="28" t="s">
        <v>4748</v>
      </c>
      <c r="AU673" s="28" t="s">
        <v>4748</v>
      </c>
      <c r="AV673" s="28">
        <v>1000</v>
      </c>
    </row>
    <row r="674" spans="1:48" x14ac:dyDescent="0.25">
      <c r="A674" s="162">
        <v>671</v>
      </c>
      <c r="B674" s="3" t="s">
        <v>163</v>
      </c>
      <c r="C674" s="3" t="s">
        <v>1</v>
      </c>
      <c r="D674" s="6">
        <v>1280</v>
      </c>
      <c r="E674" s="171">
        <v>-12.92517</v>
      </c>
      <c r="F674" s="171">
        <v>12.2807</v>
      </c>
      <c r="G674" s="171">
        <v>-36.633659999999999</v>
      </c>
      <c r="H674" s="6">
        <v>73612384000</v>
      </c>
      <c r="I674" s="154">
        <v>57.509679999999996</v>
      </c>
      <c r="J674" s="154">
        <v>44.905700000000003</v>
      </c>
      <c r="K674" s="6">
        <v>693290</v>
      </c>
      <c r="L674" s="6">
        <v>943100000</v>
      </c>
      <c r="M674" s="154" t="s">
        <v>4942</v>
      </c>
      <c r="N674" s="154">
        <v>0.12414459885440252</v>
      </c>
      <c r="O674" s="154">
        <v>0.70693980000000001</v>
      </c>
      <c r="P674" s="172">
        <v>100672.621461</v>
      </c>
      <c r="Q674" s="168">
        <v>-0.15328776079160367</v>
      </c>
      <c r="R674" s="172">
        <v>35038.077748000003</v>
      </c>
      <c r="S674" s="168">
        <v>-0.65196021282138217</v>
      </c>
      <c r="T674" s="172">
        <v>178221.82288299999</v>
      </c>
      <c r="U674" s="168">
        <v>4.0865182777663369</v>
      </c>
      <c r="V674" s="172">
        <v>6808.5514050000002</v>
      </c>
      <c r="W674" s="173">
        <v>-0.3951838985649524</v>
      </c>
      <c r="X674" s="172">
        <v>545.82493399999998</v>
      </c>
      <c r="Y674" s="173">
        <v>-0.91983244283076693</v>
      </c>
      <c r="Z674" s="172">
        <v>2912.8290390000002</v>
      </c>
      <c r="AA674" s="173">
        <v>4.336562801654642</v>
      </c>
      <c r="AB674" s="172">
        <v>246</v>
      </c>
      <c r="AC674" s="168">
        <v>-0.68249051343607214</v>
      </c>
      <c r="AD674" s="172">
        <v>19</v>
      </c>
      <c r="AE674" s="168">
        <v>-0.92276422764227639</v>
      </c>
      <c r="AF674" s="172">
        <v>63</v>
      </c>
      <c r="AG674" s="168">
        <v>2.3157894736842106</v>
      </c>
      <c r="AH674" s="171">
        <v>2.328388670008116</v>
      </c>
      <c r="AI674" s="171">
        <v>0.18170032958548624</v>
      </c>
      <c r="AJ674" s="171">
        <v>0.53724160933329768</v>
      </c>
      <c r="AK674" s="171">
        <v>2.3761802215626808</v>
      </c>
      <c r="AL674" s="171">
        <v>0.18557385186418804</v>
      </c>
      <c r="AM674" s="171">
        <v>0.6573182027431943</v>
      </c>
      <c r="AN674" s="170">
        <v>9.0698742443468205</v>
      </c>
      <c r="AO674" s="170">
        <v>2.169239738168538</v>
      </c>
      <c r="AP674" s="170">
        <v>4.7571023799738654</v>
      </c>
      <c r="AQ674" s="170">
        <v>0</v>
      </c>
      <c r="AR674" s="170">
        <v>0</v>
      </c>
      <c r="AS674" s="170">
        <v>9.9187472071860334</v>
      </c>
      <c r="AT674" s="6">
        <v>0</v>
      </c>
      <c r="AU674" s="6">
        <v>0</v>
      </c>
      <c r="AV674" s="6">
        <v>0</v>
      </c>
    </row>
    <row r="675" spans="1:48" x14ac:dyDescent="0.25">
      <c r="A675" s="162">
        <v>672</v>
      </c>
      <c r="B675" s="3" t="s">
        <v>443</v>
      </c>
      <c r="C675" s="3" t="s">
        <v>694</v>
      </c>
      <c r="D675" s="28">
        <v>300</v>
      </c>
      <c r="E675" s="25">
        <v>-25</v>
      </c>
      <c r="F675" s="25">
        <v>0</v>
      </c>
      <c r="G675" s="25">
        <v>-62.5</v>
      </c>
      <c r="H675" s="28">
        <v>7166400000.000001</v>
      </c>
      <c r="I675" s="51">
        <v>23.887999999999998</v>
      </c>
      <c r="J675" s="51">
        <v>76.886300000000006</v>
      </c>
      <c r="K675" s="28">
        <v>47000</v>
      </c>
      <c r="L675" s="28">
        <v>13907500</v>
      </c>
      <c r="M675" s="51" t="s">
        <v>4942</v>
      </c>
      <c r="N675" s="51">
        <v>3.2301923866609135E-2</v>
      </c>
      <c r="O675" s="51">
        <v>0.77590170000000003</v>
      </c>
      <c r="P675" s="30">
        <v>69712.545259999999</v>
      </c>
      <c r="Q675" s="27">
        <v>-8.6557551814305023E-2</v>
      </c>
      <c r="R675" s="30">
        <v>142351.665289</v>
      </c>
      <c r="S675" s="27">
        <v>1.0419806041808548</v>
      </c>
      <c r="T675" s="30">
        <v>135662.40558600001</v>
      </c>
      <c r="U675" s="27">
        <v>-4.6991088509007357E-2</v>
      </c>
      <c r="V675" s="30">
        <v>1639.43046</v>
      </c>
      <c r="W675" s="32">
        <v>-1.0352933363354744E-2</v>
      </c>
      <c r="X675" s="30">
        <v>-4794.0444680000001</v>
      </c>
      <c r="Y675" s="32">
        <v>-3.9242133685865515</v>
      </c>
      <c r="Z675" s="30">
        <v>-11398.040582</v>
      </c>
      <c r="AA675" s="32">
        <v>1.377541689085559</v>
      </c>
      <c r="AB675" s="30">
        <v>78.475442000000001</v>
      </c>
      <c r="AC675" s="27">
        <v>-0.25966564150943394</v>
      </c>
      <c r="AD675" s="30">
        <v>-201</v>
      </c>
      <c r="AE675" s="27">
        <v>-3.5613108365799326</v>
      </c>
      <c r="AF675" s="30">
        <v>-477</v>
      </c>
      <c r="AG675" s="27">
        <v>1.3731343283582089</v>
      </c>
      <c r="AH675" s="25">
        <v>0.47451091315352395</v>
      </c>
      <c r="AI675" s="25">
        <v>-1.2732420305370145</v>
      </c>
      <c r="AJ675" s="25">
        <v>-3.1044653071302863</v>
      </c>
      <c r="AK675" s="25">
        <v>0.81088792114340591</v>
      </c>
      <c r="AL675" s="25">
        <v>-1.9842908421895056</v>
      </c>
      <c r="AM675" s="25">
        <v>-4.9397263426658862</v>
      </c>
      <c r="AN675" s="49">
        <v>3.8600703187120944</v>
      </c>
      <c r="AO675" s="49">
        <v>1.6995096566579826</v>
      </c>
      <c r="AP675" s="49">
        <v>0.3057114100317837</v>
      </c>
      <c r="AQ675" s="49">
        <v>3.5039093093924714</v>
      </c>
      <c r="AR675" s="49">
        <v>12.829248629767411</v>
      </c>
      <c r="AS675" s="49">
        <v>6.883153671659226E-3</v>
      </c>
      <c r="AT675" s="28">
        <v>0</v>
      </c>
      <c r="AU675" s="28">
        <v>0</v>
      </c>
      <c r="AV675" s="28">
        <v>0</v>
      </c>
    </row>
    <row r="676" spans="1:48" x14ac:dyDescent="0.25">
      <c r="A676" s="162">
        <v>673</v>
      </c>
      <c r="B676" s="3" t="s">
        <v>444</v>
      </c>
      <c r="C676" s="3" t="s">
        <v>694</v>
      </c>
      <c r="D676" s="28">
        <v>2000</v>
      </c>
      <c r="E676" s="25">
        <v>-16.66667</v>
      </c>
      <c r="F676" s="25">
        <v>81.818179999999998</v>
      </c>
      <c r="G676" s="25">
        <v>53.846150000000002</v>
      </c>
      <c r="H676" s="28">
        <v>60000000000</v>
      </c>
      <c r="I676" s="51">
        <v>30</v>
      </c>
      <c r="J676" s="51">
        <v>72.232669999999999</v>
      </c>
      <c r="K676" s="28">
        <v>41255</v>
      </c>
      <c r="L676" s="28">
        <v>91287500</v>
      </c>
      <c r="M676" s="51">
        <v>14.765353941554388</v>
      </c>
      <c r="N676" s="51">
        <v>0.19174272073893073</v>
      </c>
      <c r="O676" s="51">
        <v>0.8926364</v>
      </c>
      <c r="P676" s="30">
        <v>190054.16856200001</v>
      </c>
      <c r="Q676" s="27">
        <v>0.8912535794237848</v>
      </c>
      <c r="R676" s="30">
        <v>81191.671782000005</v>
      </c>
      <c r="S676" s="27">
        <v>-0.57279720620538011</v>
      </c>
      <c r="T676" s="30">
        <v>5738.936342</v>
      </c>
      <c r="U676" s="27">
        <v>-0.92931619443175073</v>
      </c>
      <c r="V676" s="30">
        <v>5798.1163610000003</v>
      </c>
      <c r="W676" s="32">
        <v>-0.13658592546962922</v>
      </c>
      <c r="X676" s="30">
        <v>1128.6429780000001</v>
      </c>
      <c r="Y676" s="32">
        <v>-0.80534316530940697</v>
      </c>
      <c r="Z676" s="30">
        <v>-5241.5395570000001</v>
      </c>
      <c r="AA676" s="32">
        <v>-5.6441077109151161</v>
      </c>
      <c r="AB676" s="30">
        <v>387</v>
      </c>
      <c r="AC676" s="27">
        <v>-0.69264492149341217</v>
      </c>
      <c r="AD676" s="30">
        <v>39.749481000000003</v>
      </c>
      <c r="AE676" s="27">
        <v>-0.89728816279069767</v>
      </c>
      <c r="AF676" s="30">
        <v>-175</v>
      </c>
      <c r="AG676" s="27">
        <v>-5.4025732059243738</v>
      </c>
      <c r="AH676" s="25">
        <v>2.5695543064898629</v>
      </c>
      <c r="AI676" s="25">
        <v>0.38175167380128577</v>
      </c>
      <c r="AJ676" s="25">
        <v>-1.6197100100324739</v>
      </c>
      <c r="AK676" s="25">
        <v>3.6103878897736315</v>
      </c>
      <c r="AL676" s="25">
        <v>0.47259814705965009</v>
      </c>
      <c r="AM676" s="25">
        <v>-1.6814954079140367</v>
      </c>
      <c r="AN676" s="49">
        <v>9.3754350335058518</v>
      </c>
      <c r="AO676" s="49">
        <v>4.115505924021134</v>
      </c>
      <c r="AP676" s="49">
        <v>-5.7709084099124563</v>
      </c>
      <c r="AQ676" s="49">
        <v>2.0178689156004883</v>
      </c>
      <c r="AR676" s="49">
        <v>0.41109983415958407</v>
      </c>
      <c r="AS676" s="49">
        <v>0.41807106949393058</v>
      </c>
      <c r="AT676" s="28">
        <v>0</v>
      </c>
      <c r="AU676" s="28">
        <v>0</v>
      </c>
      <c r="AV676" s="28">
        <v>0</v>
      </c>
    </row>
    <row r="677" spans="1:48" x14ac:dyDescent="0.25">
      <c r="A677" s="162">
        <v>674</v>
      </c>
      <c r="B677" s="3" t="s">
        <v>445</v>
      </c>
      <c r="C677" s="3" t="s">
        <v>694</v>
      </c>
      <c r="D677" s="6">
        <v>16900</v>
      </c>
      <c r="E677" s="171">
        <v>9.7402599999999993</v>
      </c>
      <c r="F677" s="171">
        <v>5.625</v>
      </c>
      <c r="G677" s="171">
        <v>-13.33333</v>
      </c>
      <c r="H677" s="6">
        <v>50632569000</v>
      </c>
      <c r="I677" s="154">
        <v>2.9960100000000001</v>
      </c>
      <c r="J677" s="154">
        <v>44.080959999999997</v>
      </c>
      <c r="K677" s="6">
        <v>220</v>
      </c>
      <c r="L677" s="6">
        <v>3346500</v>
      </c>
      <c r="M677" s="154">
        <v>9.4338257912273207</v>
      </c>
      <c r="N677" s="154">
        <v>0.80875969208888654</v>
      </c>
      <c r="O677" s="154" t="s">
        <v>4942</v>
      </c>
      <c r="P677" s="172">
        <v>122411.83616399999</v>
      </c>
      <c r="Q677" s="168">
        <v>0.27623168899115691</v>
      </c>
      <c r="R677" s="172">
        <v>241632.266626</v>
      </c>
      <c r="S677" s="168">
        <v>0.97392894509216954</v>
      </c>
      <c r="T677" s="172">
        <v>287566.50128199998</v>
      </c>
      <c r="U677" s="168">
        <v>0.19009975487709715</v>
      </c>
      <c r="V677" s="172">
        <v>4249.4766749999999</v>
      </c>
      <c r="W677" s="173">
        <v>0.12085596277210486</v>
      </c>
      <c r="X677" s="172">
        <v>6149.5048200000001</v>
      </c>
      <c r="Y677" s="173">
        <v>0.44712050219689714</v>
      </c>
      <c r="Z677" s="172">
        <v>8022.9688379999998</v>
      </c>
      <c r="AA677" s="173">
        <v>0.30465282536358751</v>
      </c>
      <c r="AB677" s="172">
        <v>1305</v>
      </c>
      <c r="AC677" s="168">
        <v>3.1256149012957479E-2</v>
      </c>
      <c r="AD677" s="172">
        <v>1888</v>
      </c>
      <c r="AE677" s="168">
        <v>0.44674329501915699</v>
      </c>
      <c r="AF677" s="172">
        <v>2514</v>
      </c>
      <c r="AG677" s="168">
        <v>0.3315677966101695</v>
      </c>
      <c r="AH677" s="171">
        <v>4.1503849475301138</v>
      </c>
      <c r="AI677" s="171">
        <v>4.4501851295204933</v>
      </c>
      <c r="AJ677" s="171">
        <v>4.6360015224843227</v>
      </c>
      <c r="AK677" s="171">
        <v>7.0652814183726376</v>
      </c>
      <c r="AL677" s="171">
        <v>9.9400827715385187</v>
      </c>
      <c r="AM677" s="171">
        <v>12.616392200591232</v>
      </c>
      <c r="AN677" s="170">
        <v>14.975878102538676</v>
      </c>
      <c r="AO677" s="170">
        <v>10.24014483930581</v>
      </c>
      <c r="AP677" s="170">
        <v>9.7296609407791728</v>
      </c>
      <c r="AQ677" s="170">
        <v>0.52261296471553964</v>
      </c>
      <c r="AR677" s="170">
        <v>4.2809566640432308</v>
      </c>
      <c r="AS677" s="170">
        <v>19.438512289603612</v>
      </c>
      <c r="AT677" s="6">
        <v>1200</v>
      </c>
      <c r="AU677" s="6" t="s">
        <v>4748</v>
      </c>
      <c r="AV677" s="6" t="s">
        <v>4748</v>
      </c>
    </row>
    <row r="678" spans="1:48" x14ac:dyDescent="0.25">
      <c r="A678" s="162">
        <v>675</v>
      </c>
      <c r="B678" s="3" t="s">
        <v>2986</v>
      </c>
      <c r="C678" s="3" t="s">
        <v>2176</v>
      </c>
      <c r="D678" s="28">
        <v>17100</v>
      </c>
      <c r="E678" s="25">
        <v>42.5</v>
      </c>
      <c r="F678" s="25">
        <v>71</v>
      </c>
      <c r="G678" s="25">
        <v>71</v>
      </c>
      <c r="H678" s="28">
        <v>3420000000000</v>
      </c>
      <c r="I678" s="51">
        <v>200</v>
      </c>
      <c r="J678" s="51">
        <v>1.9015500000000001</v>
      </c>
      <c r="K678" s="28">
        <v>65</v>
      </c>
      <c r="L678" s="28">
        <v>865000</v>
      </c>
      <c r="M678" s="51">
        <v>21.645569620253166</v>
      </c>
      <c r="N678" s="51">
        <v>1.5128859918193831</v>
      </c>
      <c r="O678" s="51" t="s">
        <v>4942</v>
      </c>
      <c r="P678" s="30">
        <v>3538116.0341639998</v>
      </c>
      <c r="Q678" s="27" t="s">
        <v>2001</v>
      </c>
      <c r="R678" s="30">
        <v>3917998.980924</v>
      </c>
      <c r="S678" s="27">
        <v>0.10736870783542862</v>
      </c>
      <c r="T678" s="30">
        <v>5404903.1468080003</v>
      </c>
      <c r="U678" s="27">
        <v>0.37950601139088014</v>
      </c>
      <c r="V678" s="30">
        <v>24644.048992</v>
      </c>
      <c r="W678" s="32" t="s">
        <v>2001</v>
      </c>
      <c r="X678" s="30">
        <v>86671.690524999998</v>
      </c>
      <c r="Y678" s="32">
        <v>2.5169419827535457</v>
      </c>
      <c r="Z678" s="30">
        <v>159906.857735</v>
      </c>
      <c r="AA678" s="32">
        <v>0.84497217910934475</v>
      </c>
      <c r="AB678" s="30" t="s">
        <v>4748</v>
      </c>
      <c r="AC678" s="27" t="s">
        <v>2001</v>
      </c>
      <c r="AD678" s="30">
        <v>433</v>
      </c>
      <c r="AE678" s="27" t="s">
        <v>2001</v>
      </c>
      <c r="AF678" s="30">
        <v>790</v>
      </c>
      <c r="AG678" s="27">
        <v>0.82448036951501158</v>
      </c>
      <c r="AH678" s="25" t="s">
        <v>4748</v>
      </c>
      <c r="AI678" s="25">
        <v>1.3666615833961349</v>
      </c>
      <c r="AJ678" s="25">
        <v>2.3668877107626605</v>
      </c>
      <c r="AK678" s="25" t="s">
        <v>4748</v>
      </c>
      <c r="AL678" s="25">
        <v>4.1290256606844498</v>
      </c>
      <c r="AM678" s="25">
        <v>7.1742312711310232</v>
      </c>
      <c r="AN678" s="49">
        <v>13.55249323583303</v>
      </c>
      <c r="AO678" s="49">
        <v>13.50456780208803</v>
      </c>
      <c r="AP678" s="49">
        <v>15.125459302814793</v>
      </c>
      <c r="AQ678" s="49">
        <v>95.992476383214637</v>
      </c>
      <c r="AR678" s="49">
        <v>116.21723957165963</v>
      </c>
      <c r="AS678" s="49">
        <v>115.08421043421404</v>
      </c>
      <c r="AT678" s="28" t="s">
        <v>4748</v>
      </c>
      <c r="AU678" s="28">
        <v>100</v>
      </c>
      <c r="AV678" s="28" t="s">
        <v>4748</v>
      </c>
    </row>
    <row r="679" spans="1:48" x14ac:dyDescent="0.25">
      <c r="A679" s="162">
        <v>676</v>
      </c>
      <c r="B679" s="3" t="s">
        <v>2989</v>
      </c>
      <c r="C679" s="3" t="s">
        <v>2176</v>
      </c>
      <c r="D679" s="6" t="s">
        <v>4942</v>
      </c>
      <c r="E679" s="171" t="s">
        <v>4942</v>
      </c>
      <c r="F679" s="171" t="s">
        <v>4942</v>
      </c>
      <c r="G679" s="171" t="s">
        <v>4942</v>
      </c>
      <c r="H679" s="6" t="s">
        <v>4942</v>
      </c>
      <c r="I679" s="154">
        <v>40.199999999999996</v>
      </c>
      <c r="J679" s="154">
        <v>96.990049999999997</v>
      </c>
      <c r="K679" s="6" t="s">
        <v>4942</v>
      </c>
      <c r="L679" s="6" t="s">
        <v>4942</v>
      </c>
      <c r="M679" s="154" t="s">
        <v>4942</v>
      </c>
      <c r="N679" s="154" t="s">
        <v>4942</v>
      </c>
      <c r="O679" s="154" t="s">
        <v>4942</v>
      </c>
      <c r="P679" s="172" t="s">
        <v>4748</v>
      </c>
      <c r="Q679" s="168" t="s">
        <v>2001</v>
      </c>
      <c r="R679" s="172" t="s">
        <v>4748</v>
      </c>
      <c r="S679" s="168" t="s">
        <v>2001</v>
      </c>
      <c r="T679" s="172" t="s">
        <v>4748</v>
      </c>
      <c r="U679" s="168" t="s">
        <v>4748</v>
      </c>
      <c r="V679" s="172" t="s">
        <v>4748</v>
      </c>
      <c r="W679" s="173" t="s">
        <v>2001</v>
      </c>
      <c r="X679" s="172" t="s">
        <v>4748</v>
      </c>
      <c r="Y679" s="173" t="s">
        <v>2001</v>
      </c>
      <c r="Z679" s="172" t="s">
        <v>4748</v>
      </c>
      <c r="AA679" s="173" t="s">
        <v>4748</v>
      </c>
      <c r="AB679" s="172" t="s">
        <v>4748</v>
      </c>
      <c r="AC679" s="168" t="s">
        <v>2001</v>
      </c>
      <c r="AD679" s="172" t="s">
        <v>4748</v>
      </c>
      <c r="AE679" s="168" t="s">
        <v>2001</v>
      </c>
      <c r="AF679" s="172" t="s">
        <v>4748</v>
      </c>
      <c r="AG679" s="168" t="s">
        <v>4748</v>
      </c>
      <c r="AH679" s="171" t="s">
        <v>4748</v>
      </c>
      <c r="AI679" s="171" t="s">
        <v>4748</v>
      </c>
      <c r="AJ679" s="171" t="s">
        <v>4748</v>
      </c>
      <c r="AK679" s="171" t="s">
        <v>4748</v>
      </c>
      <c r="AL679" s="171" t="s">
        <v>4748</v>
      </c>
      <c r="AM679" s="171" t="s">
        <v>4748</v>
      </c>
      <c r="AN679" s="170" t="s">
        <v>4748</v>
      </c>
      <c r="AO679" s="170" t="s">
        <v>4748</v>
      </c>
      <c r="AP679" s="170" t="s">
        <v>4748</v>
      </c>
      <c r="AQ679" s="170" t="s">
        <v>4748</v>
      </c>
      <c r="AR679" s="170" t="s">
        <v>4748</v>
      </c>
      <c r="AS679" s="170" t="s">
        <v>4748</v>
      </c>
      <c r="AT679" s="6" t="s">
        <v>4748</v>
      </c>
      <c r="AU679" s="6" t="s">
        <v>4748</v>
      </c>
      <c r="AV679" s="6" t="s">
        <v>4748</v>
      </c>
    </row>
    <row r="680" spans="1:48" x14ac:dyDescent="0.25">
      <c r="A680" s="162">
        <v>677</v>
      </c>
      <c r="B680" s="3" t="s">
        <v>4840</v>
      </c>
      <c r="C680" s="3" t="s">
        <v>2176</v>
      </c>
      <c r="D680" s="28" t="s">
        <v>4942</v>
      </c>
      <c r="E680" s="25" t="s">
        <v>4942</v>
      </c>
      <c r="F680" s="25" t="s">
        <v>4942</v>
      </c>
      <c r="G680" s="25" t="s">
        <v>4942</v>
      </c>
      <c r="H680" s="28" t="s">
        <v>4942</v>
      </c>
      <c r="I680" s="51">
        <v>36.47383</v>
      </c>
      <c r="J680" s="51">
        <v>100</v>
      </c>
      <c r="K680" s="28">
        <v>0</v>
      </c>
      <c r="L680" s="28" t="s">
        <v>4942</v>
      </c>
      <c r="M680" s="51" t="s">
        <v>4942</v>
      </c>
      <c r="N680" s="51" t="s">
        <v>4942</v>
      </c>
      <c r="O680" s="51" t="s">
        <v>4942</v>
      </c>
      <c r="P680" s="30" t="s">
        <v>2001</v>
      </c>
      <c r="Q680" s="27" t="s">
        <v>2001</v>
      </c>
      <c r="R680" s="30" t="s">
        <v>2001</v>
      </c>
      <c r="S680" s="27" t="s">
        <v>2001</v>
      </c>
      <c r="T680" s="30" t="s">
        <v>2001</v>
      </c>
      <c r="U680" s="27" t="s">
        <v>2001</v>
      </c>
      <c r="V680" s="30" t="s">
        <v>2001</v>
      </c>
      <c r="W680" s="32" t="s">
        <v>2001</v>
      </c>
      <c r="X680" s="30" t="s">
        <v>2001</v>
      </c>
      <c r="Y680" s="32" t="s">
        <v>2001</v>
      </c>
      <c r="Z680" s="30" t="s">
        <v>2001</v>
      </c>
      <c r="AA680" s="32" t="s">
        <v>2001</v>
      </c>
      <c r="AB680" s="30" t="s">
        <v>2001</v>
      </c>
      <c r="AC680" s="27" t="s">
        <v>2001</v>
      </c>
      <c r="AD680" s="30" t="s">
        <v>2001</v>
      </c>
      <c r="AE680" s="27" t="s">
        <v>2001</v>
      </c>
      <c r="AF680" s="30" t="s">
        <v>2001</v>
      </c>
      <c r="AG680" s="27" t="s">
        <v>2001</v>
      </c>
      <c r="AH680" s="25" t="s">
        <v>2001</v>
      </c>
      <c r="AI680" s="25" t="s">
        <v>2001</v>
      </c>
      <c r="AJ680" s="25" t="s">
        <v>2001</v>
      </c>
      <c r="AK680" s="25" t="s">
        <v>2001</v>
      </c>
      <c r="AL680" s="25" t="s">
        <v>2001</v>
      </c>
      <c r="AM680" s="25" t="s">
        <v>2001</v>
      </c>
      <c r="AN680" s="49" t="s">
        <v>2001</v>
      </c>
      <c r="AO680" s="49" t="s">
        <v>2001</v>
      </c>
      <c r="AP680" s="49" t="s">
        <v>2001</v>
      </c>
      <c r="AQ680" s="49" t="s">
        <v>2001</v>
      </c>
      <c r="AR680" s="49" t="s">
        <v>2001</v>
      </c>
      <c r="AS680" s="49" t="s">
        <v>2001</v>
      </c>
      <c r="AT680" s="28" t="s">
        <v>2001</v>
      </c>
      <c r="AU680" s="28" t="s">
        <v>2001</v>
      </c>
      <c r="AV680" s="28" t="s">
        <v>2001</v>
      </c>
    </row>
    <row r="681" spans="1:48" x14ac:dyDescent="0.25">
      <c r="A681" s="162">
        <v>678</v>
      </c>
      <c r="B681" s="3" t="s">
        <v>2992</v>
      </c>
      <c r="C681" s="3" t="s">
        <v>2176</v>
      </c>
      <c r="D681" s="6">
        <v>20900</v>
      </c>
      <c r="E681" s="171">
        <v>-8.7336240000000007</v>
      </c>
      <c r="F681" s="171">
        <v>12.97297</v>
      </c>
      <c r="G681" s="171">
        <v>16.11111</v>
      </c>
      <c r="H681" s="6">
        <v>401280000000</v>
      </c>
      <c r="I681" s="154">
        <v>19.2</v>
      </c>
      <c r="J681" s="154">
        <v>94.053439999999995</v>
      </c>
      <c r="K681" s="6">
        <v>6070</v>
      </c>
      <c r="L681" s="6">
        <v>132042500</v>
      </c>
      <c r="M681" s="154">
        <v>5.7782692839369645</v>
      </c>
      <c r="N681" s="154">
        <v>1.0732101680450921</v>
      </c>
      <c r="O681" s="154">
        <v>0.43396469999999998</v>
      </c>
      <c r="P681" s="172">
        <v>990162.71346400003</v>
      </c>
      <c r="Q681" s="168" t="s">
        <v>2001</v>
      </c>
      <c r="R681" s="172">
        <v>927088.37521500001</v>
      </c>
      <c r="S681" s="168">
        <v>-6.3700983072105255E-2</v>
      </c>
      <c r="T681" s="172" t="s">
        <v>4748</v>
      </c>
      <c r="U681" s="168" t="s">
        <v>4748</v>
      </c>
      <c r="V681" s="172">
        <v>65945.859305999998</v>
      </c>
      <c r="W681" s="173" t="s">
        <v>2001</v>
      </c>
      <c r="X681" s="172">
        <v>58788.777098999999</v>
      </c>
      <c r="Y681" s="173">
        <v>-0.10852966785662643</v>
      </c>
      <c r="Z681" s="172" t="s">
        <v>4748</v>
      </c>
      <c r="AA681" s="173" t="s">
        <v>4748</v>
      </c>
      <c r="AB681" s="172">
        <v>3435</v>
      </c>
      <c r="AC681" s="168" t="s">
        <v>2001</v>
      </c>
      <c r="AD681" s="172">
        <v>3062</v>
      </c>
      <c r="AE681" s="168">
        <v>-0.10858806404657928</v>
      </c>
      <c r="AF681" s="172" t="s">
        <v>4748</v>
      </c>
      <c r="AG681" s="168" t="s">
        <v>4748</v>
      </c>
      <c r="AH681" s="171" t="s">
        <v>4748</v>
      </c>
      <c r="AI681" s="171">
        <v>4.7307714853074874</v>
      </c>
      <c r="AJ681" s="171" t="s">
        <v>4748</v>
      </c>
      <c r="AK681" s="171" t="s">
        <v>4748</v>
      </c>
      <c r="AL681" s="171">
        <v>18.551579753574874</v>
      </c>
      <c r="AM681" s="171" t="s">
        <v>4748</v>
      </c>
      <c r="AN681" s="170">
        <v>15.167526691708776</v>
      </c>
      <c r="AO681" s="170">
        <v>13.657857424178744</v>
      </c>
      <c r="AP681" s="170" t="s">
        <v>4748</v>
      </c>
      <c r="AQ681" s="170">
        <v>180.32168169797652</v>
      </c>
      <c r="AR681" s="170">
        <v>158.67079622490837</v>
      </c>
      <c r="AS681" s="170" t="s">
        <v>4748</v>
      </c>
      <c r="AT681" s="6">
        <v>800</v>
      </c>
      <c r="AU681" s="6">
        <v>700</v>
      </c>
      <c r="AV681" s="6" t="s">
        <v>4748</v>
      </c>
    </row>
    <row r="682" spans="1:48" x14ac:dyDescent="0.25">
      <c r="A682" s="162">
        <v>679</v>
      </c>
      <c r="B682" s="3" t="s">
        <v>446</v>
      </c>
      <c r="C682" s="3" t="s">
        <v>694</v>
      </c>
      <c r="D682" s="28">
        <v>17500</v>
      </c>
      <c r="E682" s="25">
        <v>-18.604649999999999</v>
      </c>
      <c r="F682" s="25">
        <v>-13.366339999999999</v>
      </c>
      <c r="G682" s="25">
        <v>-34.944240000000001</v>
      </c>
      <c r="H682" s="28">
        <v>88725000000</v>
      </c>
      <c r="I682" s="51">
        <v>5.0699999999999994</v>
      </c>
      <c r="J682" s="51">
        <v>76.295860000000005</v>
      </c>
      <c r="K682" s="28">
        <v>775</v>
      </c>
      <c r="L682" s="28">
        <v>13269500</v>
      </c>
      <c r="M682" s="51">
        <v>8.7680788184189495</v>
      </c>
      <c r="N682" s="51">
        <v>0.57247649905503872</v>
      </c>
      <c r="O682" s="51">
        <v>0.67754729999999996</v>
      </c>
      <c r="P682" s="30" t="s">
        <v>4748</v>
      </c>
      <c r="Q682" s="27" t="s">
        <v>2001</v>
      </c>
      <c r="R682" s="30">
        <v>290780.17194700002</v>
      </c>
      <c r="S682" s="27" t="s">
        <v>2001</v>
      </c>
      <c r="T682" s="30">
        <v>294571.430078</v>
      </c>
      <c r="U682" s="27">
        <v>1.3038227832436272E-2</v>
      </c>
      <c r="V682" s="30" t="s">
        <v>4748</v>
      </c>
      <c r="W682" s="32" t="s">
        <v>2001</v>
      </c>
      <c r="X682" s="30">
        <v>41353.079753999999</v>
      </c>
      <c r="Y682" s="32" t="s">
        <v>2001</v>
      </c>
      <c r="Z682" s="30">
        <v>42379.935325999999</v>
      </c>
      <c r="AA682" s="32">
        <v>2.4831417106259777E-2</v>
      </c>
      <c r="AB682" s="30" t="s">
        <v>4748</v>
      </c>
      <c r="AC682" s="27" t="s">
        <v>2001</v>
      </c>
      <c r="AD682" s="30">
        <v>8156.4259869999996</v>
      </c>
      <c r="AE682" s="27" t="s">
        <v>2001</v>
      </c>
      <c r="AF682" s="30">
        <v>7842</v>
      </c>
      <c r="AG682" s="27">
        <v>-3.8549480802148255E-2</v>
      </c>
      <c r="AH682" s="25" t="s">
        <v>4748</v>
      </c>
      <c r="AI682" s="25" t="s">
        <v>4748</v>
      </c>
      <c r="AJ682" s="25">
        <v>17.921403881603428</v>
      </c>
      <c r="AK682" s="25" t="s">
        <v>4748</v>
      </c>
      <c r="AL682" s="25" t="s">
        <v>4748</v>
      </c>
      <c r="AM682" s="25">
        <v>28.955880088262731</v>
      </c>
      <c r="AN682" s="49" t="s">
        <v>4748</v>
      </c>
      <c r="AO682" s="49">
        <v>16.911692835769841</v>
      </c>
      <c r="AP682" s="49">
        <v>17.403346876316348</v>
      </c>
      <c r="AQ682" s="49" t="s">
        <v>4748</v>
      </c>
      <c r="AR682" s="49">
        <v>7.1473328480721693E-4</v>
      </c>
      <c r="AS682" s="49">
        <v>99.857977712054165</v>
      </c>
      <c r="AT682" s="28" t="s">
        <v>4748</v>
      </c>
      <c r="AU682" s="28" t="s">
        <v>4748</v>
      </c>
      <c r="AV682" s="28" t="s">
        <v>4748</v>
      </c>
    </row>
    <row r="683" spans="1:48" x14ac:dyDescent="0.25">
      <c r="A683" s="162">
        <v>680</v>
      </c>
      <c r="B683" s="3" t="s">
        <v>447</v>
      </c>
      <c r="C683" s="3" t="s">
        <v>694</v>
      </c>
      <c r="D683" s="6">
        <v>5000</v>
      </c>
      <c r="E683" s="171">
        <v>0</v>
      </c>
      <c r="F683" s="171">
        <v>85.185190000000006</v>
      </c>
      <c r="G683" s="171">
        <v>-3.8461539999999999</v>
      </c>
      <c r="H683" s="6">
        <v>14775000000</v>
      </c>
      <c r="I683" s="154">
        <v>2.9550000000000001</v>
      </c>
      <c r="J683" s="154">
        <v>51.169199999999996</v>
      </c>
      <c r="K683" s="6">
        <v>25455</v>
      </c>
      <c r="L683" s="6">
        <v>123878000</v>
      </c>
      <c r="M683" s="154">
        <v>62.524335252834597</v>
      </c>
      <c r="N683" s="154">
        <v>0.46906208319492504</v>
      </c>
      <c r="O683" s="154" t="s">
        <v>4942</v>
      </c>
      <c r="P683" s="172">
        <v>67603.311138000005</v>
      </c>
      <c r="Q683" s="168">
        <v>0.13458861565418334</v>
      </c>
      <c r="R683" s="172">
        <v>66577.472682000007</v>
      </c>
      <c r="S683" s="168">
        <v>-1.5174381827332883E-2</v>
      </c>
      <c r="T683" s="172">
        <v>139022.37562100001</v>
      </c>
      <c r="U683" s="168">
        <v>1.0881293629907691</v>
      </c>
      <c r="V683" s="172">
        <v>303.13637599999998</v>
      </c>
      <c r="W683" s="173">
        <v>-0.3879185262610928</v>
      </c>
      <c r="X683" s="172">
        <v>618.560024</v>
      </c>
      <c r="Y683" s="173">
        <v>1.0405338091130312</v>
      </c>
      <c r="Z683" s="172">
        <v>863.71621900000002</v>
      </c>
      <c r="AA683" s="173">
        <v>0.39633371942574813</v>
      </c>
      <c r="AB683" s="172">
        <v>103</v>
      </c>
      <c r="AC683" s="168">
        <v>-0.39766081871345027</v>
      </c>
      <c r="AD683" s="172">
        <v>209</v>
      </c>
      <c r="AE683" s="168">
        <v>1.029126213592233</v>
      </c>
      <c r="AF683" s="172">
        <v>292</v>
      </c>
      <c r="AG683" s="168">
        <v>0.39712918660287083</v>
      </c>
      <c r="AH683" s="171">
        <v>0.55333013596713232</v>
      </c>
      <c r="AI683" s="171">
        <v>1.0406548770011441</v>
      </c>
      <c r="AJ683" s="171">
        <v>1.4931611300762095</v>
      </c>
      <c r="AK683" s="171">
        <v>1.0202898205101163</v>
      </c>
      <c r="AL683" s="171">
        <v>2.0560718316762006</v>
      </c>
      <c r="AM683" s="171">
        <v>2.8030315599569438</v>
      </c>
      <c r="AN683" s="170">
        <v>9.2767953927552878</v>
      </c>
      <c r="AO683" s="170">
        <v>9.7241280424126835</v>
      </c>
      <c r="AP683" s="170">
        <v>5.7388861299208287</v>
      </c>
      <c r="AQ683" s="170">
        <v>16.282096626536909</v>
      </c>
      <c r="AR683" s="170">
        <v>15.469794056699174</v>
      </c>
      <c r="AS683" s="170">
        <v>18.402647627486115</v>
      </c>
      <c r="AT683" s="6">
        <v>0</v>
      </c>
      <c r="AU683" s="6">
        <v>0</v>
      </c>
      <c r="AV683" s="6" t="s">
        <v>4748</v>
      </c>
    </row>
    <row r="684" spans="1:48" x14ac:dyDescent="0.25">
      <c r="A684" s="162">
        <v>681</v>
      </c>
      <c r="B684" s="3" t="s">
        <v>4421</v>
      </c>
      <c r="C684" s="3" t="s">
        <v>2176</v>
      </c>
      <c r="D684" s="28" t="s">
        <v>4942</v>
      </c>
      <c r="E684" s="25" t="s">
        <v>4942</v>
      </c>
      <c r="F684" s="25" t="s">
        <v>4942</v>
      </c>
      <c r="G684" s="25" t="s">
        <v>4942</v>
      </c>
      <c r="H684" s="28" t="s">
        <v>4942</v>
      </c>
      <c r="I684" s="51">
        <v>1.2103299999999999</v>
      </c>
      <c r="J684" s="51">
        <v>30.753599999999999</v>
      </c>
      <c r="K684" s="28" t="s">
        <v>4942</v>
      </c>
      <c r="L684" s="28" t="s">
        <v>4942</v>
      </c>
      <c r="M684" s="51" t="s">
        <v>4942</v>
      </c>
      <c r="N684" s="51" t="s">
        <v>4942</v>
      </c>
      <c r="O684" s="51" t="s">
        <v>4942</v>
      </c>
      <c r="P684" s="30" t="s">
        <v>4748</v>
      </c>
      <c r="Q684" s="27" t="s">
        <v>2001</v>
      </c>
      <c r="R684" s="30">
        <v>69174.269092999995</v>
      </c>
      <c r="S684" s="27" t="s">
        <v>2001</v>
      </c>
      <c r="T684" s="30" t="s">
        <v>4748</v>
      </c>
      <c r="U684" s="27" t="s">
        <v>4748</v>
      </c>
      <c r="V684" s="30" t="s">
        <v>4748</v>
      </c>
      <c r="W684" s="32" t="s">
        <v>2001</v>
      </c>
      <c r="X684" s="30">
        <v>3855.4922080000001</v>
      </c>
      <c r="Y684" s="32" t="s">
        <v>2001</v>
      </c>
      <c r="Z684" s="30" t="s">
        <v>4748</v>
      </c>
      <c r="AA684" s="32" t="s">
        <v>4748</v>
      </c>
      <c r="AB684" s="30" t="s">
        <v>4748</v>
      </c>
      <c r="AC684" s="27" t="s">
        <v>2001</v>
      </c>
      <c r="AD684" s="30">
        <v>3185</v>
      </c>
      <c r="AE684" s="27" t="s">
        <v>2001</v>
      </c>
      <c r="AF684" s="30" t="s">
        <v>4748</v>
      </c>
      <c r="AG684" s="27" t="s">
        <v>4748</v>
      </c>
      <c r="AH684" s="25" t="s">
        <v>4748</v>
      </c>
      <c r="AI684" s="25" t="s">
        <v>4748</v>
      </c>
      <c r="AJ684" s="25" t="s">
        <v>4748</v>
      </c>
      <c r="AK684" s="25" t="s">
        <v>4748</v>
      </c>
      <c r="AL684" s="25" t="s">
        <v>4748</v>
      </c>
      <c r="AM684" s="25" t="s">
        <v>4748</v>
      </c>
      <c r="AN684" s="49" t="s">
        <v>4748</v>
      </c>
      <c r="AO684" s="49">
        <v>17.914046414194761</v>
      </c>
      <c r="AP684" s="49" t="s">
        <v>4748</v>
      </c>
      <c r="AQ684" s="49" t="s">
        <v>4748</v>
      </c>
      <c r="AR684" s="49">
        <v>0</v>
      </c>
      <c r="AS684" s="49" t="s">
        <v>4748</v>
      </c>
      <c r="AT684" s="28" t="s">
        <v>4748</v>
      </c>
      <c r="AU684" s="28" t="s">
        <v>4748</v>
      </c>
      <c r="AV684" s="28" t="s">
        <v>4748</v>
      </c>
    </row>
    <row r="685" spans="1:48" x14ac:dyDescent="0.25">
      <c r="A685" s="162">
        <v>682</v>
      </c>
      <c r="B685" s="3" t="s">
        <v>448</v>
      </c>
      <c r="C685" s="3" t="s">
        <v>694</v>
      </c>
      <c r="D685" s="28">
        <v>1500</v>
      </c>
      <c r="E685" s="25">
        <v>15.38462</v>
      </c>
      <c r="F685" s="25">
        <v>25</v>
      </c>
      <c r="G685" s="25">
        <v>-25</v>
      </c>
      <c r="H685" s="28">
        <v>74250000000</v>
      </c>
      <c r="I685" s="51">
        <v>49.5</v>
      </c>
      <c r="J685" s="51">
        <v>94.254339999999999</v>
      </c>
      <c r="K685" s="28">
        <v>626068.9</v>
      </c>
      <c r="L685" s="28">
        <v>894868500</v>
      </c>
      <c r="M685" s="51">
        <v>5.618615882819495</v>
      </c>
      <c r="N685" s="51">
        <v>0.13204113566066561</v>
      </c>
      <c r="O685" s="51">
        <v>0.99863930000000001</v>
      </c>
      <c r="P685" s="30">
        <v>429047.78739700001</v>
      </c>
      <c r="Q685" s="27" t="s">
        <v>2001</v>
      </c>
      <c r="R685" s="30">
        <v>525684.75620599999</v>
      </c>
      <c r="S685" s="27">
        <v>0.22523590995606591</v>
      </c>
      <c r="T685" s="30">
        <v>583682.75027299998</v>
      </c>
      <c r="U685" s="27">
        <v>0.11032846850189494</v>
      </c>
      <c r="V685" s="30">
        <v>12460.761108000001</v>
      </c>
      <c r="W685" s="32" t="s">
        <v>2001</v>
      </c>
      <c r="X685" s="30">
        <v>17100.174779000001</v>
      </c>
      <c r="Y685" s="32">
        <v>0.37232185343970881</v>
      </c>
      <c r="Z685" s="30">
        <v>23316.157427999999</v>
      </c>
      <c r="AA685" s="32">
        <v>0.36350404187877555</v>
      </c>
      <c r="AB685" s="30">
        <v>713.44026999999994</v>
      </c>
      <c r="AC685" s="27" t="s">
        <v>2001</v>
      </c>
      <c r="AD685" s="30">
        <v>515</v>
      </c>
      <c r="AE685" s="27">
        <v>-0.27814559724810595</v>
      </c>
      <c r="AF685" s="30">
        <v>471</v>
      </c>
      <c r="AG685" s="27">
        <v>-8.5436893203883493E-2</v>
      </c>
      <c r="AH685" s="25" t="s">
        <v>4748</v>
      </c>
      <c r="AI685" s="25">
        <v>2.6861774069304385</v>
      </c>
      <c r="AJ685" s="25">
        <v>2.6286206115887349</v>
      </c>
      <c r="AK685" s="25" t="s">
        <v>4748</v>
      </c>
      <c r="AL685" s="25">
        <v>4.8676563403752082</v>
      </c>
      <c r="AM685" s="25">
        <v>4.3590647185481499</v>
      </c>
      <c r="AN685" s="49">
        <v>12.824906632156841</v>
      </c>
      <c r="AO685" s="49">
        <v>12.547615322927852</v>
      </c>
      <c r="AP685" s="49">
        <v>12.142988438299673</v>
      </c>
      <c r="AQ685" s="49">
        <v>141.20619656929571</v>
      </c>
      <c r="AR685" s="49">
        <v>56.985989053981633</v>
      </c>
      <c r="AS685" s="49">
        <v>66.930105248370609</v>
      </c>
      <c r="AT685" s="28">
        <v>0</v>
      </c>
      <c r="AU685" s="28">
        <v>0</v>
      </c>
      <c r="AV685" s="28">
        <v>0</v>
      </c>
    </row>
    <row r="686" spans="1:48" x14ac:dyDescent="0.25">
      <c r="A686" s="162">
        <v>683</v>
      </c>
      <c r="B686" s="3" t="s">
        <v>164</v>
      </c>
      <c r="C686" s="3" t="s">
        <v>1</v>
      </c>
      <c r="D686" s="28">
        <v>22250</v>
      </c>
      <c r="E686" s="25">
        <v>-10.642569999999999</v>
      </c>
      <c r="F686" s="25">
        <v>-5.9196619999999998</v>
      </c>
      <c r="G686" s="25">
        <v>24.301680000000001</v>
      </c>
      <c r="H686" s="28">
        <v>217827499999.99997</v>
      </c>
      <c r="I686" s="51">
        <v>9.7899999999999991</v>
      </c>
      <c r="J686" s="51">
        <v>38.043439999999997</v>
      </c>
      <c r="K686" s="28">
        <v>574.5</v>
      </c>
      <c r="L686" s="28">
        <v>12856430</v>
      </c>
      <c r="M686" s="51">
        <v>11.618798955613578</v>
      </c>
      <c r="N686" s="51">
        <v>0.89738337992513373</v>
      </c>
      <c r="O686" s="51">
        <v>0.49243969999999998</v>
      </c>
      <c r="P686" s="30">
        <v>1210307.364787</v>
      </c>
      <c r="Q686" s="27">
        <v>0.29757621760289354</v>
      </c>
      <c r="R686" s="30">
        <v>1249382.8779140001</v>
      </c>
      <c r="S686" s="27">
        <v>3.2285611295009176E-2</v>
      </c>
      <c r="T686" s="30">
        <v>1356116.490612</v>
      </c>
      <c r="U686" s="27">
        <v>8.5429066289274713E-2</v>
      </c>
      <c r="V686" s="30">
        <v>31223.48357</v>
      </c>
      <c r="W686" s="32">
        <v>0.16840599404312773</v>
      </c>
      <c r="X686" s="30">
        <v>33023.210276999998</v>
      </c>
      <c r="Y686" s="32">
        <v>5.7640163787784582E-2</v>
      </c>
      <c r="Z686" s="30">
        <v>27629.315098999999</v>
      </c>
      <c r="AA686" s="32">
        <v>-0.16333648766294348</v>
      </c>
      <c r="AB686" s="30">
        <v>2692.4050354545452</v>
      </c>
      <c r="AC686" s="27">
        <v>-1.3771049284049375E-2</v>
      </c>
      <c r="AD686" s="30">
        <v>3373</v>
      </c>
      <c r="AE686" s="27">
        <v>0.25278327576391324</v>
      </c>
      <c r="AF686" s="30">
        <v>2822</v>
      </c>
      <c r="AG686" s="27">
        <v>-0.16335606285206047</v>
      </c>
      <c r="AH686" s="25">
        <v>3.1663168606099781</v>
      </c>
      <c r="AI686" s="25">
        <v>2.8917558597205089</v>
      </c>
      <c r="AJ686" s="25">
        <v>2.3188198532321147</v>
      </c>
      <c r="AK686" s="25">
        <v>13.485711183855335</v>
      </c>
      <c r="AL686" s="25">
        <v>15.264906674786616</v>
      </c>
      <c r="AM686" s="25">
        <v>11.846523524999075</v>
      </c>
      <c r="AN686" s="49">
        <v>6.040539793779276</v>
      </c>
      <c r="AO686" s="49">
        <v>7.2721261030643021</v>
      </c>
      <c r="AP686" s="49">
        <v>8.3460670146354499</v>
      </c>
      <c r="AQ686" s="49">
        <v>139.07275923429032</v>
      </c>
      <c r="AR686" s="49">
        <v>156.59567724481204</v>
      </c>
      <c r="AS686" s="49">
        <v>122.96386998377149</v>
      </c>
      <c r="AT686" s="28">
        <v>272.72727272727269</v>
      </c>
      <c r="AU686" s="28">
        <v>1300</v>
      </c>
      <c r="AV686" s="28">
        <v>1000</v>
      </c>
    </row>
    <row r="687" spans="1:48" x14ac:dyDescent="0.25">
      <c r="A687" s="162">
        <v>684</v>
      </c>
      <c r="B687" s="3" t="s">
        <v>2995</v>
      </c>
      <c r="C687" s="3" t="s">
        <v>2176</v>
      </c>
      <c r="D687" s="6">
        <v>6000</v>
      </c>
      <c r="E687" s="171">
        <v>11.11111</v>
      </c>
      <c r="F687" s="171">
        <v>50</v>
      </c>
      <c r="G687" s="171">
        <v>-3.225806</v>
      </c>
      <c r="H687" s="6">
        <v>40433225999.999992</v>
      </c>
      <c r="I687" s="154">
        <v>6.7388699999999995</v>
      </c>
      <c r="J687" s="154">
        <v>100</v>
      </c>
      <c r="K687" s="6">
        <v>10</v>
      </c>
      <c r="L687" s="6">
        <v>57000</v>
      </c>
      <c r="M687" s="154">
        <v>6.9421477505636329</v>
      </c>
      <c r="N687" s="154">
        <v>0.45648986886955739</v>
      </c>
      <c r="O687" s="154" t="s">
        <v>4942</v>
      </c>
      <c r="P687" s="172">
        <v>228882.23482700001</v>
      </c>
      <c r="Q687" s="168" t="s">
        <v>2001</v>
      </c>
      <c r="R687" s="172">
        <v>206300.51718</v>
      </c>
      <c r="S687" s="168">
        <v>-9.8660857903927535E-2</v>
      </c>
      <c r="T687" s="172">
        <v>229125.61533599999</v>
      </c>
      <c r="U687" s="168">
        <v>0.11064004331159667</v>
      </c>
      <c r="V687" s="172">
        <v>1131.070203</v>
      </c>
      <c r="W687" s="173" t="s">
        <v>2001</v>
      </c>
      <c r="X687" s="172">
        <v>7703.8549860000003</v>
      </c>
      <c r="Y687" s="173">
        <v>5.8111200927817217</v>
      </c>
      <c r="Z687" s="172">
        <v>5609.5539099999996</v>
      </c>
      <c r="AA687" s="173">
        <v>-0.27185105116930619</v>
      </c>
      <c r="AB687" s="172">
        <v>239</v>
      </c>
      <c r="AC687" s="168" t="s">
        <v>2001</v>
      </c>
      <c r="AD687" s="172">
        <v>1626</v>
      </c>
      <c r="AE687" s="168">
        <v>5.8033472803347284</v>
      </c>
      <c r="AF687" s="172">
        <v>864.28584000000001</v>
      </c>
      <c r="AG687" s="168">
        <v>-0.4684588929889299</v>
      </c>
      <c r="AH687" s="171" t="s">
        <v>4748</v>
      </c>
      <c r="AI687" s="171">
        <v>2.4659961809010253</v>
      </c>
      <c r="AJ687" s="171">
        <v>1.9649391509669114</v>
      </c>
      <c r="AK687" s="171" t="s">
        <v>4748</v>
      </c>
      <c r="AL687" s="171">
        <v>11.998081465341352</v>
      </c>
      <c r="AM687" s="171">
        <v>7.2634940961473289</v>
      </c>
      <c r="AN687" s="170">
        <v>8.3400756259778497</v>
      </c>
      <c r="AO687" s="170">
        <v>15.701713216131651</v>
      </c>
      <c r="AP687" s="170">
        <v>12.699590937193717</v>
      </c>
      <c r="AQ687" s="170">
        <v>57.903826931376258</v>
      </c>
      <c r="AR687" s="170">
        <v>128.30602486204313</v>
      </c>
      <c r="AS687" s="170">
        <v>88.467037076245774</v>
      </c>
      <c r="AT687" s="6" t="s">
        <v>4748</v>
      </c>
      <c r="AU687" s="6">
        <v>600</v>
      </c>
      <c r="AV687" s="6" t="s">
        <v>4748</v>
      </c>
    </row>
    <row r="688" spans="1:48" x14ac:dyDescent="0.25">
      <c r="A688" s="162">
        <v>685</v>
      </c>
      <c r="B688" s="3" t="s">
        <v>449</v>
      </c>
      <c r="C688" s="3" t="s">
        <v>694</v>
      </c>
      <c r="D688" s="28">
        <v>37200</v>
      </c>
      <c r="E688" s="25">
        <v>-12.47059</v>
      </c>
      <c r="F688" s="25">
        <v>9.4117650000000008</v>
      </c>
      <c r="G688" s="25">
        <v>-20.682300000000001</v>
      </c>
      <c r="H688" s="28">
        <v>836943084000</v>
      </c>
      <c r="I688" s="51">
        <v>14.99898</v>
      </c>
      <c r="J688" s="51">
        <v>93.231530000000006</v>
      </c>
      <c r="K688" s="28">
        <v>39445.300000000003</v>
      </c>
      <c r="L688" s="28">
        <v>1575882000</v>
      </c>
      <c r="M688" s="51">
        <v>4.6222359492800074</v>
      </c>
      <c r="N688" s="51">
        <v>1.6691677283410971</v>
      </c>
      <c r="O688" s="51">
        <v>1.014084</v>
      </c>
      <c r="P688" s="30">
        <v>639869.88604999997</v>
      </c>
      <c r="Q688" s="27">
        <v>1.9721045230642038</v>
      </c>
      <c r="R688" s="30">
        <v>226819.537385</v>
      </c>
      <c r="S688" s="27">
        <v>-0.64552240646112213</v>
      </c>
      <c r="T688" s="30">
        <v>335761.83183500002</v>
      </c>
      <c r="U688" s="27">
        <v>0.48030383848761243</v>
      </c>
      <c r="V688" s="30">
        <v>20408.565639</v>
      </c>
      <c r="W688" s="32">
        <v>7.9799952203266633E-2</v>
      </c>
      <c r="X688" s="30">
        <v>26945.696827</v>
      </c>
      <c r="Y688" s="32">
        <v>0.32031311281905017</v>
      </c>
      <c r="Z688" s="30">
        <v>63011.923220999997</v>
      </c>
      <c r="AA688" s="32">
        <v>1.338478148312761</v>
      </c>
      <c r="AB688" s="30">
        <v>1469.996994230283</v>
      </c>
      <c r="AC688" s="27">
        <v>-1.4185585860125083E-2</v>
      </c>
      <c r="AD688" s="30">
        <v>1837.7083797610487</v>
      </c>
      <c r="AE688" s="27">
        <v>0.25014431116119806</v>
      </c>
      <c r="AF688" s="30">
        <v>4155.1118070000002</v>
      </c>
      <c r="AG688" s="27">
        <v>1.2610289275278139</v>
      </c>
      <c r="AH688" s="25">
        <v>4.0113858311872805</v>
      </c>
      <c r="AI688" s="25">
        <v>5.7602593256813153</v>
      </c>
      <c r="AJ688" s="25">
        <v>16.924441979087582</v>
      </c>
      <c r="AK688" s="25">
        <v>29.066951546561409</v>
      </c>
      <c r="AL688" s="25">
        <v>30.686340872021034</v>
      </c>
      <c r="AM688" s="25">
        <v>46.636646819904108</v>
      </c>
      <c r="AN688" s="49">
        <v>6.4240477072221358</v>
      </c>
      <c r="AO688" s="49">
        <v>22.487316910193613</v>
      </c>
      <c r="AP688" s="49">
        <v>35.46533335853308</v>
      </c>
      <c r="AQ688" s="49">
        <v>38.846983826715572</v>
      </c>
      <c r="AR688" s="49">
        <v>44.682952302530573</v>
      </c>
      <c r="AS688" s="49">
        <v>14.47964580569881</v>
      </c>
      <c r="AT688" s="28">
        <v>0</v>
      </c>
      <c r="AU688" s="28">
        <v>0</v>
      </c>
      <c r="AV688" s="28">
        <v>0</v>
      </c>
    </row>
    <row r="689" spans="1:48" x14ac:dyDescent="0.25">
      <c r="A689" s="162">
        <v>686</v>
      </c>
      <c r="B689" s="3" t="s">
        <v>450</v>
      </c>
      <c r="C689" s="3" t="s">
        <v>694</v>
      </c>
      <c r="D689" s="28">
        <v>8300</v>
      </c>
      <c r="E689" s="25">
        <v>-12.63158</v>
      </c>
      <c r="F689" s="25">
        <v>-18.62745</v>
      </c>
      <c r="G689" s="25">
        <v>-8.7912090000000003</v>
      </c>
      <c r="H689" s="28">
        <v>95350466400</v>
      </c>
      <c r="I689" s="51">
        <v>11.488009999999999</v>
      </c>
      <c r="J689" s="51">
        <v>51.897150000000003</v>
      </c>
      <c r="K689" s="28">
        <v>612.5</v>
      </c>
      <c r="L689" s="28">
        <v>5069000</v>
      </c>
      <c r="M689" s="51">
        <v>32.103952070764478</v>
      </c>
      <c r="N689" s="51">
        <v>0.50705107124277371</v>
      </c>
      <c r="O689" s="51" t="s">
        <v>4942</v>
      </c>
      <c r="P689" s="30">
        <v>1274039.250248</v>
      </c>
      <c r="Q689" s="27">
        <v>-2.0324507159346306E-2</v>
      </c>
      <c r="R689" s="30">
        <v>1515924.4722180001</v>
      </c>
      <c r="S689" s="27">
        <v>0.18985696235254568</v>
      </c>
      <c r="T689" s="30">
        <v>1151524.2713589999</v>
      </c>
      <c r="U689" s="27">
        <v>-0.24038150154396148</v>
      </c>
      <c r="V689" s="30">
        <v>8383.4813610000001</v>
      </c>
      <c r="W689" s="32">
        <v>-0.1656456556584861</v>
      </c>
      <c r="X689" s="30">
        <v>9986.6388490000008</v>
      </c>
      <c r="Y689" s="32">
        <v>0.19122813291598617</v>
      </c>
      <c r="Z689" s="30">
        <v>4484.0447949999998</v>
      </c>
      <c r="AA689" s="32">
        <v>-0.55099559893977701</v>
      </c>
      <c r="AB689" s="30">
        <v>1034.6666666666667</v>
      </c>
      <c r="AC689" s="27">
        <v>-0.16603976356797423</v>
      </c>
      <c r="AD689" s="30">
        <v>1232.6666666666667</v>
      </c>
      <c r="AE689" s="27">
        <v>0.19136597938144329</v>
      </c>
      <c r="AF689" s="30">
        <v>552.39130999999998</v>
      </c>
      <c r="AG689" s="27">
        <v>-0.55187292320173076</v>
      </c>
      <c r="AH689" s="25">
        <v>0.59104619506227896</v>
      </c>
      <c r="AI689" s="25">
        <v>0.69659350150369836</v>
      </c>
      <c r="AJ689" s="25">
        <v>0.28790625255241575</v>
      </c>
      <c r="AK689" s="25">
        <v>6.4166522372170478</v>
      </c>
      <c r="AL689" s="25">
        <v>7.573994592365926</v>
      </c>
      <c r="AM689" s="25">
        <v>3.3289892822256459</v>
      </c>
      <c r="AN689" s="49">
        <v>4.8722367667178856</v>
      </c>
      <c r="AO689" s="49">
        <v>6.7164650875402021</v>
      </c>
      <c r="AP689" s="49">
        <v>5.9989631935828847</v>
      </c>
      <c r="AQ689" s="49">
        <v>180.06192649028537</v>
      </c>
      <c r="AR689" s="49">
        <v>171.11974718787209</v>
      </c>
      <c r="AS689" s="49">
        <v>162.07856790569434</v>
      </c>
      <c r="AT689" s="28">
        <v>800</v>
      </c>
      <c r="AU689" s="28">
        <v>0</v>
      </c>
      <c r="AV689" s="28">
        <v>800</v>
      </c>
    </row>
    <row r="690" spans="1:48" x14ac:dyDescent="0.25">
      <c r="A690" s="162">
        <v>687</v>
      </c>
      <c r="B690" s="3" t="s">
        <v>451</v>
      </c>
      <c r="C690" s="165" t="s">
        <v>694</v>
      </c>
      <c r="D690" s="6">
        <v>10000</v>
      </c>
      <c r="E690" s="166">
        <v>-4.7619049999999996</v>
      </c>
      <c r="F690" s="166">
        <v>127.2727</v>
      </c>
      <c r="G690" s="166">
        <v>127.2727</v>
      </c>
      <c r="H690" s="6">
        <v>32651550000</v>
      </c>
      <c r="I690" s="154">
        <v>3.2651499999999998</v>
      </c>
      <c r="J690" s="154">
        <v>23.91592</v>
      </c>
      <c r="K690" s="6">
        <v>15378</v>
      </c>
      <c r="L690" s="6">
        <v>154586500</v>
      </c>
      <c r="M690" s="154">
        <v>27.700831024930746</v>
      </c>
      <c r="N690" s="154">
        <v>0.67731277707704496</v>
      </c>
      <c r="O690" s="154" t="s">
        <v>4942</v>
      </c>
      <c r="P690" s="167">
        <v>180710.29577699999</v>
      </c>
      <c r="Q690" s="168">
        <v>0.12462148137704321</v>
      </c>
      <c r="R690" s="167">
        <v>236154.25005599999</v>
      </c>
      <c r="S690" s="168">
        <v>0.30681126407661297</v>
      </c>
      <c r="T690" s="167">
        <v>199776.25269600001</v>
      </c>
      <c r="U690" s="168">
        <v>-0.15404337356356512</v>
      </c>
      <c r="V690" s="167">
        <v>2969.1612850000001</v>
      </c>
      <c r="W690" s="169">
        <v>0.43571180441917523</v>
      </c>
      <c r="X690" s="167">
        <v>2501.4544420000002</v>
      </c>
      <c r="Y690" s="169">
        <v>-0.15752153490712106</v>
      </c>
      <c r="Z690" s="167">
        <v>1292.8164139999999</v>
      </c>
      <c r="AA690" s="169">
        <v>-0.48317411171144575</v>
      </c>
      <c r="AB690" s="167">
        <v>818</v>
      </c>
      <c r="AC690" s="168">
        <v>0.29225908372827814</v>
      </c>
      <c r="AD690" s="167">
        <v>689</v>
      </c>
      <c r="AE690" s="168">
        <v>-0.15770171149144252</v>
      </c>
      <c r="AF690" s="167">
        <v>395.943352</v>
      </c>
      <c r="AG690" s="168">
        <v>-0.42533620899854863</v>
      </c>
      <c r="AH690" s="166">
        <v>1.5370334306328384</v>
      </c>
      <c r="AI690" s="166">
        <v>1.0940138375056305</v>
      </c>
      <c r="AJ690" s="166">
        <v>0.57184359369137472</v>
      </c>
      <c r="AK690" s="166">
        <v>5.7642143091260563</v>
      </c>
      <c r="AL690" s="166">
        <v>4.7611270419557687</v>
      </c>
      <c r="AM690" s="166">
        <v>2.7375991307716427</v>
      </c>
      <c r="AN690" s="170">
        <v>10.11809210171586</v>
      </c>
      <c r="AO690" s="170">
        <v>8.7984640208985674</v>
      </c>
      <c r="AP690" s="170">
        <v>10.011039304272851</v>
      </c>
      <c r="AQ690" s="170">
        <v>148.09050678795163</v>
      </c>
      <c r="AR690" s="170">
        <v>197.1141956072928</v>
      </c>
      <c r="AS690" s="170">
        <v>197.91134876478742</v>
      </c>
      <c r="AT690" s="6">
        <v>500</v>
      </c>
      <c r="AU690" s="6" t="s">
        <v>4748</v>
      </c>
      <c r="AV690" s="6">
        <v>500</v>
      </c>
    </row>
    <row r="691" spans="1:48" x14ac:dyDescent="0.25">
      <c r="A691" s="162">
        <v>688</v>
      </c>
      <c r="B691" s="3" t="s">
        <v>452</v>
      </c>
      <c r="C691" s="3" t="s">
        <v>694</v>
      </c>
      <c r="D691" s="28">
        <v>3000</v>
      </c>
      <c r="E691" s="25">
        <v>0</v>
      </c>
      <c r="F691" s="25">
        <v>-9.0909089999999999</v>
      </c>
      <c r="G691" s="25">
        <v>3.4482759999999999</v>
      </c>
      <c r="H691" s="28">
        <v>10500000000</v>
      </c>
      <c r="I691" s="51">
        <v>3.5</v>
      </c>
      <c r="J691" s="51">
        <v>52.817140000000002</v>
      </c>
      <c r="K691" s="28">
        <v>0</v>
      </c>
      <c r="L691" s="28" t="s">
        <v>4942</v>
      </c>
      <c r="M691" s="51" t="s">
        <v>4942</v>
      </c>
      <c r="N691" s="51">
        <v>0.21938130110201071</v>
      </c>
      <c r="O691" s="51" t="s">
        <v>4942</v>
      </c>
      <c r="P691" s="30">
        <v>166186.36568399999</v>
      </c>
      <c r="Q691" s="27">
        <v>-0.25637385856426342</v>
      </c>
      <c r="R691" s="30">
        <v>194124.68819700001</v>
      </c>
      <c r="S691" s="27">
        <v>0.16811440817066892</v>
      </c>
      <c r="T691" s="30">
        <v>331912.46006700001</v>
      </c>
      <c r="U691" s="27">
        <v>0.7097900486009866</v>
      </c>
      <c r="V691" s="30">
        <v>990.34059500000001</v>
      </c>
      <c r="W691" s="32">
        <v>1.7897653173944041</v>
      </c>
      <c r="X691" s="30">
        <v>364.63257499999997</v>
      </c>
      <c r="Y691" s="32">
        <v>-0.6318109377309733</v>
      </c>
      <c r="Z691" s="30">
        <v>429.74101899999999</v>
      </c>
      <c r="AA691" s="32">
        <v>0.17855904399106423</v>
      </c>
      <c r="AB691" s="30">
        <v>280</v>
      </c>
      <c r="AC691" s="27">
        <v>1.7722772277227721</v>
      </c>
      <c r="AD691" s="30">
        <v>99</v>
      </c>
      <c r="AE691" s="27">
        <v>-0.64642857142857135</v>
      </c>
      <c r="AF691" s="30">
        <v>123</v>
      </c>
      <c r="AG691" s="27">
        <v>0.24242424242424243</v>
      </c>
      <c r="AH691" s="25">
        <v>0.28810602062381707</v>
      </c>
      <c r="AI691" s="25">
        <v>9.5205140555503553E-2</v>
      </c>
      <c r="AJ691" s="25">
        <v>8.5008659273147005E-2</v>
      </c>
      <c r="AK691" s="25">
        <v>1.2958907892079614</v>
      </c>
      <c r="AL691" s="25">
        <v>0.45486956262938111</v>
      </c>
      <c r="AM691" s="25">
        <v>0.56148909736784647</v>
      </c>
      <c r="AN691" s="49">
        <v>17.704699729667873</v>
      </c>
      <c r="AO691" s="49">
        <v>11.851198850428101</v>
      </c>
      <c r="AP691" s="49">
        <v>7.8860094431876355</v>
      </c>
      <c r="AQ691" s="49">
        <v>174.20637871062576</v>
      </c>
      <c r="AR691" s="49">
        <v>175.04868160495184</v>
      </c>
      <c r="AS691" s="49">
        <v>243.60552614792144</v>
      </c>
      <c r="AT691" s="28">
        <v>0</v>
      </c>
      <c r="AU691" s="28" t="s">
        <v>4748</v>
      </c>
      <c r="AV691" s="28">
        <v>0</v>
      </c>
    </row>
    <row r="692" spans="1:48" x14ac:dyDescent="0.25">
      <c r="A692" s="162">
        <v>689</v>
      </c>
      <c r="B692" s="3" t="s">
        <v>453</v>
      </c>
      <c r="C692" s="3" t="s">
        <v>2176</v>
      </c>
      <c r="D692" s="28">
        <v>1100</v>
      </c>
      <c r="E692" s="25">
        <v>0</v>
      </c>
      <c r="F692" s="25">
        <v>37.5</v>
      </c>
      <c r="G692" s="25">
        <v>-15.38462</v>
      </c>
      <c r="H692" s="28">
        <v>4378000000</v>
      </c>
      <c r="I692" s="51">
        <v>3.98</v>
      </c>
      <c r="J692" s="51">
        <v>59.702159999999999</v>
      </c>
      <c r="K692" s="28">
        <v>0</v>
      </c>
      <c r="L692" s="28" t="s">
        <v>4942</v>
      </c>
      <c r="M692" s="51" t="s">
        <v>4942</v>
      </c>
      <c r="N692" s="51" t="s">
        <v>4942</v>
      </c>
      <c r="O692" s="51" t="s">
        <v>4942</v>
      </c>
      <c r="P692" s="30">
        <v>145837.58373700001</v>
      </c>
      <c r="Q692" s="27">
        <v>-0.24192302847182046</v>
      </c>
      <c r="R692" s="30">
        <v>152650.12890700001</v>
      </c>
      <c r="S692" s="27">
        <v>4.6713233965022249E-2</v>
      </c>
      <c r="T692" s="30">
        <v>60841.876560999997</v>
      </c>
      <c r="U692" s="27">
        <v>-0.60142924872296</v>
      </c>
      <c r="V692" s="30">
        <v>164.262631</v>
      </c>
      <c r="W692" s="32">
        <v>-0.7591965630684453</v>
      </c>
      <c r="X692" s="30">
        <v>-26370.726918</v>
      </c>
      <c r="Y692" s="32">
        <v>-161.54002518686067</v>
      </c>
      <c r="Z692" s="30">
        <v>-113314.98364599999</v>
      </c>
      <c r="AA692" s="32">
        <v>3.296998865384102</v>
      </c>
      <c r="AB692" s="30">
        <v>41.272018000000003</v>
      </c>
      <c r="AC692" s="27">
        <v>-0.75864316959064326</v>
      </c>
      <c r="AD692" s="30">
        <v>-6626</v>
      </c>
      <c r="AE692" s="27">
        <v>-161.54460918290934</v>
      </c>
      <c r="AF692" s="30">
        <v>-28471</v>
      </c>
      <c r="AG692" s="27">
        <v>3.2968608511922728</v>
      </c>
      <c r="AH692" s="25">
        <v>4.7922516376950955E-2</v>
      </c>
      <c r="AI692" s="25">
        <v>-7.5882985544590973</v>
      </c>
      <c r="AJ692" s="25">
        <v>-43.117424307934812</v>
      </c>
      <c r="AK692" s="25">
        <v>0.28008190940291877</v>
      </c>
      <c r="AL692" s="25">
        <v>-57.952556984977164</v>
      </c>
      <c r="AM692" s="25" t="s">
        <v>4748</v>
      </c>
      <c r="AN692" s="49">
        <v>19.053703402074497</v>
      </c>
      <c r="AO692" s="49">
        <v>-6.2709369677846682</v>
      </c>
      <c r="AP692" s="49">
        <v>-154.88547467059118</v>
      </c>
      <c r="AQ692" s="49">
        <v>264.0271632493903</v>
      </c>
      <c r="AR692" s="49">
        <v>415.06611239596947</v>
      </c>
      <c r="AS692" s="49" t="s">
        <v>4748</v>
      </c>
      <c r="AT692" s="28">
        <v>0</v>
      </c>
      <c r="AU692" s="28">
        <v>0</v>
      </c>
      <c r="AV692" s="28">
        <v>0</v>
      </c>
    </row>
    <row r="693" spans="1:48" x14ac:dyDescent="0.25">
      <c r="A693" s="162">
        <v>690</v>
      </c>
      <c r="B693" s="3" t="s">
        <v>2998</v>
      </c>
      <c r="C693" s="3" t="s">
        <v>2176</v>
      </c>
      <c r="D693" s="28">
        <v>2000</v>
      </c>
      <c r="E693" s="25">
        <v>0</v>
      </c>
      <c r="F693" s="25">
        <v>-16.66667</v>
      </c>
      <c r="G693" s="25">
        <v>-42.857140000000001</v>
      </c>
      <c r="H693" s="28">
        <v>9600000000</v>
      </c>
      <c r="I693" s="51">
        <v>4.8</v>
      </c>
      <c r="J693" s="51">
        <v>44.825679999999998</v>
      </c>
      <c r="K693" s="28">
        <v>0</v>
      </c>
      <c r="L693" s="28" t="s">
        <v>4942</v>
      </c>
      <c r="M693" s="51">
        <v>500</v>
      </c>
      <c r="N693" s="51">
        <v>0.18217012036564351</v>
      </c>
      <c r="O693" s="51" t="s">
        <v>4942</v>
      </c>
      <c r="P693" s="30">
        <v>521329.64837200003</v>
      </c>
      <c r="Q693" s="27" t="s">
        <v>2001</v>
      </c>
      <c r="R693" s="30">
        <v>555183.69576599996</v>
      </c>
      <c r="S693" s="27">
        <v>6.4937890065755566E-2</v>
      </c>
      <c r="T693" s="30">
        <v>337691.320458</v>
      </c>
      <c r="U693" s="27">
        <v>-0.39174849147527763</v>
      </c>
      <c r="V693" s="30">
        <v>2354.956091</v>
      </c>
      <c r="W693" s="32" t="s">
        <v>2001</v>
      </c>
      <c r="X693" s="30">
        <v>240.145138</v>
      </c>
      <c r="Y693" s="32">
        <v>-0.89802564093752357</v>
      </c>
      <c r="Z693" s="30">
        <v>16.978134000000001</v>
      </c>
      <c r="AA693" s="32">
        <v>-0.92930052991537138</v>
      </c>
      <c r="AB693" s="30">
        <v>491</v>
      </c>
      <c r="AC693" s="27" t="s">
        <v>2001</v>
      </c>
      <c r="AD693" s="30">
        <v>50</v>
      </c>
      <c r="AE693" s="27">
        <v>-0.89816700610997957</v>
      </c>
      <c r="AF693" s="30">
        <v>4</v>
      </c>
      <c r="AG693" s="27">
        <v>-0.92</v>
      </c>
      <c r="AH693" s="25" t="s">
        <v>4748</v>
      </c>
      <c r="AI693" s="25">
        <v>3.0880465808229018E-2</v>
      </c>
      <c r="AJ693" s="25">
        <v>2.1923768954176656E-3</v>
      </c>
      <c r="AK693" s="25" t="s">
        <v>4748</v>
      </c>
      <c r="AL693" s="25">
        <v>0.45688893821027621</v>
      </c>
      <c r="AM693" s="25">
        <v>3.2222989877031177E-2</v>
      </c>
      <c r="AN693" s="49">
        <v>10.203064322757383</v>
      </c>
      <c r="AO693" s="49">
        <v>9.3476698539204826</v>
      </c>
      <c r="AP693" s="49">
        <v>15.942041703051601</v>
      </c>
      <c r="AQ693" s="49">
        <v>539.26995225884161</v>
      </c>
      <c r="AR693" s="49">
        <v>586.55573553744546</v>
      </c>
      <c r="AS693" s="49">
        <v>524.09835698670827</v>
      </c>
      <c r="AT693" s="28" t="s">
        <v>4748</v>
      </c>
      <c r="AU693" s="28">
        <v>0</v>
      </c>
      <c r="AV693" s="28">
        <v>0</v>
      </c>
    </row>
    <row r="694" spans="1:48" x14ac:dyDescent="0.25">
      <c r="A694" s="162">
        <v>691</v>
      </c>
      <c r="B694" s="3" t="s">
        <v>454</v>
      </c>
      <c r="C694" s="3" t="s">
        <v>694</v>
      </c>
      <c r="D694" s="6">
        <v>18500</v>
      </c>
      <c r="E694" s="171">
        <v>18.589739999999999</v>
      </c>
      <c r="F694" s="171">
        <v>88.775509999999997</v>
      </c>
      <c r="G694" s="171">
        <v>41.22137</v>
      </c>
      <c r="H694" s="6">
        <v>150541900000</v>
      </c>
      <c r="I694" s="154">
        <v>8.1373999999999995</v>
      </c>
      <c r="J694" s="154">
        <v>36.464399999999998</v>
      </c>
      <c r="K694" s="6">
        <v>125</v>
      </c>
      <c r="L694" s="6">
        <v>2228500</v>
      </c>
      <c r="M694" s="154">
        <v>53.623438648510799</v>
      </c>
      <c r="N694" s="154">
        <v>0.91830604446981445</v>
      </c>
      <c r="O694" s="154" t="s">
        <v>4942</v>
      </c>
      <c r="P694" s="172">
        <v>862866.91067100002</v>
      </c>
      <c r="Q694" s="168">
        <v>4.0599794441270154E-2</v>
      </c>
      <c r="R694" s="172">
        <v>892277.42194000003</v>
      </c>
      <c r="S694" s="168">
        <v>3.4084643767518186E-2</v>
      </c>
      <c r="T694" s="172">
        <v>745237.57589099999</v>
      </c>
      <c r="U694" s="168">
        <v>-0.1647916247049088</v>
      </c>
      <c r="V694" s="172">
        <v>18978.554748999999</v>
      </c>
      <c r="W694" s="173">
        <v>0.1586792792569065</v>
      </c>
      <c r="X694" s="172">
        <v>11218.826981</v>
      </c>
      <c r="Y694" s="173">
        <v>-0.40886821312928834</v>
      </c>
      <c r="Z694" s="172">
        <v>5058.5138470000002</v>
      </c>
      <c r="AA694" s="173">
        <v>-0.54910492375299069</v>
      </c>
      <c r="AB694" s="172">
        <v>2154</v>
      </c>
      <c r="AC694" s="168">
        <v>-3.7173447537472981E-3</v>
      </c>
      <c r="AD694" s="172">
        <v>1481</v>
      </c>
      <c r="AE694" s="168">
        <v>-0.31244196843082639</v>
      </c>
      <c r="AF694" s="172">
        <v>621.96144000000004</v>
      </c>
      <c r="AG694" s="168">
        <v>-0.58003954085077647</v>
      </c>
      <c r="AH694" s="171">
        <v>2.5071115802334121</v>
      </c>
      <c r="AI694" s="171">
        <v>1.3755966144725438</v>
      </c>
      <c r="AJ694" s="171">
        <v>0.65166156441563727</v>
      </c>
      <c r="AK694" s="171">
        <v>11.859370379181863</v>
      </c>
      <c r="AL694" s="171">
        <v>7.6078273270651611</v>
      </c>
      <c r="AM694" s="171">
        <v>3.3535534863887482</v>
      </c>
      <c r="AN694" s="170">
        <v>10.190802418141143</v>
      </c>
      <c r="AO694" s="170">
        <v>9.9848040876451716</v>
      </c>
      <c r="AP694" s="170">
        <v>9.7124084402832711</v>
      </c>
      <c r="AQ694" s="170">
        <v>296.63197779894222</v>
      </c>
      <c r="AR694" s="170">
        <v>296.64560025669704</v>
      </c>
      <c r="AS694" s="170">
        <v>269.24018219447157</v>
      </c>
      <c r="AT694" s="6">
        <v>0</v>
      </c>
      <c r="AU694" s="6">
        <v>500</v>
      </c>
      <c r="AV694" s="6">
        <v>500</v>
      </c>
    </row>
    <row r="695" spans="1:48" x14ac:dyDescent="0.25">
      <c r="A695" s="162">
        <v>692</v>
      </c>
      <c r="B695" s="3" t="s">
        <v>455</v>
      </c>
      <c r="C695" s="3" t="s">
        <v>694</v>
      </c>
      <c r="D695" s="28" t="s">
        <v>4942</v>
      </c>
      <c r="E695" s="25" t="s">
        <v>4942</v>
      </c>
      <c r="F695" s="25" t="s">
        <v>4942</v>
      </c>
      <c r="G695" s="25" t="s">
        <v>4942</v>
      </c>
      <c r="H695" s="28" t="s">
        <v>4942</v>
      </c>
      <c r="I695" s="51">
        <v>8.2982399999999998</v>
      </c>
      <c r="J695" s="51">
        <v>9.3483900000000002</v>
      </c>
      <c r="K695" s="28">
        <v>0</v>
      </c>
      <c r="L695" s="28" t="s">
        <v>4942</v>
      </c>
      <c r="M695" s="51" t="s">
        <v>4942</v>
      </c>
      <c r="N695" s="51" t="s">
        <v>4942</v>
      </c>
      <c r="O695" s="51" t="s">
        <v>4942</v>
      </c>
      <c r="P695" s="30">
        <v>325524.26142</v>
      </c>
      <c r="Q695" s="27">
        <v>0.35797196449062629</v>
      </c>
      <c r="R695" s="30">
        <v>338370.45084300003</v>
      </c>
      <c r="S695" s="27">
        <v>3.9463078318532796E-2</v>
      </c>
      <c r="T695" s="30">
        <v>447000.92946199997</v>
      </c>
      <c r="U695" s="27">
        <v>0.32104008594238398</v>
      </c>
      <c r="V695" s="30">
        <v>2446.191151</v>
      </c>
      <c r="W695" s="32">
        <v>4.4176024555669837</v>
      </c>
      <c r="X695" s="30">
        <v>3895.7169389999999</v>
      </c>
      <c r="Y695" s="32">
        <v>0.59256439849659159</v>
      </c>
      <c r="Z695" s="30">
        <v>878.04123400000003</v>
      </c>
      <c r="AA695" s="32">
        <v>-0.77461369813347203</v>
      </c>
      <c r="AB695" s="30">
        <v>348.03921568627453</v>
      </c>
      <c r="AC695" s="27">
        <v>4.3924050632911404</v>
      </c>
      <c r="AD695" s="30">
        <v>553.92156862745094</v>
      </c>
      <c r="AE695" s="27">
        <v>0.59154929577464777</v>
      </c>
      <c r="AF695" s="30">
        <v>122.353488</v>
      </c>
      <c r="AG695" s="27">
        <v>-0.77911405706194692</v>
      </c>
      <c r="AH695" s="25">
        <v>0.62620152466365886</v>
      </c>
      <c r="AI695" s="25">
        <v>0.82368291592587095</v>
      </c>
      <c r="AJ695" s="25">
        <v>0.15822978329990581</v>
      </c>
      <c r="AK695" s="25">
        <v>2.6675023431196969</v>
      </c>
      <c r="AL695" s="25">
        <v>4.1130272181260672</v>
      </c>
      <c r="AM695" s="25">
        <v>0.85290973312112328</v>
      </c>
      <c r="AN695" s="49">
        <v>8.5653386965297784</v>
      </c>
      <c r="AO695" s="49">
        <v>9.00616061658992</v>
      </c>
      <c r="AP695" s="49">
        <v>8.4266766488238609</v>
      </c>
      <c r="AQ695" s="49">
        <v>176.16349147874274</v>
      </c>
      <c r="AR695" s="49">
        <v>225.4592195362915</v>
      </c>
      <c r="AS695" s="49">
        <v>248.56234544855732</v>
      </c>
      <c r="AT695" s="28">
        <v>0</v>
      </c>
      <c r="AU695" s="28">
        <v>0</v>
      </c>
      <c r="AV695" s="28">
        <v>0</v>
      </c>
    </row>
    <row r="696" spans="1:48" x14ac:dyDescent="0.25">
      <c r="A696" s="162">
        <v>693</v>
      </c>
      <c r="B696" s="3" t="s">
        <v>3001</v>
      </c>
      <c r="C696" s="3" t="s">
        <v>2176</v>
      </c>
      <c r="D696" s="28">
        <v>6300</v>
      </c>
      <c r="E696" s="25">
        <v>0</v>
      </c>
      <c r="F696" s="25">
        <v>-30</v>
      </c>
      <c r="G696" s="25">
        <v>1.612903</v>
      </c>
      <c r="H696" s="28">
        <v>52159974300</v>
      </c>
      <c r="I696" s="51">
        <v>8.2793600000000005</v>
      </c>
      <c r="J696" s="51">
        <v>19.077539999999999</v>
      </c>
      <c r="K696" s="28">
        <v>5</v>
      </c>
      <c r="L696" s="28">
        <v>31500</v>
      </c>
      <c r="M696" s="51">
        <v>33.689839572192511</v>
      </c>
      <c r="N696" s="51">
        <v>0.4587940499847889</v>
      </c>
      <c r="O696" s="51" t="s">
        <v>4942</v>
      </c>
      <c r="P696" s="30">
        <v>415521.42586600001</v>
      </c>
      <c r="Q696" s="27" t="s">
        <v>2001</v>
      </c>
      <c r="R696" s="30">
        <v>577005.89667799999</v>
      </c>
      <c r="S696" s="27">
        <v>0.38863091229398239</v>
      </c>
      <c r="T696" s="30">
        <v>700959.92966000002</v>
      </c>
      <c r="U696" s="27">
        <v>0.21482281844196296</v>
      </c>
      <c r="V696" s="30">
        <v>2476.3004340000002</v>
      </c>
      <c r="W696" s="32" t="s">
        <v>2001</v>
      </c>
      <c r="X696" s="30">
        <v>3219.282142</v>
      </c>
      <c r="Y696" s="32">
        <v>0.30003698170009674</v>
      </c>
      <c r="Z696" s="30">
        <v>1451.3645650000001</v>
      </c>
      <c r="AA696" s="32">
        <v>-0.54916515515526376</v>
      </c>
      <c r="AB696" s="30">
        <v>216.98113207547169</v>
      </c>
      <c r="AC696" s="27" t="s">
        <v>2001</v>
      </c>
      <c r="AD696" s="30">
        <v>390.56603773584902</v>
      </c>
      <c r="AE696" s="27">
        <v>0.79999999999999982</v>
      </c>
      <c r="AF696" s="30">
        <v>187</v>
      </c>
      <c r="AG696" s="27">
        <v>-0.52120772946859895</v>
      </c>
      <c r="AH696" s="25" t="s">
        <v>4748</v>
      </c>
      <c r="AI696" s="25">
        <v>0.38572217748199056</v>
      </c>
      <c r="AJ696" s="25">
        <v>0.17203924588689704</v>
      </c>
      <c r="AK696" s="25" t="s">
        <v>4748</v>
      </c>
      <c r="AL696" s="25">
        <v>3.0072674427876964</v>
      </c>
      <c r="AM696" s="25">
        <v>1.3485555035516219</v>
      </c>
      <c r="AN696" s="49">
        <v>10.627622954451688</v>
      </c>
      <c r="AO696" s="49">
        <v>9.2090921295477361</v>
      </c>
      <c r="AP696" s="49">
        <v>7.1355999780559625</v>
      </c>
      <c r="AQ696" s="49">
        <v>227.0518588781926</v>
      </c>
      <c r="AR696" s="49">
        <v>244.66473764418217</v>
      </c>
      <c r="AS696" s="49">
        <v>332.60367997537247</v>
      </c>
      <c r="AT696" s="28" t="s">
        <v>4748</v>
      </c>
      <c r="AU696" s="28">
        <v>283.01886792452831</v>
      </c>
      <c r="AV696" s="28" t="s">
        <v>4748</v>
      </c>
    </row>
    <row r="697" spans="1:48" x14ac:dyDescent="0.25">
      <c r="A697" s="162">
        <v>694</v>
      </c>
      <c r="B697" s="3" t="s">
        <v>165</v>
      </c>
      <c r="C697" s="3" t="s">
        <v>1</v>
      </c>
      <c r="D697" s="6">
        <v>7090</v>
      </c>
      <c r="E697" s="171">
        <v>12.361330000000001</v>
      </c>
      <c r="F697" s="171">
        <v>56.858409999999999</v>
      </c>
      <c r="G697" s="171">
        <v>-11.26408</v>
      </c>
      <c r="H697" s="6">
        <v>104421654710</v>
      </c>
      <c r="I697" s="154">
        <v>14.728019999999999</v>
      </c>
      <c r="J697" s="154">
        <v>18.91844</v>
      </c>
      <c r="K697" s="6">
        <v>448.5</v>
      </c>
      <c r="L697" s="6">
        <v>2792480</v>
      </c>
      <c r="M697" s="154" t="s">
        <v>4942</v>
      </c>
      <c r="N697" s="154">
        <v>0.88275756220414869</v>
      </c>
      <c r="O697" s="154">
        <v>0.37002170000000001</v>
      </c>
      <c r="P697" s="172">
        <v>877348.00879700005</v>
      </c>
      <c r="Q697" s="168">
        <v>0.26886672997574679</v>
      </c>
      <c r="R697" s="172">
        <v>875733.64354399999</v>
      </c>
      <c r="S697" s="168">
        <v>-1.8400511961196298E-3</v>
      </c>
      <c r="T697" s="172">
        <v>1300357.9901419999</v>
      </c>
      <c r="U697" s="168">
        <v>0.4848784213423511</v>
      </c>
      <c r="V697" s="172">
        <v>24388.838490999999</v>
      </c>
      <c r="W697" s="173">
        <v>1.0946140943290636</v>
      </c>
      <c r="X697" s="172">
        <v>24779.153844</v>
      </c>
      <c r="Y697" s="173">
        <v>1.6003851644843081E-2</v>
      </c>
      <c r="Z697" s="172">
        <v>4094.9028929999999</v>
      </c>
      <c r="AA697" s="173">
        <v>-0.83474403852609624</v>
      </c>
      <c r="AB697" s="172">
        <v>1656</v>
      </c>
      <c r="AC697" s="168">
        <v>1.0935524652338811</v>
      </c>
      <c r="AD697" s="172">
        <v>1682</v>
      </c>
      <c r="AE697" s="168">
        <v>1.5700483091787509E-2</v>
      </c>
      <c r="AF697" s="172">
        <v>278</v>
      </c>
      <c r="AG697" s="168">
        <v>-0.83472057074910821</v>
      </c>
      <c r="AH697" s="171">
        <v>8.9453954904960824</v>
      </c>
      <c r="AI697" s="171">
        <v>7.6114779285143719</v>
      </c>
      <c r="AJ697" s="171">
        <v>1.0214717556367232</v>
      </c>
      <c r="AK697" s="171">
        <v>17.552601149958022</v>
      </c>
      <c r="AL697" s="171">
        <v>15.15348620423681</v>
      </c>
      <c r="AM697" s="171">
        <v>2.3011772819796388</v>
      </c>
      <c r="AN697" s="170">
        <v>5.3493978093542722</v>
      </c>
      <c r="AO697" s="170">
        <v>6.3177032768891417</v>
      </c>
      <c r="AP697" s="170">
        <v>1.6798325173219775</v>
      </c>
      <c r="AQ697" s="170">
        <v>85.541096406816393</v>
      </c>
      <c r="AR697" s="170">
        <v>80.121773384160761</v>
      </c>
      <c r="AS697" s="170">
        <v>140.75639151485089</v>
      </c>
      <c r="AT697" s="6">
        <v>0</v>
      </c>
      <c r="AU697" s="6">
        <v>0</v>
      </c>
      <c r="AV697" s="6">
        <v>0</v>
      </c>
    </row>
    <row r="698" spans="1:48" x14ac:dyDescent="0.25">
      <c r="A698" s="162">
        <v>695</v>
      </c>
      <c r="B698" s="3" t="s">
        <v>3004</v>
      </c>
      <c r="C698" s="3" t="s">
        <v>2176</v>
      </c>
      <c r="D698" s="6">
        <v>10900</v>
      </c>
      <c r="E698" s="171">
        <v>14.736840000000001</v>
      </c>
      <c r="F698" s="171">
        <v>18.478259999999999</v>
      </c>
      <c r="G698" s="171">
        <v>17.2043</v>
      </c>
      <c r="H698" s="6">
        <v>93195000000.000015</v>
      </c>
      <c r="I698" s="154">
        <v>8.5499999999999989</v>
      </c>
      <c r="J698" s="154">
        <v>99.248189999999994</v>
      </c>
      <c r="K698" s="6">
        <v>195</v>
      </c>
      <c r="L698" s="6">
        <v>2120000</v>
      </c>
      <c r="M698" s="154">
        <v>6.4650059311981023</v>
      </c>
      <c r="N698" s="154">
        <v>0.76233568936205698</v>
      </c>
      <c r="O698" s="154" t="s">
        <v>4942</v>
      </c>
      <c r="P698" s="172">
        <v>150308.83105499999</v>
      </c>
      <c r="Q698" s="168">
        <v>0.24456776619028964</v>
      </c>
      <c r="R698" s="172">
        <v>152432.52328200001</v>
      </c>
      <c r="S698" s="168">
        <v>1.4128858644525844E-2</v>
      </c>
      <c r="T698" s="172">
        <v>175778.64506000001</v>
      </c>
      <c r="U698" s="168">
        <v>0.15315709059548729</v>
      </c>
      <c r="V698" s="172">
        <v>18780.036857999999</v>
      </c>
      <c r="W698" s="173">
        <v>2.5478927981017701</v>
      </c>
      <c r="X698" s="172">
        <v>15407.245591000001</v>
      </c>
      <c r="Y698" s="173">
        <v>-0.17959449667231309</v>
      </c>
      <c r="Z698" s="172">
        <v>14437.532024</v>
      </c>
      <c r="AA698" s="173">
        <v>-6.293880118107871E-2</v>
      </c>
      <c r="AB698" s="172">
        <v>2196.5</v>
      </c>
      <c r="AC698" s="168">
        <v>2.5484652665589662</v>
      </c>
      <c r="AD698" s="172">
        <v>1567</v>
      </c>
      <c r="AE698" s="168">
        <v>-0.28659230594127016</v>
      </c>
      <c r="AF698" s="172">
        <v>1488</v>
      </c>
      <c r="AG698" s="168">
        <v>-5.0414805360561581E-2</v>
      </c>
      <c r="AH698" s="171">
        <v>5.0439012163271482</v>
      </c>
      <c r="AI698" s="171">
        <v>4.0996107572136546</v>
      </c>
      <c r="AJ698" s="171">
        <v>4.014327922136399</v>
      </c>
      <c r="AK698" s="171">
        <v>16.318737109282004</v>
      </c>
      <c r="AL698" s="171">
        <v>10.818699068754512</v>
      </c>
      <c r="AM698" s="171">
        <v>9.9942889702910396</v>
      </c>
      <c r="AN698" s="170">
        <v>32.174528460875329</v>
      </c>
      <c r="AO698" s="170">
        <v>31.806659240498981</v>
      </c>
      <c r="AP698" s="170">
        <v>34.414941025032384</v>
      </c>
      <c r="AQ698" s="170">
        <v>126.9853602298483</v>
      </c>
      <c r="AR698" s="170">
        <v>55.424247025102112</v>
      </c>
      <c r="AS698" s="170">
        <v>48.097706970631094</v>
      </c>
      <c r="AT698" s="6">
        <v>1000</v>
      </c>
      <c r="AU698" s="6">
        <v>1200</v>
      </c>
      <c r="AV698" s="6">
        <v>1200</v>
      </c>
    </row>
    <row r="699" spans="1:48" x14ac:dyDescent="0.25">
      <c r="A699" s="162">
        <v>696</v>
      </c>
      <c r="B699" s="3" t="s">
        <v>456</v>
      </c>
      <c r="C699" s="3" t="s">
        <v>694</v>
      </c>
      <c r="D699" s="28">
        <v>8300</v>
      </c>
      <c r="E699" s="25">
        <v>-12.63158</v>
      </c>
      <c r="F699" s="25">
        <v>-17</v>
      </c>
      <c r="G699" s="25">
        <v>-35.658909999999999</v>
      </c>
      <c r="H699" s="28">
        <v>936708120000</v>
      </c>
      <c r="I699" s="51">
        <v>112.85639999999999</v>
      </c>
      <c r="J699" s="51">
        <v>30.144950000000001</v>
      </c>
      <c r="K699" s="28">
        <v>39442.949999999997</v>
      </c>
      <c r="L699" s="28">
        <v>368191500</v>
      </c>
      <c r="M699" s="51">
        <v>11.347399499572299</v>
      </c>
      <c r="N699" s="51">
        <v>0.73705899942255215</v>
      </c>
      <c r="O699" s="51">
        <v>0.49574200000000002</v>
      </c>
      <c r="P699" s="30">
        <v>4651234.9620369999</v>
      </c>
      <c r="Q699" s="27">
        <v>-6.696663168131356E-2</v>
      </c>
      <c r="R699" s="30">
        <v>3965684.999975</v>
      </c>
      <c r="S699" s="27">
        <v>-0.14739095480176823</v>
      </c>
      <c r="T699" s="30">
        <v>3885545.8977089999</v>
      </c>
      <c r="U699" s="27">
        <v>-2.0208136114317026E-2</v>
      </c>
      <c r="V699" s="30">
        <v>306285.43952999997</v>
      </c>
      <c r="W699" s="32">
        <v>-0.30187059148829753</v>
      </c>
      <c r="X699" s="30">
        <v>154636.316961</v>
      </c>
      <c r="Y699" s="32">
        <v>-0.49512351224305029</v>
      </c>
      <c r="Z699" s="30">
        <v>151872.59065500001</v>
      </c>
      <c r="AA699" s="32">
        <v>-1.7872427126526955E-2</v>
      </c>
      <c r="AB699" s="30">
        <v>2713.937931034483</v>
      </c>
      <c r="AC699" s="27">
        <v>-0.30189639879368446</v>
      </c>
      <c r="AD699" s="30">
        <v>1272.2721240000001</v>
      </c>
      <c r="AE699" s="27">
        <v>-0.53120809822093351</v>
      </c>
      <c r="AF699" s="30">
        <v>1238.06</v>
      </c>
      <c r="AG699" s="27">
        <v>-2.6890571092949709E-2</v>
      </c>
      <c r="AH699" s="25">
        <v>11.446164874080994</v>
      </c>
      <c r="AI699" s="25">
        <v>5.6679745042210214</v>
      </c>
      <c r="AJ699" s="25">
        <v>5.4588423512062034</v>
      </c>
      <c r="AK699" s="25">
        <v>21.634743817234327</v>
      </c>
      <c r="AL699" s="25">
        <v>10.901920162016122</v>
      </c>
      <c r="AM699" s="25">
        <v>10.688871290372353</v>
      </c>
      <c r="AN699" s="49">
        <v>21.022060502696704</v>
      </c>
      <c r="AO699" s="49">
        <v>18.601873805474977</v>
      </c>
      <c r="AP699" s="49">
        <v>20.116963533332076</v>
      </c>
      <c r="AQ699" s="49">
        <v>51.620143155643319</v>
      </c>
      <c r="AR699" s="49">
        <v>59.279326922838493</v>
      </c>
      <c r="AS699" s="49">
        <v>70.538834718600256</v>
      </c>
      <c r="AT699" s="28">
        <v>2068.9655172413795</v>
      </c>
      <c r="AU699" s="28">
        <v>1000</v>
      </c>
      <c r="AV699" s="28">
        <v>1300</v>
      </c>
    </row>
    <row r="700" spans="1:48" x14ac:dyDescent="0.25">
      <c r="A700" s="162">
        <v>697</v>
      </c>
      <c r="B700" s="3" t="s">
        <v>3007</v>
      </c>
      <c r="C700" s="3" t="s">
        <v>2176</v>
      </c>
      <c r="D700" s="28">
        <v>12500</v>
      </c>
      <c r="E700" s="25">
        <v>0</v>
      </c>
      <c r="F700" s="25">
        <v>-10.71429</v>
      </c>
      <c r="G700" s="25">
        <v>-6.716418</v>
      </c>
      <c r="H700" s="28">
        <v>152500000000</v>
      </c>
      <c r="I700" s="51">
        <v>12.2</v>
      </c>
      <c r="J700" s="51">
        <v>62.840490000000003</v>
      </c>
      <c r="K700" s="28">
        <v>5</v>
      </c>
      <c r="L700" s="28">
        <v>62500</v>
      </c>
      <c r="M700" s="51">
        <v>10.032102728731942</v>
      </c>
      <c r="N700" s="51">
        <v>1.0249329676532908</v>
      </c>
      <c r="O700" s="51" t="s">
        <v>4942</v>
      </c>
      <c r="P700" s="30">
        <v>96133.576446999999</v>
      </c>
      <c r="Q700" s="27" t="s">
        <v>2001</v>
      </c>
      <c r="R700" s="30">
        <v>116012.600062</v>
      </c>
      <c r="S700" s="27">
        <v>0.20678543698995355</v>
      </c>
      <c r="T700" s="30">
        <v>123564.7087</v>
      </c>
      <c r="U700" s="27">
        <v>6.5097313860425263E-2</v>
      </c>
      <c r="V700" s="30">
        <v>10932.500112</v>
      </c>
      <c r="W700" s="32" t="s">
        <v>2001</v>
      </c>
      <c r="X700" s="30">
        <v>15262.248118</v>
      </c>
      <c r="Y700" s="32">
        <v>0.39604371933620897</v>
      </c>
      <c r="Z700" s="30">
        <v>18998.685420999998</v>
      </c>
      <c r="AA700" s="32">
        <v>0.24481565717656739</v>
      </c>
      <c r="AB700" s="30">
        <v>718</v>
      </c>
      <c r="AC700" s="27" t="s">
        <v>2001</v>
      </c>
      <c r="AD700" s="30">
        <v>1001</v>
      </c>
      <c r="AE700" s="27">
        <v>0.39415041782729809</v>
      </c>
      <c r="AF700" s="30">
        <v>1246</v>
      </c>
      <c r="AG700" s="27">
        <v>0.24475524475524477</v>
      </c>
      <c r="AH700" s="25">
        <v>4.2823553004513677</v>
      </c>
      <c r="AI700" s="25">
        <v>5.8871514845858837</v>
      </c>
      <c r="AJ700" s="25">
        <v>7.0801960401096151</v>
      </c>
      <c r="AK700" s="25">
        <v>6.7853260985435568</v>
      </c>
      <c r="AL700" s="25">
        <v>9.0017976079797961</v>
      </c>
      <c r="AM700" s="25">
        <v>10.496761265183483</v>
      </c>
      <c r="AN700" s="49">
        <v>36.749770805081184</v>
      </c>
      <c r="AO700" s="49">
        <v>35.473244883751065</v>
      </c>
      <c r="AP700" s="49">
        <v>39.227466668239721</v>
      </c>
      <c r="AQ700" s="49">
        <v>71.778546951530757</v>
      </c>
      <c r="AR700" s="49">
        <v>71.60637628729593</v>
      </c>
      <c r="AS700" s="49">
        <v>65.82695956566117</v>
      </c>
      <c r="AT700" s="28">
        <v>0</v>
      </c>
      <c r="AU700" s="28">
        <v>499</v>
      </c>
      <c r="AV700" s="28">
        <v>620</v>
      </c>
    </row>
    <row r="701" spans="1:48" x14ac:dyDescent="0.25">
      <c r="A701" s="162">
        <v>698</v>
      </c>
      <c r="B701" s="3" t="s">
        <v>3010</v>
      </c>
      <c r="C701" s="3" t="s">
        <v>2176</v>
      </c>
      <c r="D701" s="6" t="s">
        <v>4942</v>
      </c>
      <c r="E701" s="171" t="s">
        <v>4942</v>
      </c>
      <c r="F701" s="171" t="s">
        <v>4942</v>
      </c>
      <c r="G701" s="171" t="s">
        <v>4942</v>
      </c>
      <c r="H701" s="6" t="s">
        <v>4942</v>
      </c>
      <c r="I701" s="154">
        <v>1.5</v>
      </c>
      <c r="J701" s="154">
        <v>71.613460000000003</v>
      </c>
      <c r="K701" s="6">
        <v>0</v>
      </c>
      <c r="L701" s="6" t="s">
        <v>4942</v>
      </c>
      <c r="M701" s="154" t="s">
        <v>4942</v>
      </c>
      <c r="N701" s="154" t="s">
        <v>4942</v>
      </c>
      <c r="O701" s="154" t="s">
        <v>4942</v>
      </c>
      <c r="P701" s="172" t="s">
        <v>4748</v>
      </c>
      <c r="Q701" s="168" t="s">
        <v>2001</v>
      </c>
      <c r="R701" s="172">
        <v>179400.075942</v>
      </c>
      <c r="S701" s="168" t="s">
        <v>2001</v>
      </c>
      <c r="T701" s="172">
        <v>167669.726865</v>
      </c>
      <c r="U701" s="168">
        <v>-6.538653350844964E-2</v>
      </c>
      <c r="V701" s="172" t="s">
        <v>4748</v>
      </c>
      <c r="W701" s="173" t="s">
        <v>2001</v>
      </c>
      <c r="X701" s="172">
        <v>2997.8975340000002</v>
      </c>
      <c r="Y701" s="173" t="s">
        <v>2001</v>
      </c>
      <c r="Z701" s="172">
        <v>2738.9644750000002</v>
      </c>
      <c r="AA701" s="173">
        <v>-8.6371550749606091E-2</v>
      </c>
      <c r="AB701" s="172" t="s">
        <v>4748</v>
      </c>
      <c r="AC701" s="168" t="s">
        <v>2001</v>
      </c>
      <c r="AD701" s="172">
        <v>2750.36</v>
      </c>
      <c r="AE701" s="168" t="s">
        <v>2001</v>
      </c>
      <c r="AF701" s="172">
        <v>2337</v>
      </c>
      <c r="AG701" s="168">
        <v>-0.15029305254584857</v>
      </c>
      <c r="AH701" s="171" t="s">
        <v>4748</v>
      </c>
      <c r="AI701" s="171" t="s">
        <v>4748</v>
      </c>
      <c r="AJ701" s="171">
        <v>6.1613569178657057</v>
      </c>
      <c r="AK701" s="171" t="s">
        <v>4748</v>
      </c>
      <c r="AL701" s="171" t="s">
        <v>4748</v>
      </c>
      <c r="AM701" s="171">
        <v>12.479992951610782</v>
      </c>
      <c r="AN701" s="170" t="s">
        <v>4748</v>
      </c>
      <c r="AO701" s="170">
        <v>19.237599208797327</v>
      </c>
      <c r="AP701" s="170">
        <v>21.214185819983555</v>
      </c>
      <c r="AQ701" s="170" t="s">
        <v>4748</v>
      </c>
      <c r="AR701" s="170">
        <v>52.213184631020106</v>
      </c>
      <c r="AS701" s="170">
        <v>43.793412325611087</v>
      </c>
      <c r="AT701" s="6" t="s">
        <v>4748</v>
      </c>
      <c r="AU701" s="6" t="s">
        <v>4748</v>
      </c>
      <c r="AV701" s="6">
        <v>1100</v>
      </c>
    </row>
    <row r="702" spans="1:48" x14ac:dyDescent="0.25">
      <c r="A702" s="162">
        <v>699</v>
      </c>
      <c r="B702" s="3" t="s">
        <v>457</v>
      </c>
      <c r="C702" s="3" t="s">
        <v>694</v>
      </c>
      <c r="D702" s="6">
        <v>16000</v>
      </c>
      <c r="E702" s="171">
        <v>45.454549999999998</v>
      </c>
      <c r="F702" s="171">
        <v>60</v>
      </c>
      <c r="G702" s="171">
        <v>6.6666670000000003</v>
      </c>
      <c r="H702" s="6">
        <v>17534400000</v>
      </c>
      <c r="I702" s="154">
        <v>1.0958999999999999</v>
      </c>
      <c r="J702" s="154">
        <v>28.98075</v>
      </c>
      <c r="K702" s="6">
        <v>30</v>
      </c>
      <c r="L702" s="6">
        <v>397500</v>
      </c>
      <c r="M702" s="154">
        <v>10.588597431935552</v>
      </c>
      <c r="N702" s="154">
        <v>0.87062332949815857</v>
      </c>
      <c r="O702" s="154" t="s">
        <v>4942</v>
      </c>
      <c r="P702" s="172">
        <v>63797.341271999998</v>
      </c>
      <c r="Q702" s="168">
        <v>-1.3007394804935957E-2</v>
      </c>
      <c r="R702" s="172">
        <v>63868.727351000001</v>
      </c>
      <c r="S702" s="168">
        <v>1.1189506894284662E-3</v>
      </c>
      <c r="T702" s="172">
        <v>72050.139496999996</v>
      </c>
      <c r="U702" s="168">
        <v>0.12809730967454289</v>
      </c>
      <c r="V702" s="172">
        <v>1920.7229150000001</v>
      </c>
      <c r="W702" s="173">
        <v>8.6047382725376043E-3</v>
      </c>
      <c r="X702" s="172">
        <v>2065.0527040000002</v>
      </c>
      <c r="Y702" s="173">
        <v>7.514347221707407E-2</v>
      </c>
      <c r="Z702" s="172">
        <v>2214.437113</v>
      </c>
      <c r="AA702" s="173">
        <v>7.2339271879425973E-2</v>
      </c>
      <c r="AB702" s="172">
        <v>1753</v>
      </c>
      <c r="AC702" s="168">
        <v>8.6306098964326061E-3</v>
      </c>
      <c r="AD702" s="172">
        <v>1884</v>
      </c>
      <c r="AE702" s="168">
        <v>7.4729035938391419E-2</v>
      </c>
      <c r="AF702" s="172">
        <v>2021</v>
      </c>
      <c r="AG702" s="168">
        <v>7.2717622080679403E-2</v>
      </c>
      <c r="AH702" s="171">
        <v>8.5812304702868261</v>
      </c>
      <c r="AI702" s="171">
        <v>9.3865423909917638</v>
      </c>
      <c r="AJ702" s="171">
        <v>9.9132044766328935</v>
      </c>
      <c r="AK702" s="171">
        <v>9.6719743475239195</v>
      </c>
      <c r="AL702" s="171">
        <v>10.267578275902689</v>
      </c>
      <c r="AM702" s="171">
        <v>10.868901126193386</v>
      </c>
      <c r="AN702" s="170">
        <v>11.768545062073276</v>
      </c>
      <c r="AO702" s="170">
        <v>11.969981939651575</v>
      </c>
      <c r="AP702" s="170">
        <v>12.442531117338474</v>
      </c>
      <c r="AQ702" s="170">
        <v>0</v>
      </c>
      <c r="AR702" s="170">
        <v>0</v>
      </c>
      <c r="AS702" s="170">
        <v>0</v>
      </c>
      <c r="AT702" s="6">
        <v>1300</v>
      </c>
      <c r="AU702" s="6">
        <v>1400</v>
      </c>
      <c r="AV702" s="6">
        <v>1400</v>
      </c>
    </row>
    <row r="703" spans="1:48" x14ac:dyDescent="0.25">
      <c r="A703" s="162">
        <v>700</v>
      </c>
      <c r="B703" s="3" t="s">
        <v>166</v>
      </c>
      <c r="C703" s="3" t="s">
        <v>1</v>
      </c>
      <c r="D703" s="6">
        <v>29950</v>
      </c>
      <c r="E703" s="171">
        <v>-6.2597810000000003</v>
      </c>
      <c r="F703" s="171">
        <v>-10.597009999999999</v>
      </c>
      <c r="G703" s="171">
        <v>-13.06241</v>
      </c>
      <c r="H703" s="6">
        <v>299500000000</v>
      </c>
      <c r="I703" s="154">
        <v>10</v>
      </c>
      <c r="J703" s="154">
        <v>28.531169999999999</v>
      </c>
      <c r="K703" s="6">
        <v>251</v>
      </c>
      <c r="L703" s="6">
        <v>7465425</v>
      </c>
      <c r="M703" s="154">
        <v>4.8775111186481332</v>
      </c>
      <c r="N703" s="154">
        <v>1.0215378337799259</v>
      </c>
      <c r="O703" s="154">
        <v>0.44379449999999998</v>
      </c>
      <c r="P703" s="172">
        <v>296218.03911900002</v>
      </c>
      <c r="Q703" s="168">
        <v>0.43289935874512464</v>
      </c>
      <c r="R703" s="172">
        <v>327272.806835</v>
      </c>
      <c r="S703" s="168">
        <v>0.10483753051759392</v>
      </c>
      <c r="T703" s="172">
        <v>542470.87628099998</v>
      </c>
      <c r="U703" s="168">
        <v>0.65754949678570651</v>
      </c>
      <c r="V703" s="172">
        <v>30058.748935</v>
      </c>
      <c r="W703" s="173">
        <v>1.931115337702678</v>
      </c>
      <c r="X703" s="172">
        <v>44921.857127000003</v>
      </c>
      <c r="Y703" s="173">
        <v>0.49446862290045623</v>
      </c>
      <c r="Z703" s="172">
        <v>45463.913095000004</v>
      </c>
      <c r="AA703" s="173">
        <v>1.2066642001632679E-2</v>
      </c>
      <c r="AB703" s="172">
        <v>3679</v>
      </c>
      <c r="AC703" s="168">
        <v>1.9268098647573586</v>
      </c>
      <c r="AD703" s="172">
        <v>5507</v>
      </c>
      <c r="AE703" s="168">
        <v>0.49687415058439788</v>
      </c>
      <c r="AF703" s="172">
        <v>5507.1385200000004</v>
      </c>
      <c r="AG703" s="168">
        <v>2.5153441075072833E-5</v>
      </c>
      <c r="AH703" s="171">
        <v>17.120382365061236</v>
      </c>
      <c r="AI703" s="171">
        <v>20.571838022747375</v>
      </c>
      <c r="AJ703" s="171">
        <v>15.153800778844323</v>
      </c>
      <c r="AK703" s="171">
        <v>21.773398501604401</v>
      </c>
      <c r="AL703" s="171">
        <v>28.212825208102455</v>
      </c>
      <c r="AM703" s="171">
        <v>22.830486764887823</v>
      </c>
      <c r="AN703" s="170">
        <v>27.042879718010347</v>
      </c>
      <c r="AO703" s="170">
        <v>32.796844325998279</v>
      </c>
      <c r="AP703" s="170">
        <v>21.214262851115329</v>
      </c>
      <c r="AQ703" s="170">
        <v>3.2898030506778704</v>
      </c>
      <c r="AR703" s="170">
        <v>0</v>
      </c>
      <c r="AS703" s="170">
        <v>0</v>
      </c>
      <c r="AT703" s="6">
        <v>1500</v>
      </c>
      <c r="AU703" s="6">
        <v>2000</v>
      </c>
      <c r="AV703" s="6">
        <v>2503.6999999999998</v>
      </c>
    </row>
    <row r="704" spans="1:48" x14ac:dyDescent="0.25">
      <c r="A704" s="162">
        <v>701</v>
      </c>
      <c r="B704" s="3" t="s">
        <v>3013</v>
      </c>
      <c r="C704" s="3" t="s">
        <v>2176</v>
      </c>
      <c r="D704" s="6" t="s">
        <v>4942</v>
      </c>
      <c r="E704" s="171" t="s">
        <v>4942</v>
      </c>
      <c r="F704" s="171" t="s">
        <v>4942</v>
      </c>
      <c r="G704" s="171" t="s">
        <v>4942</v>
      </c>
      <c r="H704" s="6" t="s">
        <v>4942</v>
      </c>
      <c r="I704" s="154">
        <v>5.8389899999999999</v>
      </c>
      <c r="J704" s="154">
        <v>16.64085</v>
      </c>
      <c r="K704" s="6" t="s">
        <v>4942</v>
      </c>
      <c r="L704" s="6" t="s">
        <v>4942</v>
      </c>
      <c r="M704" s="154" t="s">
        <v>4942</v>
      </c>
      <c r="N704" s="154" t="s">
        <v>4942</v>
      </c>
      <c r="O704" s="154" t="s">
        <v>4942</v>
      </c>
      <c r="P704" s="172">
        <v>184468.90571399999</v>
      </c>
      <c r="Q704" s="168">
        <v>-0.12252116871483609</v>
      </c>
      <c r="R704" s="172">
        <v>184260.981447</v>
      </c>
      <c r="S704" s="168">
        <v>-1.1271507585259855E-3</v>
      </c>
      <c r="T704" s="172">
        <v>120913.621369</v>
      </c>
      <c r="U704" s="168">
        <v>-0.34379150474795961</v>
      </c>
      <c r="V704" s="172">
        <v>-100537.732041</v>
      </c>
      <c r="W704" s="173">
        <v>0.1908234051277391</v>
      </c>
      <c r="X704" s="172">
        <v>-87124.352119999996</v>
      </c>
      <c r="Y704" s="173">
        <v>-0.13341637660505345</v>
      </c>
      <c r="Z704" s="172">
        <v>-68658.766027000005</v>
      </c>
      <c r="AA704" s="173">
        <v>-0.211945175415096</v>
      </c>
      <c r="AB704" s="172">
        <v>-17218.32</v>
      </c>
      <c r="AC704" s="168">
        <v>0.19082386044696453</v>
      </c>
      <c r="AD704" s="172">
        <v>-14921</v>
      </c>
      <c r="AE704" s="168">
        <v>-0.13342300526416051</v>
      </c>
      <c r="AF704" s="172">
        <v>-11759</v>
      </c>
      <c r="AG704" s="168">
        <v>-0.21191609141478454</v>
      </c>
      <c r="AH704" s="171">
        <v>-21.368355604013129</v>
      </c>
      <c r="AI704" s="171">
        <v>-19.769755678647645</v>
      </c>
      <c r="AJ704" s="171">
        <v>-16.210166313295566</v>
      </c>
      <c r="AK704" s="171" t="s">
        <v>4748</v>
      </c>
      <c r="AL704" s="171" t="s">
        <v>4748</v>
      </c>
      <c r="AM704" s="171" t="s">
        <v>4748</v>
      </c>
      <c r="AN704" s="170">
        <v>-24.111470749958698</v>
      </c>
      <c r="AO704" s="170">
        <v>-18.824672330304004</v>
      </c>
      <c r="AP704" s="170">
        <v>-17.184905256114781</v>
      </c>
      <c r="AQ704" s="170" t="s">
        <v>4748</v>
      </c>
      <c r="AR704" s="170" t="s">
        <v>4748</v>
      </c>
      <c r="AS704" s="170" t="s">
        <v>4748</v>
      </c>
      <c r="AT704" s="6">
        <v>0</v>
      </c>
      <c r="AU704" s="6">
        <v>0</v>
      </c>
      <c r="AV704" s="6">
        <v>0</v>
      </c>
    </row>
    <row r="705" spans="1:48" x14ac:dyDescent="0.25">
      <c r="A705" s="162">
        <v>702</v>
      </c>
      <c r="B705" s="3" t="s">
        <v>458</v>
      </c>
      <c r="C705" s="3" t="s">
        <v>694</v>
      </c>
      <c r="D705" s="6">
        <v>7500</v>
      </c>
      <c r="E705" s="171">
        <v>0</v>
      </c>
      <c r="F705" s="171">
        <v>0</v>
      </c>
      <c r="G705" s="171">
        <v>8.6956520000000008</v>
      </c>
      <c r="H705" s="6">
        <v>11249587500.000002</v>
      </c>
      <c r="I705" s="154">
        <v>1.4999399999999998</v>
      </c>
      <c r="J705" s="154">
        <v>21.270579999999999</v>
      </c>
      <c r="K705" s="6">
        <v>60</v>
      </c>
      <c r="L705" s="6">
        <v>450000</v>
      </c>
      <c r="M705" s="154">
        <v>7.4638044668332038</v>
      </c>
      <c r="N705" s="154">
        <v>0.40048608819430115</v>
      </c>
      <c r="O705" s="154" t="s">
        <v>4942</v>
      </c>
      <c r="P705" s="172">
        <v>75314.742511000004</v>
      </c>
      <c r="Q705" s="168">
        <v>0.45295559929147555</v>
      </c>
      <c r="R705" s="172">
        <v>129625.777378</v>
      </c>
      <c r="S705" s="168">
        <v>0.72112089952465364</v>
      </c>
      <c r="T705" s="172">
        <v>91652.002152999994</v>
      </c>
      <c r="U705" s="168">
        <v>-0.29294925741710454</v>
      </c>
      <c r="V705" s="172">
        <v>1981.9894400000001</v>
      </c>
      <c r="W705" s="173">
        <v>0.23253268168299202</v>
      </c>
      <c r="X705" s="172">
        <v>3205.8236149999998</v>
      </c>
      <c r="Y705" s="173">
        <v>0.61747764660138649</v>
      </c>
      <c r="Z705" s="172">
        <v>2527.775506</v>
      </c>
      <c r="AA705" s="173">
        <v>-0.21150512019046308</v>
      </c>
      <c r="AB705" s="172">
        <v>1189</v>
      </c>
      <c r="AC705" s="168">
        <v>0.10914179104477606</v>
      </c>
      <c r="AD705" s="172">
        <v>1924</v>
      </c>
      <c r="AE705" s="168">
        <v>0.61816652649285109</v>
      </c>
      <c r="AF705" s="172">
        <v>1517</v>
      </c>
      <c r="AG705" s="168">
        <v>-0.21153846153846154</v>
      </c>
      <c r="AH705" s="171">
        <v>2.8669059836424386</v>
      </c>
      <c r="AI705" s="171">
        <v>3.4042025936531175</v>
      </c>
      <c r="AJ705" s="171">
        <v>2.5744401230260126</v>
      </c>
      <c r="AK705" s="171">
        <v>7.5938323250809914</v>
      </c>
      <c r="AL705" s="171">
        <v>12.806983649297504</v>
      </c>
      <c r="AM705" s="171">
        <v>8.4637892158901522</v>
      </c>
      <c r="AN705" s="170">
        <v>19.097326034008944</v>
      </c>
      <c r="AO705" s="170">
        <v>12.888244709447283</v>
      </c>
      <c r="AP705" s="170">
        <v>15.061670149830054</v>
      </c>
      <c r="AQ705" s="170">
        <v>106.16680375393956</v>
      </c>
      <c r="AR705" s="170">
        <v>131.3939980157229</v>
      </c>
      <c r="AS705" s="170">
        <v>137.46730893740275</v>
      </c>
      <c r="AT705" s="6">
        <v>500</v>
      </c>
      <c r="AU705" s="6">
        <v>700</v>
      </c>
      <c r="AV705" s="6">
        <v>600</v>
      </c>
    </row>
    <row r="706" spans="1:48" x14ac:dyDescent="0.25">
      <c r="A706" s="162">
        <v>703</v>
      </c>
      <c r="B706" s="3" t="s">
        <v>167</v>
      </c>
      <c r="C706" s="3" t="s">
        <v>1</v>
      </c>
      <c r="D706" s="28">
        <v>9950</v>
      </c>
      <c r="E706" s="25">
        <v>-16.033760000000001</v>
      </c>
      <c r="F706" s="25">
        <v>10.55556</v>
      </c>
      <c r="G706" s="25">
        <v>-4.3269229999999999</v>
      </c>
      <c r="H706" s="28">
        <v>975096636900</v>
      </c>
      <c r="I706" s="51">
        <v>97.999659999999992</v>
      </c>
      <c r="J706" s="51">
        <v>69.241349999999997</v>
      </c>
      <c r="K706" s="28">
        <v>1798115</v>
      </c>
      <c r="L706" s="28">
        <v>20438300000</v>
      </c>
      <c r="M706" s="51">
        <v>5.2554549878438133</v>
      </c>
      <c r="N706" s="51">
        <v>0.71062031138460446</v>
      </c>
      <c r="O706" s="51">
        <v>0.58301060000000005</v>
      </c>
      <c r="P706" s="30">
        <v>1020375.474222</v>
      </c>
      <c r="Q706" s="27">
        <v>-0.19603167913444908</v>
      </c>
      <c r="R706" s="30">
        <v>1119099.799682</v>
      </c>
      <c r="S706" s="27">
        <v>9.6752938456575288E-2</v>
      </c>
      <c r="T706" s="30">
        <v>1514865.9380419999</v>
      </c>
      <c r="U706" s="27">
        <v>0.3536468673057217</v>
      </c>
      <c r="V706" s="30">
        <v>15070.168009999999</v>
      </c>
      <c r="W706" s="32">
        <v>2.2099529294661608</v>
      </c>
      <c r="X706" s="30">
        <v>68898.072553999998</v>
      </c>
      <c r="Y706" s="32">
        <v>3.5718184766275876</v>
      </c>
      <c r="Z706" s="30">
        <v>78061.218372000003</v>
      </c>
      <c r="AA706" s="32">
        <v>0.13299567721315045</v>
      </c>
      <c r="AB706" s="30">
        <v>198</v>
      </c>
      <c r="AC706" s="27">
        <v>1.5499074190432083</v>
      </c>
      <c r="AD706" s="30">
        <v>904</v>
      </c>
      <c r="AE706" s="27">
        <v>3.5656565656565657</v>
      </c>
      <c r="AF706" s="30">
        <v>968</v>
      </c>
      <c r="AG706" s="27">
        <v>7.0796460176991149E-2</v>
      </c>
      <c r="AH706" s="25">
        <v>0.73350644996560166</v>
      </c>
      <c r="AI706" s="25">
        <v>2.8261704464763557</v>
      </c>
      <c r="AJ706" s="25">
        <v>2.5272679617432394</v>
      </c>
      <c r="AK706" s="25">
        <v>1.5673049126963781</v>
      </c>
      <c r="AL706" s="25">
        <v>6.8107126894207806</v>
      </c>
      <c r="AM706" s="25">
        <v>6.9725063403984429</v>
      </c>
      <c r="AN706" s="49">
        <v>6.774528415993708</v>
      </c>
      <c r="AO706" s="49">
        <v>12.109717948971921</v>
      </c>
      <c r="AP706" s="49">
        <v>10.930038849643042</v>
      </c>
      <c r="AQ706" s="49">
        <v>44.855505288163343</v>
      </c>
      <c r="AR706" s="49">
        <v>29.147524331816371</v>
      </c>
      <c r="AS706" s="49">
        <v>38.353372080464787</v>
      </c>
      <c r="AT706" s="28">
        <v>0</v>
      </c>
      <c r="AU706" s="28">
        <v>700</v>
      </c>
      <c r="AV706" s="28" t="s">
        <v>4748</v>
      </c>
    </row>
    <row r="707" spans="1:48" x14ac:dyDescent="0.25">
      <c r="A707" s="162">
        <v>704</v>
      </c>
      <c r="B707" s="3" t="s">
        <v>168</v>
      </c>
      <c r="C707" s="3" t="s">
        <v>1</v>
      </c>
      <c r="D707" s="28">
        <v>740</v>
      </c>
      <c r="E707" s="25">
        <v>8.8235290000000006</v>
      </c>
      <c r="F707" s="25">
        <v>10.447760000000001</v>
      </c>
      <c r="G707" s="25">
        <v>-1.3333330000000001</v>
      </c>
      <c r="H707" s="28">
        <v>18228278660</v>
      </c>
      <c r="I707" s="51">
        <v>24.632809999999999</v>
      </c>
      <c r="J707" s="51">
        <v>92.44502</v>
      </c>
      <c r="K707" s="28">
        <v>43486.5</v>
      </c>
      <c r="L707" s="28">
        <v>32571360</v>
      </c>
      <c r="M707" s="51">
        <v>673.73358571029382</v>
      </c>
      <c r="N707" s="51">
        <v>8.4204598214613471E-2</v>
      </c>
      <c r="O707" s="51">
        <v>0.76981219999999995</v>
      </c>
      <c r="P707" s="30">
        <v>28575</v>
      </c>
      <c r="Q707" s="27">
        <v>4.112615487408581</v>
      </c>
      <c r="R707" s="30">
        <v>60874.190880000002</v>
      </c>
      <c r="S707" s="27">
        <v>1.1303303895013124</v>
      </c>
      <c r="T707" s="30">
        <v>21144.493637</v>
      </c>
      <c r="U707" s="27">
        <v>-0.65265257194659576</v>
      </c>
      <c r="V707" s="30">
        <v>4308.3771040000001</v>
      </c>
      <c r="W707" s="32">
        <v>-1.0897958362305658</v>
      </c>
      <c r="X707" s="30">
        <v>-8858.4319830000004</v>
      </c>
      <c r="Y707" s="32">
        <v>-3.0560948517657893</v>
      </c>
      <c r="Z707" s="30">
        <v>1909.494308</v>
      </c>
      <c r="AA707" s="32">
        <v>-1.2155566935169184</v>
      </c>
      <c r="AB707" s="30">
        <v>174.904011</v>
      </c>
      <c r="AC707" s="27">
        <v>-1.0897864532854209</v>
      </c>
      <c r="AD707" s="30">
        <v>-360</v>
      </c>
      <c r="AE707" s="27">
        <v>-3.05827183688772</v>
      </c>
      <c r="AF707" s="30">
        <v>78</v>
      </c>
      <c r="AG707" s="27">
        <v>-1.2166666666666666</v>
      </c>
      <c r="AH707" s="25">
        <v>1.8519902349414756</v>
      </c>
      <c r="AI707" s="25">
        <v>-3.834894631552852</v>
      </c>
      <c r="AJ707" s="25">
        <v>0.82086929241400408</v>
      </c>
      <c r="AK707" s="25">
        <v>1.9520666853264417</v>
      </c>
      <c r="AL707" s="25">
        <v>-4.0555203704125118</v>
      </c>
      <c r="AM707" s="25">
        <v>0.88832481483716164</v>
      </c>
      <c r="AN707" s="49">
        <v>0.38932633420822871</v>
      </c>
      <c r="AO707" s="49">
        <v>-13.189115984846422</v>
      </c>
      <c r="AP707" s="49">
        <v>0.80090325598369816</v>
      </c>
      <c r="AQ707" s="49">
        <v>0</v>
      </c>
      <c r="AR707" s="49">
        <v>0</v>
      </c>
      <c r="AS707" s="49">
        <v>0</v>
      </c>
      <c r="AT707" s="28">
        <v>0</v>
      </c>
      <c r="AU707" s="28">
        <v>0</v>
      </c>
      <c r="AV707" s="28">
        <v>0</v>
      </c>
    </row>
    <row r="708" spans="1:48" x14ac:dyDescent="0.25">
      <c r="A708" s="162">
        <v>705</v>
      </c>
      <c r="B708" s="3" t="s">
        <v>459</v>
      </c>
      <c r="C708" s="3" t="s">
        <v>694</v>
      </c>
      <c r="D708" s="28">
        <v>2700</v>
      </c>
      <c r="E708" s="25">
        <v>12.5</v>
      </c>
      <c r="F708" s="25">
        <v>-15.625</v>
      </c>
      <c r="G708" s="25">
        <v>-35.714289999999998</v>
      </c>
      <c r="H708" s="28">
        <v>20520000000</v>
      </c>
      <c r="I708" s="51">
        <v>7.6</v>
      </c>
      <c r="J708" s="51">
        <v>98.188159999999996</v>
      </c>
      <c r="K708" s="28">
        <v>540</v>
      </c>
      <c r="L708" s="28">
        <v>1334000</v>
      </c>
      <c r="M708" s="51">
        <v>22.766709919761599</v>
      </c>
      <c r="N708" s="51">
        <v>0.24631998743040148</v>
      </c>
      <c r="O708" s="51" t="s">
        <v>4942</v>
      </c>
      <c r="P708" s="30">
        <v>155734.88840900001</v>
      </c>
      <c r="Q708" s="27">
        <v>0.96606746473300875</v>
      </c>
      <c r="R708" s="30">
        <v>157666.477873</v>
      </c>
      <c r="S708" s="27">
        <v>1.2403061919735947E-2</v>
      </c>
      <c r="T708" s="30">
        <v>213171.0319</v>
      </c>
      <c r="U708" s="27">
        <v>0.35203776208985149</v>
      </c>
      <c r="V708" s="30">
        <v>978.95057499999996</v>
      </c>
      <c r="W708" s="32">
        <v>-1.0259658489442052</v>
      </c>
      <c r="X708" s="30">
        <v>646.81399499999998</v>
      </c>
      <c r="Y708" s="32">
        <v>-0.33927819083205502</v>
      </c>
      <c r="Z708" s="30">
        <v>17838.729163</v>
      </c>
      <c r="AA708" s="32">
        <v>26.579380317830012</v>
      </c>
      <c r="AB708" s="30">
        <v>129</v>
      </c>
      <c r="AC708" s="27">
        <v>-1.0260028220116912</v>
      </c>
      <c r="AD708" s="30">
        <v>85</v>
      </c>
      <c r="AE708" s="27">
        <v>-0.34108527131782951</v>
      </c>
      <c r="AF708" s="30">
        <v>2347</v>
      </c>
      <c r="AG708" s="27">
        <v>26.611764705882354</v>
      </c>
      <c r="AH708" s="25">
        <v>0.53898847920395687</v>
      </c>
      <c r="AI708" s="25">
        <v>0.29676916064334097</v>
      </c>
      <c r="AJ708" s="25">
        <v>6.5614013197077217</v>
      </c>
      <c r="AK708" s="25">
        <v>1.5485101613329153</v>
      </c>
      <c r="AL708" s="25">
        <v>1.0101457559354601</v>
      </c>
      <c r="AM708" s="25">
        <v>24.345064316263624</v>
      </c>
      <c r="AN708" s="49">
        <v>9.8288574598647251</v>
      </c>
      <c r="AO708" s="49">
        <v>10.305541883220116</v>
      </c>
      <c r="AP708" s="49">
        <v>13.990254773917988</v>
      </c>
      <c r="AQ708" s="49">
        <v>86.048795926438586</v>
      </c>
      <c r="AR708" s="49">
        <v>115.75021104136552</v>
      </c>
      <c r="AS708" s="49">
        <v>122.40971449940852</v>
      </c>
      <c r="AT708" s="28">
        <v>0</v>
      </c>
      <c r="AU708" s="28">
        <v>0</v>
      </c>
      <c r="AV708" s="28">
        <v>0</v>
      </c>
    </row>
    <row r="709" spans="1:48" x14ac:dyDescent="0.25">
      <c r="A709" s="162">
        <v>706</v>
      </c>
      <c r="B709" s="3" t="s">
        <v>3016</v>
      </c>
      <c r="C709" s="3" t="s">
        <v>2176</v>
      </c>
      <c r="D709" s="28" t="s">
        <v>4942</v>
      </c>
      <c r="E709" s="25" t="s">
        <v>4942</v>
      </c>
      <c r="F709" s="25" t="s">
        <v>4942</v>
      </c>
      <c r="G709" s="25" t="s">
        <v>4942</v>
      </c>
      <c r="H709" s="28" t="s">
        <v>4942</v>
      </c>
      <c r="I709" s="51">
        <v>21.566509999999997</v>
      </c>
      <c r="J709" s="51">
        <v>100</v>
      </c>
      <c r="K709" s="28" t="s">
        <v>4942</v>
      </c>
      <c r="L709" s="28" t="s">
        <v>4942</v>
      </c>
      <c r="M709" s="51" t="s">
        <v>4942</v>
      </c>
      <c r="N709" s="51" t="s">
        <v>4942</v>
      </c>
      <c r="O709" s="51" t="s">
        <v>4942</v>
      </c>
      <c r="P709" s="30">
        <v>27904.430892</v>
      </c>
      <c r="Q709" s="27" t="s">
        <v>2001</v>
      </c>
      <c r="R709" s="30">
        <v>30553.370251</v>
      </c>
      <c r="S709" s="27">
        <v>9.4928987057730341E-2</v>
      </c>
      <c r="T709" s="30">
        <v>31094.370534999998</v>
      </c>
      <c r="U709" s="27">
        <v>1.7706730208667934E-2</v>
      </c>
      <c r="V709" s="30">
        <v>230.272502</v>
      </c>
      <c r="W709" s="32" t="s">
        <v>2001</v>
      </c>
      <c r="X709" s="30">
        <v>277.40484700000002</v>
      </c>
      <c r="Y709" s="32">
        <v>0.20468073517523178</v>
      </c>
      <c r="Z709" s="30">
        <v>310.52597700000001</v>
      </c>
      <c r="AA709" s="32">
        <v>0.11939636368358045</v>
      </c>
      <c r="AB709" s="30" t="s">
        <v>4748</v>
      </c>
      <c r="AC709" s="27" t="s">
        <v>2001</v>
      </c>
      <c r="AD709" s="30" t="s">
        <v>4748</v>
      </c>
      <c r="AE709" s="27" t="s">
        <v>2001</v>
      </c>
      <c r="AF709" s="30">
        <v>14</v>
      </c>
      <c r="AG709" s="27" t="s">
        <v>4748</v>
      </c>
      <c r="AH709" s="25" t="s">
        <v>4748</v>
      </c>
      <c r="AI709" s="25">
        <v>0.11641629191317833</v>
      </c>
      <c r="AJ709" s="25">
        <v>0.13295457454892368</v>
      </c>
      <c r="AK709" s="25" t="s">
        <v>4748</v>
      </c>
      <c r="AL709" s="25">
        <v>0.12677238908332192</v>
      </c>
      <c r="AM709" s="25">
        <v>0.14087660453681658</v>
      </c>
      <c r="AN709" s="49">
        <v>20.313068354406205</v>
      </c>
      <c r="AO709" s="49">
        <v>25.705703781542532</v>
      </c>
      <c r="AP709" s="49">
        <v>26.50702624040111</v>
      </c>
      <c r="AQ709" s="49">
        <v>3.3662795793467417</v>
      </c>
      <c r="AR709" s="49">
        <v>3.3107308549215815</v>
      </c>
      <c r="AS709" s="49">
        <v>0</v>
      </c>
      <c r="AT709" s="28" t="s">
        <v>4748</v>
      </c>
      <c r="AU709" s="28" t="s">
        <v>4748</v>
      </c>
      <c r="AV709" s="28" t="s">
        <v>4748</v>
      </c>
    </row>
    <row r="710" spans="1:48" x14ac:dyDescent="0.25">
      <c r="A710" s="162">
        <v>707</v>
      </c>
      <c r="B710" s="3" t="s">
        <v>169</v>
      </c>
      <c r="C710" s="3" t="s">
        <v>1</v>
      </c>
      <c r="D710" s="28">
        <v>11650</v>
      </c>
      <c r="E710" s="25">
        <v>-14.02214</v>
      </c>
      <c r="F710" s="25">
        <v>-21.28378</v>
      </c>
      <c r="G710" s="25">
        <v>-42.720829999999999</v>
      </c>
      <c r="H710" s="28">
        <v>2219929798100.0005</v>
      </c>
      <c r="I710" s="51">
        <v>190.55189999999999</v>
      </c>
      <c r="J710" s="51">
        <v>44.534419999999997</v>
      </c>
      <c r="K710" s="28">
        <v>935784</v>
      </c>
      <c r="L710" s="28">
        <v>11561950000</v>
      </c>
      <c r="M710" s="51">
        <v>3.2394305483953172</v>
      </c>
      <c r="N710" s="51">
        <v>0.84083464060008473</v>
      </c>
      <c r="O710" s="51">
        <v>1.312543</v>
      </c>
      <c r="P710" s="30">
        <v>519862.45103300002</v>
      </c>
      <c r="Q710" s="27">
        <v>4.833539705699625</v>
      </c>
      <c r="R710" s="30">
        <v>496560.44116400002</v>
      </c>
      <c r="S710" s="27">
        <v>-4.4823414006334605E-2</v>
      </c>
      <c r="T710" s="30">
        <v>663317.460831</v>
      </c>
      <c r="U710" s="27">
        <v>0.33582421361657522</v>
      </c>
      <c r="V710" s="30">
        <v>165223.57141900001</v>
      </c>
      <c r="W710" s="32">
        <v>6.9785702184748839</v>
      </c>
      <c r="X710" s="30">
        <v>158739.91351799999</v>
      </c>
      <c r="Y710" s="32">
        <v>-3.9241724684414114E-2</v>
      </c>
      <c r="Z710" s="30">
        <v>282894.37355399999</v>
      </c>
      <c r="AA710" s="32">
        <v>0.78212503260512212</v>
      </c>
      <c r="AB710" s="30">
        <v>1253.2318299339272</v>
      </c>
      <c r="AC710" s="27">
        <v>2.8351648351648353</v>
      </c>
      <c r="AD710" s="30">
        <v>1205.6291807909606</v>
      </c>
      <c r="AE710" s="27">
        <v>-3.7983913276026793E-2</v>
      </c>
      <c r="AF710" s="30">
        <v>1871.0456262711864</v>
      </c>
      <c r="AG710" s="27">
        <v>0.55192463493930621</v>
      </c>
      <c r="AH710" s="25">
        <v>7.5189295555731981</v>
      </c>
      <c r="AI710" s="25">
        <v>6.2486382942205791</v>
      </c>
      <c r="AJ710" s="25">
        <v>8.7704780680878596</v>
      </c>
      <c r="AK710" s="25">
        <v>17.615832606236673</v>
      </c>
      <c r="AL710" s="25">
        <v>14.268910514713376</v>
      </c>
      <c r="AM710" s="25">
        <v>17.446867019937574</v>
      </c>
      <c r="AN710" s="49">
        <v>57.426791701301227</v>
      </c>
      <c r="AO710" s="49">
        <v>59.458198485144443</v>
      </c>
      <c r="AP710" s="49">
        <v>65.380663349595338</v>
      </c>
      <c r="AQ710" s="49">
        <v>5.4374248764779702</v>
      </c>
      <c r="AR710" s="49">
        <v>8.5345653356425224</v>
      </c>
      <c r="AS710" s="49">
        <v>4.3259453623483068</v>
      </c>
      <c r="AT710" s="28">
        <v>0</v>
      </c>
      <c r="AU710" s="28">
        <v>0</v>
      </c>
      <c r="AV710" s="28">
        <v>0</v>
      </c>
    </row>
    <row r="711" spans="1:48" x14ac:dyDescent="0.25">
      <c r="A711" s="162">
        <v>708</v>
      </c>
      <c r="B711" s="3" t="s">
        <v>460</v>
      </c>
      <c r="C711" s="3" t="s">
        <v>694</v>
      </c>
      <c r="D711" s="6">
        <v>29900</v>
      </c>
      <c r="E711" s="171">
        <v>25.63025</v>
      </c>
      <c r="F711" s="171">
        <v>13.68821</v>
      </c>
      <c r="G711" s="171">
        <v>11.152419999999999</v>
      </c>
      <c r="H711" s="6">
        <v>234114787400</v>
      </c>
      <c r="I711" s="154">
        <v>7.8299199999999995</v>
      </c>
      <c r="J711" s="154">
        <v>58.244540000000001</v>
      </c>
      <c r="K711" s="6">
        <v>915</v>
      </c>
      <c r="L711" s="6">
        <v>26952500</v>
      </c>
      <c r="M711" s="154" t="s">
        <v>4942</v>
      </c>
      <c r="N711" s="154">
        <v>2.8370583048124605</v>
      </c>
      <c r="O711" s="154">
        <v>0.61022129999999997</v>
      </c>
      <c r="P711" s="172">
        <v>484278.09984400001</v>
      </c>
      <c r="Q711" s="168">
        <v>-6.5709562094062868E-5</v>
      </c>
      <c r="R711" s="172">
        <v>513510.07610499999</v>
      </c>
      <c r="S711" s="168">
        <v>6.0361962001619363E-2</v>
      </c>
      <c r="T711" s="172">
        <v>528312.24580200005</v>
      </c>
      <c r="U711" s="168">
        <v>2.8825470785841772E-2</v>
      </c>
      <c r="V711" s="172">
        <v>17699.022636999998</v>
      </c>
      <c r="W711" s="173">
        <v>-4.7541642645419047E-2</v>
      </c>
      <c r="X711" s="172">
        <v>19766.787351999999</v>
      </c>
      <c r="Y711" s="173">
        <v>0.11682931636447069</v>
      </c>
      <c r="Z711" s="172">
        <v>14624.932683000001</v>
      </c>
      <c r="AA711" s="173">
        <v>-0.26012596672568272</v>
      </c>
      <c r="AB711" s="172">
        <v>2260.5297438124185</v>
      </c>
      <c r="AC711" s="168">
        <v>-4.7566776436150815E-2</v>
      </c>
      <c r="AD711" s="172">
        <v>2524.5332175423359</v>
      </c>
      <c r="AE711" s="168">
        <v>0.11678832116788329</v>
      </c>
      <c r="AF711" s="172">
        <v>1868</v>
      </c>
      <c r="AG711" s="168">
        <v>-0.26006123151014787</v>
      </c>
      <c r="AH711" s="171">
        <v>7.6226612939089611</v>
      </c>
      <c r="AI711" s="171">
        <v>7.4121703165894726</v>
      </c>
      <c r="AJ711" s="171">
        <v>5.2506040682673731</v>
      </c>
      <c r="AK711" s="171">
        <v>20.311316651310349</v>
      </c>
      <c r="AL711" s="171">
        <v>21.297582498424536</v>
      </c>
      <c r="AM711" s="171">
        <v>14.374735277674198</v>
      </c>
      <c r="AN711" s="170">
        <v>13.211047919492803</v>
      </c>
      <c r="AO711" s="170">
        <v>15.385411421380812</v>
      </c>
      <c r="AP711" s="170">
        <v>14.384095405670482</v>
      </c>
      <c r="AQ711" s="170">
        <v>40.941458228135843</v>
      </c>
      <c r="AR711" s="170">
        <v>49.101256845011441</v>
      </c>
      <c r="AS711" s="170">
        <v>63.069416440687554</v>
      </c>
      <c r="AT711" s="6">
        <v>1315.6752062527139</v>
      </c>
      <c r="AU711" s="6">
        <v>0</v>
      </c>
      <c r="AV711" s="6" t="s">
        <v>4748</v>
      </c>
    </row>
    <row r="712" spans="1:48" x14ac:dyDescent="0.25">
      <c r="A712" s="162">
        <v>709</v>
      </c>
      <c r="B712" s="3" t="s">
        <v>4677</v>
      </c>
      <c r="C712" s="3" t="s">
        <v>2176</v>
      </c>
      <c r="D712" s="28" t="s">
        <v>4942</v>
      </c>
      <c r="E712" s="25" t="s">
        <v>4942</v>
      </c>
      <c r="F712" s="25" t="s">
        <v>4942</v>
      </c>
      <c r="G712" s="25" t="s">
        <v>4942</v>
      </c>
      <c r="H712" s="28" t="s">
        <v>4942</v>
      </c>
      <c r="I712" s="51">
        <v>78.8</v>
      </c>
      <c r="J712" s="51">
        <v>100</v>
      </c>
      <c r="K712" s="28" t="s">
        <v>4942</v>
      </c>
      <c r="L712" s="28" t="s">
        <v>4942</v>
      </c>
      <c r="M712" s="51" t="s">
        <v>4942</v>
      </c>
      <c r="N712" s="51" t="s">
        <v>4942</v>
      </c>
      <c r="O712" s="51" t="s">
        <v>4942</v>
      </c>
      <c r="P712" s="30" t="s">
        <v>4748</v>
      </c>
      <c r="Q712" s="27" t="s">
        <v>2001</v>
      </c>
      <c r="R712" s="30" t="s">
        <v>4748</v>
      </c>
      <c r="S712" s="27" t="s">
        <v>2001</v>
      </c>
      <c r="T712" s="30" t="s">
        <v>4748</v>
      </c>
      <c r="U712" s="27" t="s">
        <v>4748</v>
      </c>
      <c r="V712" s="30" t="s">
        <v>4748</v>
      </c>
      <c r="W712" s="32" t="s">
        <v>2001</v>
      </c>
      <c r="X712" s="30" t="s">
        <v>4748</v>
      </c>
      <c r="Y712" s="32" t="s">
        <v>2001</v>
      </c>
      <c r="Z712" s="30" t="s">
        <v>4748</v>
      </c>
      <c r="AA712" s="32" t="s">
        <v>4748</v>
      </c>
      <c r="AB712" s="30" t="s">
        <v>4748</v>
      </c>
      <c r="AC712" s="27" t="s">
        <v>2001</v>
      </c>
      <c r="AD712" s="30" t="s">
        <v>4748</v>
      </c>
      <c r="AE712" s="27" t="s">
        <v>2001</v>
      </c>
      <c r="AF712" s="30" t="s">
        <v>4748</v>
      </c>
      <c r="AG712" s="27" t="s">
        <v>4748</v>
      </c>
      <c r="AH712" s="25" t="s">
        <v>4748</v>
      </c>
      <c r="AI712" s="25" t="s">
        <v>4748</v>
      </c>
      <c r="AJ712" s="25" t="s">
        <v>4748</v>
      </c>
      <c r="AK712" s="25" t="s">
        <v>4748</v>
      </c>
      <c r="AL712" s="25" t="s">
        <v>4748</v>
      </c>
      <c r="AM712" s="25" t="s">
        <v>4748</v>
      </c>
      <c r="AN712" s="49" t="s">
        <v>4748</v>
      </c>
      <c r="AO712" s="49" t="s">
        <v>4748</v>
      </c>
      <c r="AP712" s="49" t="s">
        <v>4748</v>
      </c>
      <c r="AQ712" s="49" t="s">
        <v>4748</v>
      </c>
      <c r="AR712" s="49" t="s">
        <v>4748</v>
      </c>
      <c r="AS712" s="49" t="s">
        <v>4748</v>
      </c>
      <c r="AT712" s="28" t="s">
        <v>4748</v>
      </c>
      <c r="AU712" s="28" t="s">
        <v>4748</v>
      </c>
      <c r="AV712" s="28" t="s">
        <v>4748</v>
      </c>
    </row>
    <row r="713" spans="1:48" x14ac:dyDescent="0.25">
      <c r="A713" s="162">
        <v>710</v>
      </c>
      <c r="B713" s="3" t="s">
        <v>2032</v>
      </c>
      <c r="C713" s="3" t="s">
        <v>1</v>
      </c>
      <c r="D713" s="28">
        <v>18800</v>
      </c>
      <c r="E713" s="25">
        <v>13.93939</v>
      </c>
      <c r="F713" s="25">
        <v>2.73224</v>
      </c>
      <c r="G713" s="25">
        <v>3.2967029999999999</v>
      </c>
      <c r="H713" s="28">
        <v>490680000000</v>
      </c>
      <c r="I713" s="51">
        <v>26.099999999999998</v>
      </c>
      <c r="J713" s="51">
        <v>79.926259999999999</v>
      </c>
      <c r="K713" s="28">
        <v>394.5</v>
      </c>
      <c r="L713" s="28">
        <v>7100000</v>
      </c>
      <c r="M713" s="51">
        <v>723.07692307692309</v>
      </c>
      <c r="N713" s="51">
        <v>1.5673815976608885</v>
      </c>
      <c r="O713" s="51">
        <v>0.36747099999999999</v>
      </c>
      <c r="P713" s="30">
        <v>70911.350630000001</v>
      </c>
      <c r="Q713" s="27" t="s">
        <v>2001</v>
      </c>
      <c r="R713" s="30">
        <v>66718.196840999997</v>
      </c>
      <c r="S713" s="27">
        <v>-5.9132335680347814E-2</v>
      </c>
      <c r="T713" s="30">
        <v>344186.650861</v>
      </c>
      <c r="U713" s="27">
        <v>4.1588122454995471</v>
      </c>
      <c r="V713" s="30">
        <v>13789.451765</v>
      </c>
      <c r="W713" s="32" t="s">
        <v>2001</v>
      </c>
      <c r="X713" s="30">
        <v>16191.283018</v>
      </c>
      <c r="Y713" s="32">
        <v>0.17417887918475916</v>
      </c>
      <c r="Z713" s="30">
        <v>19215.835996999998</v>
      </c>
      <c r="AA713" s="32">
        <v>0.1868013162167306</v>
      </c>
      <c r="AB713" s="30">
        <v>658</v>
      </c>
      <c r="AC713" s="27" t="s">
        <v>2001</v>
      </c>
      <c r="AD713" s="30">
        <v>663</v>
      </c>
      <c r="AE713" s="27">
        <v>7.5987841945288626E-3</v>
      </c>
      <c r="AF713" s="30">
        <v>736</v>
      </c>
      <c r="AG713" s="27">
        <v>0.11010558069381599</v>
      </c>
      <c r="AH713" s="25" t="s">
        <v>4748</v>
      </c>
      <c r="AI713" s="25">
        <v>5.6099156329864055</v>
      </c>
      <c r="AJ713" s="25">
        <v>3.0500808922326703</v>
      </c>
      <c r="AK713" s="25" t="s">
        <v>4748</v>
      </c>
      <c r="AL713" s="25">
        <v>6.2471739391501222</v>
      </c>
      <c r="AM713" s="25">
        <v>6.349469052532779</v>
      </c>
      <c r="AN713" s="49">
        <v>23.087685068113327</v>
      </c>
      <c r="AO713" s="49">
        <v>48.067826052655235</v>
      </c>
      <c r="AP713" s="49">
        <v>12.501623445697573</v>
      </c>
      <c r="AQ713" s="49">
        <v>17.611813732133914</v>
      </c>
      <c r="AR713" s="49">
        <v>0</v>
      </c>
      <c r="AS713" s="49">
        <v>14.891843035482013</v>
      </c>
      <c r="AT713" s="28" t="s">
        <v>4748</v>
      </c>
      <c r="AU713" s="28" t="s">
        <v>4748</v>
      </c>
      <c r="AV713" s="28">
        <v>0</v>
      </c>
    </row>
    <row r="714" spans="1:48" x14ac:dyDescent="0.25">
      <c r="A714" s="162">
        <v>711</v>
      </c>
      <c r="B714" s="3" t="s">
        <v>4103</v>
      </c>
      <c r="C714" s="3" t="s">
        <v>2176</v>
      </c>
      <c r="D714" s="28">
        <v>10500</v>
      </c>
      <c r="E714" s="25">
        <v>5</v>
      </c>
      <c r="F714" s="25">
        <v>16.66667</v>
      </c>
      <c r="G714" s="25" t="s">
        <v>4942</v>
      </c>
      <c r="H714" s="28">
        <v>52779300000</v>
      </c>
      <c r="I714" s="51">
        <v>5.0266000000000002</v>
      </c>
      <c r="J714" s="51">
        <v>76.226900000000001</v>
      </c>
      <c r="K714" s="28">
        <v>165</v>
      </c>
      <c r="L714" s="28">
        <v>1652500</v>
      </c>
      <c r="M714" s="51">
        <v>8.4609186140209509</v>
      </c>
      <c r="N714" s="51">
        <v>0.71693101949903171</v>
      </c>
      <c r="O714" s="51" t="s">
        <v>4942</v>
      </c>
      <c r="P714" s="30" t="s">
        <v>4748</v>
      </c>
      <c r="Q714" s="27" t="s">
        <v>2001</v>
      </c>
      <c r="R714" s="30">
        <v>201706.19155700001</v>
      </c>
      <c r="S714" s="27" t="s">
        <v>2001</v>
      </c>
      <c r="T714" s="30">
        <v>182046.830238</v>
      </c>
      <c r="U714" s="27">
        <v>-9.7465333945609162E-2</v>
      </c>
      <c r="V714" s="30" t="s">
        <v>4748</v>
      </c>
      <c r="W714" s="32" t="s">
        <v>2001</v>
      </c>
      <c r="X714" s="30">
        <v>8694.3872329999995</v>
      </c>
      <c r="Y714" s="32" t="s">
        <v>2001</v>
      </c>
      <c r="Z714" s="30">
        <v>6235.6214470000004</v>
      </c>
      <c r="AA714" s="32">
        <v>-0.28279920368253503</v>
      </c>
      <c r="AB714" s="30" t="s">
        <v>4748</v>
      </c>
      <c r="AC714" s="27" t="s">
        <v>2001</v>
      </c>
      <c r="AD714" s="30">
        <v>1730</v>
      </c>
      <c r="AE714" s="27" t="s">
        <v>2001</v>
      </c>
      <c r="AF714" s="30">
        <v>1241</v>
      </c>
      <c r="AG714" s="27">
        <v>-0.28265895953757225</v>
      </c>
      <c r="AH714" s="25" t="s">
        <v>4748</v>
      </c>
      <c r="AI714" s="25" t="s">
        <v>4748</v>
      </c>
      <c r="AJ714" s="25">
        <v>2.0285893600547751</v>
      </c>
      <c r="AK714" s="25" t="s">
        <v>4748</v>
      </c>
      <c r="AL714" s="25" t="s">
        <v>4748</v>
      </c>
      <c r="AM714" s="25">
        <v>8.3393084378320843</v>
      </c>
      <c r="AN714" s="49" t="s">
        <v>4748</v>
      </c>
      <c r="AO714" s="49">
        <v>13.503755236637272</v>
      </c>
      <c r="AP714" s="49">
        <v>14.048712225620219</v>
      </c>
      <c r="AQ714" s="49" t="s">
        <v>4748</v>
      </c>
      <c r="AR714" s="49">
        <v>118.03160976106584</v>
      </c>
      <c r="AS714" s="49">
        <v>131.9552259380439</v>
      </c>
      <c r="AT714" s="28" t="s">
        <v>4748</v>
      </c>
      <c r="AU714" s="28" t="s">
        <v>4748</v>
      </c>
      <c r="AV714" s="28">
        <v>1000</v>
      </c>
    </row>
    <row r="715" spans="1:48" x14ac:dyDescent="0.25">
      <c r="A715" s="162">
        <v>712</v>
      </c>
      <c r="B715" s="3" t="s">
        <v>170</v>
      </c>
      <c r="C715" s="3" t="s">
        <v>1</v>
      </c>
      <c r="D715" s="28">
        <v>25950</v>
      </c>
      <c r="E715" s="25">
        <v>-8.6267610000000001</v>
      </c>
      <c r="F715" s="25">
        <v>-26.48725</v>
      </c>
      <c r="G715" s="25">
        <v>-1.704545</v>
      </c>
      <c r="H715" s="28">
        <v>5004581151749.999</v>
      </c>
      <c r="I715" s="51">
        <v>192.85479999999998</v>
      </c>
      <c r="J715" s="51" t="s">
        <v>4942</v>
      </c>
      <c r="K715" s="28">
        <v>33</v>
      </c>
      <c r="L715" s="28">
        <v>765325</v>
      </c>
      <c r="M715" s="51">
        <v>24.595448075214591</v>
      </c>
      <c r="N715" s="51">
        <v>1.8426431179692084</v>
      </c>
      <c r="O715" s="51" t="s">
        <v>4942</v>
      </c>
      <c r="P715" s="30">
        <v>352662.90483999997</v>
      </c>
      <c r="Q715" s="27">
        <v>0.37256756364978605</v>
      </c>
      <c r="R715" s="30">
        <v>434129.65811100003</v>
      </c>
      <c r="S715" s="27">
        <v>0.23100460001020173</v>
      </c>
      <c r="T715" s="30">
        <v>540470.22867800004</v>
      </c>
      <c r="U715" s="27">
        <v>0.2449511766362906</v>
      </c>
      <c r="V715" s="30">
        <v>366777.44482600002</v>
      </c>
      <c r="W715" s="32">
        <v>0.71160473407788394</v>
      </c>
      <c r="X715" s="30">
        <v>327547.78238599998</v>
      </c>
      <c r="Y715" s="32">
        <v>-0.10695767417925783</v>
      </c>
      <c r="Z715" s="30">
        <v>162374.54367799999</v>
      </c>
      <c r="AA715" s="32">
        <v>-0.50427219352488528</v>
      </c>
      <c r="AB715" s="30">
        <v>3363</v>
      </c>
      <c r="AC715" s="27">
        <v>-0.62682715544635015</v>
      </c>
      <c r="AD715" s="30">
        <v>1698.4168500000001</v>
      </c>
      <c r="AE715" s="27">
        <v>-0.49496971454058869</v>
      </c>
      <c r="AF715" s="30">
        <v>833</v>
      </c>
      <c r="AG715" s="27">
        <v>-0.509543254943567</v>
      </c>
      <c r="AH715" s="25">
        <v>8.1032932339237291</v>
      </c>
      <c r="AI715" s="25">
        <v>4.1728160448132261</v>
      </c>
      <c r="AJ715" s="25">
        <v>1.7876689320286248</v>
      </c>
      <c r="AK715" s="25">
        <v>25.705091678855606</v>
      </c>
      <c r="AL715" s="25">
        <v>13.329009294821335</v>
      </c>
      <c r="AM715" s="25">
        <v>6.4752003487788699</v>
      </c>
      <c r="AN715" s="49">
        <v>32.720614915354638</v>
      </c>
      <c r="AO715" s="49">
        <v>46.553701182821619</v>
      </c>
      <c r="AP715" s="49">
        <v>65.342375475301623</v>
      </c>
      <c r="AQ715" s="49">
        <v>147.44962369699817</v>
      </c>
      <c r="AR715" s="49">
        <v>152.92350799671163</v>
      </c>
      <c r="AS715" s="49">
        <v>189.4398867723489</v>
      </c>
      <c r="AT715" s="28">
        <v>1600</v>
      </c>
      <c r="AU715" s="28">
        <v>1600</v>
      </c>
      <c r="AV715" s="28">
        <v>1600</v>
      </c>
    </row>
    <row r="716" spans="1:48" x14ac:dyDescent="0.25">
      <c r="A716" s="162">
        <v>713</v>
      </c>
      <c r="B716" s="3" t="s">
        <v>171</v>
      </c>
      <c r="C716" s="3" t="s">
        <v>1</v>
      </c>
      <c r="D716" s="28">
        <v>9500</v>
      </c>
      <c r="E716" s="25">
        <v>3.8251369999999998</v>
      </c>
      <c r="F716" s="25">
        <v>21.79487</v>
      </c>
      <c r="G716" s="25">
        <v>31.034479999999999</v>
      </c>
      <c r="H716" s="28">
        <v>474972450000</v>
      </c>
      <c r="I716" s="51">
        <v>49.997099999999996</v>
      </c>
      <c r="J716" s="51">
        <v>74.690200000000004</v>
      </c>
      <c r="K716" s="28">
        <v>150972</v>
      </c>
      <c r="L716" s="28">
        <v>1451750000</v>
      </c>
      <c r="M716" s="51">
        <v>3.9723596491868189</v>
      </c>
      <c r="N716" s="51">
        <v>0.7281175116834554</v>
      </c>
      <c r="O716" s="51">
        <v>0.60380129999999999</v>
      </c>
      <c r="P716" s="30">
        <v>121581.036393</v>
      </c>
      <c r="Q716" s="27">
        <v>-0.33883867710127191</v>
      </c>
      <c r="R716" s="30">
        <v>191636.32293600001</v>
      </c>
      <c r="S716" s="27">
        <v>0.57620241298612118</v>
      </c>
      <c r="T716" s="30">
        <v>857473.74557599996</v>
      </c>
      <c r="U716" s="27">
        <v>3.474484442400656</v>
      </c>
      <c r="V716" s="30">
        <v>8144.7243369999997</v>
      </c>
      <c r="W716" s="32">
        <v>-0.73024632416551583</v>
      </c>
      <c r="X716" s="30">
        <v>15029.885243000001</v>
      </c>
      <c r="Y716" s="32">
        <v>0.8453522330672345</v>
      </c>
      <c r="Z716" s="30">
        <v>91376.953026000003</v>
      </c>
      <c r="AA716" s="32">
        <v>5.0796840127942957</v>
      </c>
      <c r="AB716" s="30">
        <v>281.25</v>
      </c>
      <c r="AC716" s="27">
        <v>-0.73178807947019875</v>
      </c>
      <c r="AD716" s="30">
        <v>469.44425666666672</v>
      </c>
      <c r="AE716" s="27">
        <v>0.6691351348148149</v>
      </c>
      <c r="AF716" s="30">
        <v>2250.6882100000003</v>
      </c>
      <c r="AG716" s="27">
        <v>3.7943673354984138</v>
      </c>
      <c r="AH716" s="25">
        <v>1.0642870982009156</v>
      </c>
      <c r="AI716" s="25">
        <v>1.1328203759936664</v>
      </c>
      <c r="AJ716" s="25">
        <v>4.4934771819150567</v>
      </c>
      <c r="AK716" s="25">
        <v>2.5703781271098012</v>
      </c>
      <c r="AL716" s="25">
        <v>4.1509340086267406</v>
      </c>
      <c r="AM716" s="25">
        <v>21.510772582821815</v>
      </c>
      <c r="AN716" s="49">
        <v>45.92721807412962</v>
      </c>
      <c r="AO716" s="49">
        <v>28.375519699446716</v>
      </c>
      <c r="AP716" s="49">
        <v>27.011730480379015</v>
      </c>
      <c r="AQ716" s="49">
        <v>47.010036052473055</v>
      </c>
      <c r="AR716" s="49">
        <v>216.91162192159902</v>
      </c>
      <c r="AS716" s="49">
        <v>129.75271848096895</v>
      </c>
      <c r="AT716" s="28">
        <v>0</v>
      </c>
      <c r="AU716" s="28">
        <v>0</v>
      </c>
      <c r="AV716" s="28">
        <v>0</v>
      </c>
    </row>
    <row r="717" spans="1:48" x14ac:dyDescent="0.25">
      <c r="A717" s="162">
        <v>714</v>
      </c>
      <c r="B717" s="3" t="s">
        <v>461</v>
      </c>
      <c r="C717" s="3" t="s">
        <v>694</v>
      </c>
      <c r="D717" s="28">
        <v>61900</v>
      </c>
      <c r="E717" s="25">
        <v>1.8092109999999999</v>
      </c>
      <c r="F717" s="25">
        <v>-0.96</v>
      </c>
      <c r="G717" s="25">
        <v>14.629630000000001</v>
      </c>
      <c r="H717" s="28">
        <v>222840000000</v>
      </c>
      <c r="I717" s="51">
        <v>3.5999999999999996</v>
      </c>
      <c r="J717" s="51">
        <v>66.191670000000002</v>
      </c>
      <c r="K717" s="28">
        <v>18145</v>
      </c>
      <c r="L717" s="28">
        <v>1103249000</v>
      </c>
      <c r="M717" s="51">
        <v>4.6188157746886143</v>
      </c>
      <c r="N717" s="51">
        <v>0.9481148825690946</v>
      </c>
      <c r="O717" s="51">
        <v>0.32907989999999998</v>
      </c>
      <c r="P717" s="30">
        <v>416113.61408600002</v>
      </c>
      <c r="Q717" s="27">
        <v>0.13894974204652955</v>
      </c>
      <c r="R717" s="30">
        <v>493967.23899400001</v>
      </c>
      <c r="S717" s="27">
        <v>0.1870970385792512</v>
      </c>
      <c r="T717" s="30">
        <v>713684.12184799998</v>
      </c>
      <c r="U717" s="27">
        <v>0.44480051612627042</v>
      </c>
      <c r="V717" s="30">
        <v>26074.54305</v>
      </c>
      <c r="W717" s="32">
        <v>0.20161438458553849</v>
      </c>
      <c r="X717" s="30">
        <v>26760.308625000001</v>
      </c>
      <c r="Y717" s="32">
        <v>2.6300195316366182E-2</v>
      </c>
      <c r="Z717" s="30">
        <v>30315.195414000002</v>
      </c>
      <c r="AA717" s="32">
        <v>0.13284177095323019</v>
      </c>
      <c r="AB717" s="30">
        <v>9586.2290630000007</v>
      </c>
      <c r="AC717" s="27">
        <v>0.32528512391705089</v>
      </c>
      <c r="AD717" s="30">
        <v>7433</v>
      </c>
      <c r="AE717" s="27">
        <v>-0.22461690085320685</v>
      </c>
      <c r="AF717" s="30">
        <v>8390</v>
      </c>
      <c r="AG717" s="27">
        <v>0.12875016816897619</v>
      </c>
      <c r="AH717" s="25">
        <v>7.9912101732666452</v>
      </c>
      <c r="AI717" s="25">
        <v>6.6638730761569436</v>
      </c>
      <c r="AJ717" s="25">
        <v>6.3249025048246521</v>
      </c>
      <c r="AK717" s="25">
        <v>18.230709442172106</v>
      </c>
      <c r="AL717" s="25">
        <v>15.488118865174865</v>
      </c>
      <c r="AM717" s="25">
        <v>16.034005957798225</v>
      </c>
      <c r="AN717" s="49">
        <v>23.226395183750302</v>
      </c>
      <c r="AO717" s="49">
        <v>23.982605834400072</v>
      </c>
      <c r="AP717" s="49">
        <v>19.641596523966832</v>
      </c>
      <c r="AQ717" s="49">
        <v>8.3900364241241743</v>
      </c>
      <c r="AR717" s="49">
        <v>3.5016782989591695</v>
      </c>
      <c r="AS717" s="49">
        <v>2.1470884040596627</v>
      </c>
      <c r="AT717" s="28">
        <v>3000</v>
      </c>
      <c r="AU717" s="28">
        <v>0</v>
      </c>
      <c r="AV717" s="28">
        <v>3000</v>
      </c>
    </row>
    <row r="718" spans="1:48" x14ac:dyDescent="0.25">
      <c r="A718" s="162">
        <v>715</v>
      </c>
      <c r="B718" s="3" t="s">
        <v>172</v>
      </c>
      <c r="C718" s="3" t="s">
        <v>1</v>
      </c>
      <c r="D718" s="28">
        <v>18250</v>
      </c>
      <c r="E718" s="25">
        <v>-10.53922</v>
      </c>
      <c r="F718" s="25">
        <v>-0.81521739999999998</v>
      </c>
      <c r="G718" s="25">
        <v>-28.00789</v>
      </c>
      <c r="H718" s="28">
        <v>912719182499.99988</v>
      </c>
      <c r="I718" s="51">
        <v>50.012009999999997</v>
      </c>
      <c r="J718" s="51">
        <v>97.816109999999995</v>
      </c>
      <c r="K718" s="28">
        <v>289902.5</v>
      </c>
      <c r="L718" s="28">
        <v>5734200000</v>
      </c>
      <c r="M718" s="51">
        <v>5.8954640713248345</v>
      </c>
      <c r="N718" s="51">
        <v>0.75985969867425962</v>
      </c>
      <c r="O718" s="51">
        <v>0.93445560000000005</v>
      </c>
      <c r="P718" s="30">
        <v>232227.82171700001</v>
      </c>
      <c r="Q718" s="27">
        <v>-0.25743385373456862</v>
      </c>
      <c r="R718" s="30">
        <v>480225.09697800002</v>
      </c>
      <c r="S718" s="27">
        <v>1.0679051003768927</v>
      </c>
      <c r="T718" s="30">
        <v>488053.09455600003</v>
      </c>
      <c r="U718" s="27">
        <v>1.630068404850283E-2</v>
      </c>
      <c r="V718" s="30">
        <v>69596.118996999998</v>
      </c>
      <c r="W718" s="32">
        <v>1.7649938358567363</v>
      </c>
      <c r="X718" s="30">
        <v>165481.94178299999</v>
      </c>
      <c r="Y718" s="32">
        <v>1.3777466928886253</v>
      </c>
      <c r="Z718" s="30">
        <v>165805.157874</v>
      </c>
      <c r="AA718" s="32">
        <v>1.9531804347803069E-3</v>
      </c>
      <c r="AB718" s="30">
        <v>2085.3992699999999</v>
      </c>
      <c r="AC718" s="27">
        <v>1.5155279503105588</v>
      </c>
      <c r="AD718" s="30">
        <v>5459.7984180000003</v>
      </c>
      <c r="AE718" s="27">
        <v>1.6181069958847738</v>
      </c>
      <c r="AF718" s="30">
        <v>4560.3852310000002</v>
      </c>
      <c r="AG718" s="27">
        <v>-0.16473377186139185</v>
      </c>
      <c r="AH718" s="25">
        <v>4.8764558376451816</v>
      </c>
      <c r="AI718" s="25">
        <v>11.391145729764625</v>
      </c>
      <c r="AJ718" s="25">
        <v>9.4343378219181986</v>
      </c>
      <c r="AK718" s="25">
        <v>10.628564723255634</v>
      </c>
      <c r="AL718" s="25">
        <v>27.118610534312115</v>
      </c>
      <c r="AM718" s="25">
        <v>18.825606131595706</v>
      </c>
      <c r="AN718" s="49">
        <v>43.222254886547994</v>
      </c>
      <c r="AO718" s="49">
        <v>56.921495783366517</v>
      </c>
      <c r="AP718" s="49">
        <v>55.58797465751357</v>
      </c>
      <c r="AQ718" s="49">
        <v>24.563579978343782</v>
      </c>
      <c r="AR718" s="49">
        <v>10.615648706579375</v>
      </c>
      <c r="AS718" s="49">
        <v>5.7690401949847754</v>
      </c>
      <c r="AT718" s="28">
        <v>1287.2835</v>
      </c>
      <c r="AU718" s="28">
        <v>1287.2835</v>
      </c>
      <c r="AV718" s="28">
        <v>1111.0245</v>
      </c>
    </row>
    <row r="719" spans="1:48" x14ac:dyDescent="0.25">
      <c r="A719" s="162">
        <v>716</v>
      </c>
      <c r="B719" s="3" t="s">
        <v>3019</v>
      </c>
      <c r="C719" s="3" t="s">
        <v>2176</v>
      </c>
      <c r="D719" s="6">
        <v>5000</v>
      </c>
      <c r="E719" s="171">
        <v>0</v>
      </c>
      <c r="F719" s="171">
        <v>-9.0909089999999999</v>
      </c>
      <c r="G719" s="171">
        <v>-33.333329999999997</v>
      </c>
      <c r="H719" s="6">
        <v>450000000000</v>
      </c>
      <c r="I719" s="154">
        <v>90</v>
      </c>
      <c r="J719" s="154">
        <v>80.763459999999995</v>
      </c>
      <c r="K719" s="6">
        <v>100</v>
      </c>
      <c r="L719" s="6">
        <v>498500</v>
      </c>
      <c r="M719" s="154" t="s">
        <v>4942</v>
      </c>
      <c r="N719" s="154">
        <v>1.2950064759067104</v>
      </c>
      <c r="O719" s="154" t="s">
        <v>4942</v>
      </c>
      <c r="P719" s="172" t="s">
        <v>4748</v>
      </c>
      <c r="Q719" s="168" t="s">
        <v>2001</v>
      </c>
      <c r="R719" s="172">
        <v>2891004.1923890002</v>
      </c>
      <c r="S719" s="168" t="s">
        <v>2001</v>
      </c>
      <c r="T719" s="172">
        <v>2606452.3682710002</v>
      </c>
      <c r="U719" s="168">
        <v>-9.8426638351865797E-2</v>
      </c>
      <c r="V719" s="172" t="s">
        <v>4748</v>
      </c>
      <c r="W719" s="173" t="s">
        <v>2001</v>
      </c>
      <c r="X719" s="172">
        <v>-404088.36999500002</v>
      </c>
      <c r="Y719" s="173" t="s">
        <v>2001</v>
      </c>
      <c r="Z719" s="172">
        <v>-66389.065480999998</v>
      </c>
      <c r="AA719" s="173">
        <v>-0.83570656715059266</v>
      </c>
      <c r="AB719" s="172" t="s">
        <v>4748</v>
      </c>
      <c r="AC719" s="168" t="s">
        <v>2001</v>
      </c>
      <c r="AD719" s="172">
        <v>-4490</v>
      </c>
      <c r="AE719" s="168" t="s">
        <v>2001</v>
      </c>
      <c r="AF719" s="172">
        <v>-738</v>
      </c>
      <c r="AG719" s="168">
        <v>-0.83563474387527836</v>
      </c>
      <c r="AH719" s="171" t="s">
        <v>4748</v>
      </c>
      <c r="AI719" s="171" t="s">
        <v>4748</v>
      </c>
      <c r="AJ719" s="171">
        <v>-1.5646009542129284</v>
      </c>
      <c r="AK719" s="171" t="s">
        <v>4748</v>
      </c>
      <c r="AL719" s="171" t="s">
        <v>4748</v>
      </c>
      <c r="AM719" s="171">
        <v>-16.786176144477203</v>
      </c>
      <c r="AN719" s="170" t="s">
        <v>4748</v>
      </c>
      <c r="AO719" s="170">
        <v>7.4484123369623179</v>
      </c>
      <c r="AP719" s="170">
        <v>8.7429698422291207</v>
      </c>
      <c r="AQ719" s="170" t="s">
        <v>4748</v>
      </c>
      <c r="AR719" s="170">
        <v>302.65695374715318</v>
      </c>
      <c r="AS719" s="170">
        <v>394.51773657154217</v>
      </c>
      <c r="AT719" s="6" t="s">
        <v>4748</v>
      </c>
      <c r="AU719" s="6" t="s">
        <v>4748</v>
      </c>
      <c r="AV719" s="6">
        <v>0</v>
      </c>
    </row>
    <row r="720" spans="1:48" x14ac:dyDescent="0.25">
      <c r="A720" s="162">
        <v>717</v>
      </c>
      <c r="B720" s="3" t="s">
        <v>462</v>
      </c>
      <c r="C720" s="3" t="s">
        <v>694</v>
      </c>
      <c r="D720" s="28">
        <v>5100</v>
      </c>
      <c r="E720" s="25">
        <v>15.909090000000001</v>
      </c>
      <c r="F720" s="25">
        <v>30.76923</v>
      </c>
      <c r="G720" s="25">
        <v>27.5</v>
      </c>
      <c r="H720" s="28">
        <v>217944032400</v>
      </c>
      <c r="I720" s="51">
        <v>42.734119999999997</v>
      </c>
      <c r="J720" s="51">
        <v>67.614789999999999</v>
      </c>
      <c r="K720" s="28">
        <v>48435</v>
      </c>
      <c r="L720" s="28">
        <v>228389500</v>
      </c>
      <c r="M720" s="51">
        <v>10.817153365852821</v>
      </c>
      <c r="N720" s="51">
        <v>0.46844247294922137</v>
      </c>
      <c r="O720" s="51">
        <v>0.54021350000000001</v>
      </c>
      <c r="P720" s="30">
        <v>1301734.110775</v>
      </c>
      <c r="Q720" s="27">
        <v>-7.3887722600720296E-2</v>
      </c>
      <c r="R720" s="30">
        <v>862224.20158500003</v>
      </c>
      <c r="S720" s="27">
        <v>-0.33763416472841257</v>
      </c>
      <c r="T720" s="30">
        <v>1187183.2973790001</v>
      </c>
      <c r="U720" s="27">
        <v>0.37688468404927378</v>
      </c>
      <c r="V720" s="30">
        <v>33167.997285999998</v>
      </c>
      <c r="W720" s="32">
        <v>1.1294880297236429</v>
      </c>
      <c r="X720" s="30">
        <v>8265.5173219999997</v>
      </c>
      <c r="Y720" s="32">
        <v>-0.75079842021427012</v>
      </c>
      <c r="Z720" s="30">
        <v>4779.7208300000002</v>
      </c>
      <c r="AA720" s="32">
        <v>-0.42172756479766765</v>
      </c>
      <c r="AB720" s="30">
        <v>2488</v>
      </c>
      <c r="AC720" s="27">
        <v>1.3426545043783906</v>
      </c>
      <c r="AD720" s="30">
        <v>272</v>
      </c>
      <c r="AE720" s="27">
        <v>-0.89067524115755625</v>
      </c>
      <c r="AF720" s="30">
        <v>104</v>
      </c>
      <c r="AG720" s="27">
        <v>-0.61764705882352944</v>
      </c>
      <c r="AH720" s="25">
        <v>2.3050646555334535</v>
      </c>
      <c r="AI720" s="25">
        <v>0.53211503453921949</v>
      </c>
      <c r="AJ720" s="25">
        <v>0.25525666583255024</v>
      </c>
      <c r="AK720" s="25">
        <v>14.924095926329951</v>
      </c>
      <c r="AL720" s="25">
        <v>2.3058676248892107</v>
      </c>
      <c r="AM720" s="25">
        <v>1.0130583963747786</v>
      </c>
      <c r="AN720" s="49">
        <v>8.1701079028866914</v>
      </c>
      <c r="AO720" s="49">
        <v>9.4428331117743074</v>
      </c>
      <c r="AP720" s="49">
        <v>7.0789481427627425</v>
      </c>
      <c r="AQ720" s="49">
        <v>166.07063575774552</v>
      </c>
      <c r="AR720" s="49">
        <v>118.22505488019652</v>
      </c>
      <c r="AS720" s="49">
        <v>134.7826867938947</v>
      </c>
      <c r="AT720" s="28">
        <v>897</v>
      </c>
      <c r="AU720" s="28">
        <v>500</v>
      </c>
      <c r="AV720" s="28" t="s">
        <v>4748</v>
      </c>
    </row>
    <row r="721" spans="1:48" x14ac:dyDescent="0.25">
      <c r="A721" s="162">
        <v>718</v>
      </c>
      <c r="B721" s="3" t="s">
        <v>173</v>
      </c>
      <c r="C721" s="3" t="s">
        <v>1</v>
      </c>
      <c r="D721" s="28">
        <v>44300</v>
      </c>
      <c r="E721" s="25">
        <v>-0.44943820000000001</v>
      </c>
      <c r="F721" s="25">
        <v>-3.4858389999999999</v>
      </c>
      <c r="G721" s="25">
        <v>-3.4858389999999999</v>
      </c>
      <c r="H721" s="28">
        <v>1435320000000</v>
      </c>
      <c r="I721" s="51">
        <v>32.4</v>
      </c>
      <c r="J721" s="51">
        <v>99.307419999999993</v>
      </c>
      <c r="K721" s="28">
        <v>9859</v>
      </c>
      <c r="L721" s="28">
        <v>434500000</v>
      </c>
      <c r="M721" s="51">
        <v>10.462899063109717</v>
      </c>
      <c r="N721" s="51">
        <v>2.8100726420764648</v>
      </c>
      <c r="O721" s="51">
        <v>0.5652971</v>
      </c>
      <c r="P721" s="30">
        <v>1757304.743121</v>
      </c>
      <c r="Q721" s="27">
        <v>3.0234190424725638E-2</v>
      </c>
      <c r="R721" s="30">
        <v>1953303.9678410001</v>
      </c>
      <c r="S721" s="27">
        <v>0.11153399857778923</v>
      </c>
      <c r="T721" s="30">
        <v>2117401.7530880002</v>
      </c>
      <c r="U721" s="27">
        <v>8.4010368047518255E-2</v>
      </c>
      <c r="V721" s="30">
        <v>181378.087543</v>
      </c>
      <c r="W721" s="32">
        <v>1.2456469395851593</v>
      </c>
      <c r="X721" s="30">
        <v>157311.35891099999</v>
      </c>
      <c r="Y721" s="32">
        <v>-0.13268818167627017</v>
      </c>
      <c r="Z721" s="30">
        <v>147744.972396</v>
      </c>
      <c r="AA721" s="32">
        <v>-6.0811797579170629E-2</v>
      </c>
      <c r="AB721" s="30">
        <v>5014.666666666667</v>
      </c>
      <c r="AC721" s="27">
        <v>1.0117678523669431</v>
      </c>
      <c r="AD721" s="30">
        <v>4467</v>
      </c>
      <c r="AE721" s="27">
        <v>-0.10921297527253393</v>
      </c>
      <c r="AF721" s="30">
        <v>4185</v>
      </c>
      <c r="AG721" s="27">
        <v>-6.3129617192746804E-2</v>
      </c>
      <c r="AH721" s="25">
        <v>25.760846887658051</v>
      </c>
      <c r="AI721" s="25">
        <v>20.006381301494365</v>
      </c>
      <c r="AJ721" s="25">
        <v>18.975743140234869</v>
      </c>
      <c r="AK721" s="25">
        <v>39.69652151211772</v>
      </c>
      <c r="AL721" s="25">
        <v>32.021699713567351</v>
      </c>
      <c r="AM721" s="25">
        <v>29.351105781920335</v>
      </c>
      <c r="AN721" s="49">
        <v>21.202495424172707</v>
      </c>
      <c r="AO721" s="49">
        <v>20.687221582805527</v>
      </c>
      <c r="AP721" s="49">
        <v>19.406081600373682</v>
      </c>
      <c r="AQ721" s="49">
        <v>24.540994449511899</v>
      </c>
      <c r="AR721" s="49">
        <v>15.882708382049138</v>
      </c>
      <c r="AS721" s="49">
        <v>11.634863779112184</v>
      </c>
      <c r="AT721" s="28">
        <v>3333.3333333333335</v>
      </c>
      <c r="AU721" s="28">
        <v>3500</v>
      </c>
      <c r="AV721" s="28">
        <v>3200</v>
      </c>
    </row>
    <row r="722" spans="1:48" x14ac:dyDescent="0.25">
      <c r="A722" s="162">
        <v>719</v>
      </c>
      <c r="B722" s="3" t="s">
        <v>3022</v>
      </c>
      <c r="C722" s="3" t="s">
        <v>2176</v>
      </c>
      <c r="D722" s="28">
        <v>25900</v>
      </c>
      <c r="E722" s="25">
        <v>15.625</v>
      </c>
      <c r="F722" s="25">
        <v>50.581400000000002</v>
      </c>
      <c r="G722" s="25">
        <v>67.096770000000006</v>
      </c>
      <c r="H722" s="28">
        <v>64750000000</v>
      </c>
      <c r="I722" s="51">
        <v>2.5</v>
      </c>
      <c r="J722" s="51">
        <v>36.50808</v>
      </c>
      <c r="K722" s="28">
        <v>80</v>
      </c>
      <c r="L722" s="28">
        <v>1793500</v>
      </c>
      <c r="M722" s="51">
        <v>10.960643250105798</v>
      </c>
      <c r="N722" s="51">
        <v>1.5017782787838145</v>
      </c>
      <c r="O722" s="51" t="s">
        <v>4942</v>
      </c>
      <c r="P722" s="30">
        <v>36569.706306</v>
      </c>
      <c r="Q722" s="27">
        <v>0.81815150784723789</v>
      </c>
      <c r="R722" s="30">
        <v>33350.315141999999</v>
      </c>
      <c r="S722" s="27">
        <v>-8.803437296054506E-2</v>
      </c>
      <c r="T722" s="30">
        <v>43777.272087999998</v>
      </c>
      <c r="U722" s="27">
        <v>0.31264942779712213</v>
      </c>
      <c r="V722" s="30">
        <v>5500.9676849999996</v>
      </c>
      <c r="W722" s="32">
        <v>0.34210532467842558</v>
      </c>
      <c r="X722" s="30">
        <v>6454.198574</v>
      </c>
      <c r="Y722" s="32">
        <v>0.17328421899282631</v>
      </c>
      <c r="Z722" s="30">
        <v>6853.7196510000003</v>
      </c>
      <c r="AA722" s="32">
        <v>6.1900958332677468E-2</v>
      </c>
      <c r="AB722" s="30">
        <v>1870</v>
      </c>
      <c r="AC722" s="27">
        <v>0.14024390243902429</v>
      </c>
      <c r="AD722" s="30">
        <v>2194</v>
      </c>
      <c r="AE722" s="27">
        <v>0.17326203208556157</v>
      </c>
      <c r="AF722" s="30">
        <v>2330</v>
      </c>
      <c r="AG722" s="27">
        <v>6.1987237921604377E-2</v>
      </c>
      <c r="AH722" s="25">
        <v>14.293384316806252</v>
      </c>
      <c r="AI722" s="25">
        <v>15.391977946382482</v>
      </c>
      <c r="AJ722" s="25">
        <v>14.934935257152384</v>
      </c>
      <c r="AK722" s="25">
        <v>13.712627981894702</v>
      </c>
      <c r="AL722" s="25">
        <v>14.978380222064864</v>
      </c>
      <c r="AM722" s="25">
        <v>14.782623431572436</v>
      </c>
      <c r="AN722" s="49">
        <v>46.397756563924432</v>
      </c>
      <c r="AO722" s="49">
        <v>53.240173141989679</v>
      </c>
      <c r="AP722" s="49">
        <v>45.009035127616102</v>
      </c>
      <c r="AQ722" s="49">
        <v>0</v>
      </c>
      <c r="AR722" s="49">
        <v>0</v>
      </c>
      <c r="AS722" s="49">
        <v>0</v>
      </c>
      <c r="AT722" s="28">
        <v>1200</v>
      </c>
      <c r="AU722" s="28">
        <v>1200</v>
      </c>
      <c r="AV722" s="28">
        <v>1200</v>
      </c>
    </row>
    <row r="723" spans="1:48" x14ac:dyDescent="0.25">
      <c r="A723" s="162">
        <v>720</v>
      </c>
      <c r="B723" s="3" t="s">
        <v>3025</v>
      </c>
      <c r="C723" s="3" t="s">
        <v>2176</v>
      </c>
      <c r="D723" s="28">
        <v>22000</v>
      </c>
      <c r="E723" s="25">
        <v>4.7619049999999996</v>
      </c>
      <c r="F723" s="25">
        <v>7.3170729999999997</v>
      </c>
      <c r="G723" s="25">
        <v>15.78947</v>
      </c>
      <c r="H723" s="28">
        <v>1753974288000.0002</v>
      </c>
      <c r="I723" s="51">
        <v>79.726100000000002</v>
      </c>
      <c r="J723" s="51">
        <v>97.417029999999997</v>
      </c>
      <c r="K723" s="28">
        <v>1480</v>
      </c>
      <c r="L723" s="28">
        <v>28457000</v>
      </c>
      <c r="M723" s="51">
        <v>8.3682008368200833</v>
      </c>
      <c r="N723" s="51">
        <v>1.25065018507669</v>
      </c>
      <c r="O723" s="51" t="s">
        <v>4942</v>
      </c>
      <c r="P723" s="30" t="s">
        <v>4748</v>
      </c>
      <c r="Q723" s="27" t="s">
        <v>2001</v>
      </c>
      <c r="R723" s="30" t="s">
        <v>4748</v>
      </c>
      <c r="S723" s="27" t="s">
        <v>2001</v>
      </c>
      <c r="T723" s="30">
        <v>19196516.907729</v>
      </c>
      <c r="U723" s="27" t="s">
        <v>4748</v>
      </c>
      <c r="V723" s="30" t="s">
        <v>4748</v>
      </c>
      <c r="W723" s="32" t="s">
        <v>2001</v>
      </c>
      <c r="X723" s="30" t="s">
        <v>4748</v>
      </c>
      <c r="Y723" s="32" t="s">
        <v>2001</v>
      </c>
      <c r="Z723" s="30">
        <v>248835.09034900001</v>
      </c>
      <c r="AA723" s="32" t="s">
        <v>4748</v>
      </c>
      <c r="AB723" s="30" t="s">
        <v>4748</v>
      </c>
      <c r="AC723" s="27" t="s">
        <v>2001</v>
      </c>
      <c r="AD723" s="30" t="s">
        <v>4748</v>
      </c>
      <c r="AE723" s="27" t="s">
        <v>2001</v>
      </c>
      <c r="AF723" s="30">
        <v>2629</v>
      </c>
      <c r="AG723" s="27" t="s">
        <v>4748</v>
      </c>
      <c r="AH723" s="25" t="s">
        <v>4748</v>
      </c>
      <c r="AI723" s="25" t="s">
        <v>4748</v>
      </c>
      <c r="AJ723" s="25">
        <v>1.5494006481536617</v>
      </c>
      <c r="AK723" s="25" t="s">
        <v>4748</v>
      </c>
      <c r="AL723" s="25" t="s">
        <v>4748</v>
      </c>
      <c r="AM723" s="25">
        <v>16.088121957730909</v>
      </c>
      <c r="AN723" s="49" t="s">
        <v>4748</v>
      </c>
      <c r="AO723" s="49" t="s">
        <v>4748</v>
      </c>
      <c r="AP723" s="49">
        <v>6.4537279242527168</v>
      </c>
      <c r="AQ723" s="49" t="s">
        <v>4748</v>
      </c>
      <c r="AR723" s="49">
        <v>346.68164525253019</v>
      </c>
      <c r="AS723" s="49">
        <v>224.63113230484737</v>
      </c>
      <c r="AT723" s="28" t="s">
        <v>4748</v>
      </c>
      <c r="AU723" s="28" t="s">
        <v>4748</v>
      </c>
      <c r="AV723" s="28">
        <v>600</v>
      </c>
    </row>
    <row r="724" spans="1:48" x14ac:dyDescent="0.25">
      <c r="A724" s="162">
        <v>721</v>
      </c>
      <c r="B724" s="3" t="s">
        <v>3028</v>
      </c>
      <c r="C724" s="3" t="s">
        <v>2176</v>
      </c>
      <c r="D724" s="28">
        <v>900</v>
      </c>
      <c r="E724" s="25">
        <v>-10</v>
      </c>
      <c r="F724" s="25">
        <v>-18.181819999999998</v>
      </c>
      <c r="G724" s="25">
        <v>28.571429999999999</v>
      </c>
      <c r="H724" s="28">
        <v>4635000000</v>
      </c>
      <c r="I724" s="51">
        <v>5.1499999999999995</v>
      </c>
      <c r="J724" s="51">
        <v>44.87885</v>
      </c>
      <c r="K724" s="28">
        <v>670</v>
      </c>
      <c r="L724" s="28">
        <v>625500</v>
      </c>
      <c r="M724" s="51" t="s">
        <v>4942</v>
      </c>
      <c r="N724" s="51" t="s">
        <v>4942</v>
      </c>
      <c r="O724" s="51" t="s">
        <v>4942</v>
      </c>
      <c r="P724" s="30">
        <v>218739.843035</v>
      </c>
      <c r="Q724" s="27">
        <v>3.25251214486455E-4</v>
      </c>
      <c r="R724" s="30">
        <v>123540.80482999999</v>
      </c>
      <c r="S724" s="27">
        <v>-0.43521581109376339</v>
      </c>
      <c r="T724" s="30">
        <v>75618.083459999994</v>
      </c>
      <c r="U724" s="27">
        <v>-0.38791006288120522</v>
      </c>
      <c r="V724" s="30">
        <v>-50173.299890000002</v>
      </c>
      <c r="W724" s="32">
        <v>0.3358923886929901</v>
      </c>
      <c r="X724" s="30">
        <v>-244276.888917</v>
      </c>
      <c r="Y724" s="32">
        <v>3.868663003082375</v>
      </c>
      <c r="Z724" s="30">
        <v>-9752.7822899999992</v>
      </c>
      <c r="AA724" s="32">
        <v>-0.96007488742287939</v>
      </c>
      <c r="AB724" s="30">
        <v>-9742</v>
      </c>
      <c r="AC724" s="27">
        <v>0.33580145344851231</v>
      </c>
      <c r="AD724" s="30">
        <v>-47432</v>
      </c>
      <c r="AE724" s="27">
        <v>3.8688154383083555</v>
      </c>
      <c r="AF724" s="30">
        <v>-1894</v>
      </c>
      <c r="AG724" s="27">
        <v>-0.96006915162759321</v>
      </c>
      <c r="AH724" s="25">
        <v>-6.9041405285378428</v>
      </c>
      <c r="AI724" s="25">
        <v>-42.804167877462042</v>
      </c>
      <c r="AJ724" s="25">
        <v>-2.1251301654805417</v>
      </c>
      <c r="AK724" s="25" t="s">
        <v>4748</v>
      </c>
      <c r="AL724" s="25" t="s">
        <v>4748</v>
      </c>
      <c r="AM724" s="25" t="s">
        <v>4748</v>
      </c>
      <c r="AN724" s="49">
        <v>2.7422884028677763</v>
      </c>
      <c r="AO724" s="49">
        <v>-1.9620416139715768</v>
      </c>
      <c r="AP724" s="49">
        <v>9.1030897492148544</v>
      </c>
      <c r="AQ724" s="49" t="s">
        <v>4748</v>
      </c>
      <c r="AR724" s="49" t="s">
        <v>4748</v>
      </c>
      <c r="AS724" s="49" t="s">
        <v>4748</v>
      </c>
      <c r="AT724" s="28">
        <v>0</v>
      </c>
      <c r="AU724" s="28">
        <v>0</v>
      </c>
      <c r="AV724" s="28">
        <v>0</v>
      </c>
    </row>
    <row r="725" spans="1:48" x14ac:dyDescent="0.25">
      <c r="A725" s="162">
        <v>722</v>
      </c>
      <c r="B725" s="3" t="s">
        <v>463</v>
      </c>
      <c r="C725" s="3" t="s">
        <v>694</v>
      </c>
      <c r="D725" s="28">
        <v>3800</v>
      </c>
      <c r="E725" s="25">
        <v>0</v>
      </c>
      <c r="F725" s="25">
        <v>8.5714290000000002</v>
      </c>
      <c r="G725" s="25">
        <v>11.764709999999999</v>
      </c>
      <c r="H725" s="28">
        <v>19000000000</v>
      </c>
      <c r="I725" s="51">
        <v>5</v>
      </c>
      <c r="J725" s="51">
        <v>45.596780000000003</v>
      </c>
      <c r="K725" s="28">
        <v>1045</v>
      </c>
      <c r="L725" s="28">
        <v>3609500</v>
      </c>
      <c r="M725" s="51">
        <v>94.625891805452554</v>
      </c>
      <c r="N725" s="51">
        <v>0.4601093238472645</v>
      </c>
      <c r="O725" s="51" t="s">
        <v>4942</v>
      </c>
      <c r="P725" s="30">
        <v>151107.22492099999</v>
      </c>
      <c r="Q725" s="27">
        <v>0.13707615312040411</v>
      </c>
      <c r="R725" s="30">
        <v>170444.550059</v>
      </c>
      <c r="S725" s="27">
        <v>0.1279708839078324</v>
      </c>
      <c r="T725" s="30">
        <v>93112.860188999999</v>
      </c>
      <c r="U725" s="27">
        <v>-0.45370585239147487</v>
      </c>
      <c r="V725" s="30">
        <v>69.891229999999993</v>
      </c>
      <c r="W725" s="32">
        <v>-0.79830639745697507</v>
      </c>
      <c r="X725" s="30">
        <v>672.99779000000001</v>
      </c>
      <c r="Y725" s="32">
        <v>8.6292165698042531</v>
      </c>
      <c r="Z725" s="30">
        <v>-17774.817737000001</v>
      </c>
      <c r="AA725" s="32">
        <v>-27.411405804170624</v>
      </c>
      <c r="AB725" s="30">
        <v>14</v>
      </c>
      <c r="AC725" s="27">
        <v>-0.79710144927536231</v>
      </c>
      <c r="AD725" s="30">
        <v>52</v>
      </c>
      <c r="AE725" s="27">
        <v>2.7142857142857144</v>
      </c>
      <c r="AF725" s="30">
        <v>-3555</v>
      </c>
      <c r="AG725" s="27">
        <v>-69.365384615384613</v>
      </c>
      <c r="AH725" s="25">
        <v>3.2802849371372192E-2</v>
      </c>
      <c r="AI725" s="25">
        <v>0.30108250505911516</v>
      </c>
      <c r="AJ725" s="25">
        <v>-8.7994418440419579</v>
      </c>
      <c r="AK725" s="25">
        <v>0.11933626920296392</v>
      </c>
      <c r="AL725" s="25">
        <v>1.1418727324556055</v>
      </c>
      <c r="AM725" s="25">
        <v>-35.420978007761036</v>
      </c>
      <c r="AN725" s="49">
        <v>14.013243385331474</v>
      </c>
      <c r="AO725" s="49">
        <v>11.497629117045049</v>
      </c>
      <c r="AP725" s="49">
        <v>-3.0704154680641471</v>
      </c>
      <c r="AQ725" s="49">
        <v>172.79034912053316</v>
      </c>
      <c r="AR725" s="49">
        <v>159.15700160852342</v>
      </c>
      <c r="AS725" s="49">
        <v>214.39828316743129</v>
      </c>
      <c r="AT725" s="28">
        <v>0</v>
      </c>
      <c r="AU725" s="28">
        <v>0</v>
      </c>
      <c r="AV725" s="28" t="s">
        <v>4748</v>
      </c>
    </row>
    <row r="726" spans="1:48" x14ac:dyDescent="0.25">
      <c r="A726" s="162">
        <v>723</v>
      </c>
      <c r="B726" s="3" t="s">
        <v>174</v>
      </c>
      <c r="C726" s="3" t="s">
        <v>1</v>
      </c>
      <c r="D726" s="28">
        <v>21000</v>
      </c>
      <c r="E726" s="25">
        <v>0</v>
      </c>
      <c r="F726" s="25">
        <v>-13.223140000000001</v>
      </c>
      <c r="G726" s="25">
        <v>-13.580249999999999</v>
      </c>
      <c r="H726" s="28">
        <v>197162322000</v>
      </c>
      <c r="I726" s="51">
        <v>9.388679999999999</v>
      </c>
      <c r="J726" s="51">
        <v>29.505939999999999</v>
      </c>
      <c r="K726" s="28">
        <v>160.5</v>
      </c>
      <c r="L726" s="28">
        <v>3691975</v>
      </c>
      <c r="M726" s="51">
        <v>10.135135135135135</v>
      </c>
      <c r="N726" s="51">
        <v>0.69196347181659368</v>
      </c>
      <c r="O726" s="51">
        <v>0.29112900000000003</v>
      </c>
      <c r="P726" s="30">
        <v>1541044.9775459999</v>
      </c>
      <c r="Q726" s="27">
        <v>0.12189365783932526</v>
      </c>
      <c r="R726" s="30">
        <v>1618461.95557</v>
      </c>
      <c r="S726" s="27">
        <v>5.0236676509780365E-2</v>
      </c>
      <c r="T726" s="30">
        <v>1690333.8998809999</v>
      </c>
      <c r="U726" s="27">
        <v>4.4407558709458596E-2</v>
      </c>
      <c r="V726" s="30">
        <v>58416.921593999999</v>
      </c>
      <c r="W726" s="32">
        <v>0.19839232054560707</v>
      </c>
      <c r="X726" s="30">
        <v>52632.400777000003</v>
      </c>
      <c r="Y726" s="32">
        <v>-9.9021322232668352E-2</v>
      </c>
      <c r="Z726" s="30">
        <v>23490.543410999999</v>
      </c>
      <c r="AA726" s="32">
        <v>-0.55368664426827352</v>
      </c>
      <c r="AB726" s="30">
        <v>5347.139844444444</v>
      </c>
      <c r="AC726" s="27">
        <v>3.0041934691990235E-2</v>
      </c>
      <c r="AD726" s="30">
        <v>4539</v>
      </c>
      <c r="AE726" s="27">
        <v>-0.151134974576003</v>
      </c>
      <c r="AF726" s="30">
        <v>1924</v>
      </c>
      <c r="AG726" s="27">
        <v>-0.576118087684512</v>
      </c>
      <c r="AH726" s="25">
        <v>3.8316164343387795</v>
      </c>
      <c r="AI726" s="25">
        <v>2.9306605924375408</v>
      </c>
      <c r="AJ726" s="25">
        <v>1.2430222604907113</v>
      </c>
      <c r="AK726" s="25">
        <v>20.870046559931115</v>
      </c>
      <c r="AL726" s="25">
        <v>15.692408281528406</v>
      </c>
      <c r="AM726" s="25">
        <v>6.3122112507856043</v>
      </c>
      <c r="AN726" s="49">
        <v>8.2909155194457078</v>
      </c>
      <c r="AO726" s="49">
        <v>10.318082152149621</v>
      </c>
      <c r="AP726" s="49">
        <v>10.150660897061769</v>
      </c>
      <c r="AQ726" s="49">
        <v>279.74847688340526</v>
      </c>
      <c r="AR726" s="49">
        <v>297.48980345775203</v>
      </c>
      <c r="AS726" s="49">
        <v>313.13162101461455</v>
      </c>
      <c r="AT726" s="28">
        <v>925.92592592592587</v>
      </c>
      <c r="AU726" s="28">
        <v>1800</v>
      </c>
      <c r="AV726" s="28">
        <v>1200</v>
      </c>
    </row>
    <row r="727" spans="1:48" x14ac:dyDescent="0.25">
      <c r="A727" s="162">
        <v>724</v>
      </c>
      <c r="B727" s="3" t="s">
        <v>3031</v>
      </c>
      <c r="C727" s="3" t="s">
        <v>2176</v>
      </c>
      <c r="D727" s="28">
        <v>9700</v>
      </c>
      <c r="E727" s="25">
        <v>0</v>
      </c>
      <c r="F727" s="25">
        <v>2.1052629999999999</v>
      </c>
      <c r="G727" s="25">
        <v>-46.111109999999996</v>
      </c>
      <c r="H727" s="28">
        <v>14550000000</v>
      </c>
      <c r="I727" s="51">
        <v>1.5</v>
      </c>
      <c r="J727" s="51">
        <v>82.48</v>
      </c>
      <c r="K727" s="28">
        <v>5</v>
      </c>
      <c r="L727" s="28">
        <v>48500</v>
      </c>
      <c r="M727" s="51">
        <v>54.452641625356335</v>
      </c>
      <c r="N727" s="51">
        <v>0.88790983067623985</v>
      </c>
      <c r="O727" s="51" t="s">
        <v>4942</v>
      </c>
      <c r="P727" s="30" t="s">
        <v>4748</v>
      </c>
      <c r="Q727" s="27" t="s">
        <v>2001</v>
      </c>
      <c r="R727" s="30">
        <v>22371.681685</v>
      </c>
      <c r="S727" s="27" t="s">
        <v>2001</v>
      </c>
      <c r="T727" s="30">
        <v>37060.737177000003</v>
      </c>
      <c r="U727" s="27">
        <v>0.65659147572481669</v>
      </c>
      <c r="V727" s="30" t="s">
        <v>4748</v>
      </c>
      <c r="W727" s="32" t="s">
        <v>2001</v>
      </c>
      <c r="X727" s="30">
        <v>582.04164000000003</v>
      </c>
      <c r="Y727" s="32" t="s">
        <v>2001</v>
      </c>
      <c r="Z727" s="30">
        <v>267.20466800000003</v>
      </c>
      <c r="AA727" s="32">
        <v>-0.5409182958112756</v>
      </c>
      <c r="AB727" s="30" t="s">
        <v>4748</v>
      </c>
      <c r="AC727" s="27" t="s">
        <v>2001</v>
      </c>
      <c r="AD727" s="30" t="s">
        <v>4748</v>
      </c>
      <c r="AE727" s="27" t="s">
        <v>2001</v>
      </c>
      <c r="AF727" s="30">
        <v>178.13644500000001</v>
      </c>
      <c r="AG727" s="27" t="s">
        <v>4748</v>
      </c>
      <c r="AH727" s="25" t="s">
        <v>4748</v>
      </c>
      <c r="AI727" s="25" t="s">
        <v>4748</v>
      </c>
      <c r="AJ727" s="25">
        <v>0.82552077506005805</v>
      </c>
      <c r="AK727" s="25" t="s">
        <v>4748</v>
      </c>
      <c r="AL727" s="25" t="s">
        <v>4748</v>
      </c>
      <c r="AM727" s="25">
        <v>1.6440130031650544</v>
      </c>
      <c r="AN727" s="49" t="s">
        <v>4748</v>
      </c>
      <c r="AO727" s="49">
        <v>6.5923369676265668</v>
      </c>
      <c r="AP727" s="49">
        <v>4.4688731664729193</v>
      </c>
      <c r="AQ727" s="49" t="s">
        <v>4748</v>
      </c>
      <c r="AR727" s="49">
        <v>61.182769364288461</v>
      </c>
      <c r="AS727" s="49">
        <v>76.901829127228964</v>
      </c>
      <c r="AT727" s="28" t="s">
        <v>4748</v>
      </c>
      <c r="AU727" s="28" t="s">
        <v>4748</v>
      </c>
      <c r="AV727" s="28" t="s">
        <v>4748</v>
      </c>
    </row>
    <row r="728" spans="1:48" x14ac:dyDescent="0.25">
      <c r="A728" s="162">
        <v>725</v>
      </c>
      <c r="B728" s="3" t="s">
        <v>4975</v>
      </c>
      <c r="C728" s="3" t="s">
        <v>1</v>
      </c>
      <c r="D728" s="28">
        <v>11500</v>
      </c>
      <c r="E728" s="25">
        <v>-0.43290040000000002</v>
      </c>
      <c r="F728" s="25">
        <v>12.195119999999999</v>
      </c>
      <c r="G728" s="25" t="s">
        <v>4942</v>
      </c>
      <c r="H728" s="28">
        <v>267950000000</v>
      </c>
      <c r="I728" s="51">
        <v>23.3</v>
      </c>
      <c r="J728" s="51">
        <v>88.11824</v>
      </c>
      <c r="K728" s="28">
        <v>433829.5</v>
      </c>
      <c r="L728" s="28">
        <v>5151150000</v>
      </c>
      <c r="M728" s="51">
        <v>13.510256287564607</v>
      </c>
      <c r="N728" s="51">
        <v>0.99995801423908648</v>
      </c>
      <c r="O728" s="51" t="s">
        <v>4942</v>
      </c>
      <c r="P728" s="30" t="s">
        <v>2001</v>
      </c>
      <c r="Q728" s="27" t="s">
        <v>2001</v>
      </c>
      <c r="R728" s="30" t="s">
        <v>2001</v>
      </c>
      <c r="S728" s="27" t="s">
        <v>2001</v>
      </c>
      <c r="T728" s="30" t="s">
        <v>2001</v>
      </c>
      <c r="U728" s="27" t="s">
        <v>2001</v>
      </c>
      <c r="V728" s="30" t="s">
        <v>2001</v>
      </c>
      <c r="W728" s="32" t="s">
        <v>2001</v>
      </c>
      <c r="X728" s="30" t="s">
        <v>2001</v>
      </c>
      <c r="Y728" s="32" t="s">
        <v>2001</v>
      </c>
      <c r="Z728" s="30" t="s">
        <v>2001</v>
      </c>
      <c r="AA728" s="32" t="s">
        <v>2001</v>
      </c>
      <c r="AB728" s="30" t="s">
        <v>2001</v>
      </c>
      <c r="AC728" s="27" t="s">
        <v>2001</v>
      </c>
      <c r="AD728" s="30" t="s">
        <v>2001</v>
      </c>
      <c r="AE728" s="27" t="s">
        <v>2001</v>
      </c>
      <c r="AF728" s="30" t="s">
        <v>2001</v>
      </c>
      <c r="AG728" s="27" t="s">
        <v>2001</v>
      </c>
      <c r="AH728" s="25" t="s">
        <v>2001</v>
      </c>
      <c r="AI728" s="25" t="s">
        <v>2001</v>
      </c>
      <c r="AJ728" s="25" t="s">
        <v>2001</v>
      </c>
      <c r="AK728" s="25" t="s">
        <v>2001</v>
      </c>
      <c r="AL728" s="25" t="s">
        <v>2001</v>
      </c>
      <c r="AM728" s="25" t="s">
        <v>2001</v>
      </c>
      <c r="AN728" s="49" t="s">
        <v>2001</v>
      </c>
      <c r="AO728" s="49" t="s">
        <v>2001</v>
      </c>
      <c r="AP728" s="49" t="s">
        <v>2001</v>
      </c>
      <c r="AQ728" s="49" t="s">
        <v>2001</v>
      </c>
      <c r="AR728" s="49" t="s">
        <v>2001</v>
      </c>
      <c r="AS728" s="49" t="s">
        <v>2001</v>
      </c>
      <c r="AT728" s="28" t="s">
        <v>2001</v>
      </c>
      <c r="AU728" s="28" t="s">
        <v>2001</v>
      </c>
      <c r="AV728" s="28" t="s">
        <v>2001</v>
      </c>
    </row>
    <row r="729" spans="1:48" x14ac:dyDescent="0.25">
      <c r="A729" s="162">
        <v>726</v>
      </c>
      <c r="B729" s="3" t="s">
        <v>3034</v>
      </c>
      <c r="C729" s="3" t="s">
        <v>2176</v>
      </c>
      <c r="D729" s="28" t="s">
        <v>4942</v>
      </c>
      <c r="E729" s="25" t="s">
        <v>4942</v>
      </c>
      <c r="F729" s="25" t="s">
        <v>4942</v>
      </c>
      <c r="G729" s="25" t="s">
        <v>4942</v>
      </c>
      <c r="H729" s="28" t="s">
        <v>4942</v>
      </c>
      <c r="I729" s="51">
        <v>5.5</v>
      </c>
      <c r="J729" s="51">
        <v>82.250910000000005</v>
      </c>
      <c r="K729" s="28">
        <v>0</v>
      </c>
      <c r="L729" s="28" t="s">
        <v>4942</v>
      </c>
      <c r="M729" s="51" t="s">
        <v>4942</v>
      </c>
      <c r="N729" s="51" t="s">
        <v>4942</v>
      </c>
      <c r="O729" s="51" t="s">
        <v>4942</v>
      </c>
      <c r="P729" s="30" t="s">
        <v>4748</v>
      </c>
      <c r="Q729" s="27" t="s">
        <v>2001</v>
      </c>
      <c r="R729" s="30">
        <v>209389.297701</v>
      </c>
      <c r="S729" s="27" t="s">
        <v>2001</v>
      </c>
      <c r="T729" s="30">
        <v>278723.00958800002</v>
      </c>
      <c r="U729" s="27">
        <v>0.33112347502118245</v>
      </c>
      <c r="V729" s="30" t="s">
        <v>4748</v>
      </c>
      <c r="W729" s="32" t="s">
        <v>2001</v>
      </c>
      <c r="X729" s="30">
        <v>9199.2974250000007</v>
      </c>
      <c r="Y729" s="32" t="s">
        <v>2001</v>
      </c>
      <c r="Z729" s="30">
        <v>9197.3586899999991</v>
      </c>
      <c r="AA729" s="32">
        <v>-2.1074815939017681E-4</v>
      </c>
      <c r="AB729" s="30" t="s">
        <v>4748</v>
      </c>
      <c r="AC729" s="27" t="s">
        <v>2001</v>
      </c>
      <c r="AD729" s="30">
        <v>1672</v>
      </c>
      <c r="AE729" s="27" t="s">
        <v>2001</v>
      </c>
      <c r="AF729" s="30">
        <v>1672</v>
      </c>
      <c r="AG729" s="27">
        <v>0</v>
      </c>
      <c r="AH729" s="25" t="s">
        <v>4748</v>
      </c>
      <c r="AI729" s="25" t="s">
        <v>4748</v>
      </c>
      <c r="AJ729" s="25">
        <v>3.7476244583072305</v>
      </c>
      <c r="AK729" s="25" t="s">
        <v>4748</v>
      </c>
      <c r="AL729" s="25" t="s">
        <v>4748</v>
      </c>
      <c r="AM729" s="25">
        <v>10.173932225247436</v>
      </c>
      <c r="AN729" s="49" t="s">
        <v>4748</v>
      </c>
      <c r="AO729" s="49">
        <v>10.851827809961401</v>
      </c>
      <c r="AP729" s="49">
        <v>9.9634960698255952</v>
      </c>
      <c r="AQ729" s="49" t="s">
        <v>4748</v>
      </c>
      <c r="AR729" s="49">
        <v>102.33161809396178</v>
      </c>
      <c r="AS729" s="49">
        <v>96.831340080958654</v>
      </c>
      <c r="AT729" s="28" t="s">
        <v>4748</v>
      </c>
      <c r="AU729" s="28" t="s">
        <v>4748</v>
      </c>
      <c r="AV729" s="28">
        <v>1500</v>
      </c>
    </row>
    <row r="730" spans="1:48" x14ac:dyDescent="0.25">
      <c r="A730" s="162">
        <v>727</v>
      </c>
      <c r="B730" s="3" t="s">
        <v>464</v>
      </c>
      <c r="C730" s="3" t="s">
        <v>694</v>
      </c>
      <c r="D730" s="28">
        <v>3000</v>
      </c>
      <c r="E730" s="25">
        <v>-3.225806</v>
      </c>
      <c r="F730" s="25">
        <v>-21.052630000000001</v>
      </c>
      <c r="G730" s="25">
        <v>-34.782609999999998</v>
      </c>
      <c r="H730" s="28">
        <v>15449373000</v>
      </c>
      <c r="I730" s="51">
        <v>5.1497899999999994</v>
      </c>
      <c r="J730" s="51">
        <v>25.127800000000001</v>
      </c>
      <c r="K730" s="28">
        <v>60</v>
      </c>
      <c r="L730" s="28">
        <v>181000</v>
      </c>
      <c r="M730" s="51" t="s">
        <v>4942</v>
      </c>
      <c r="N730" s="51">
        <v>0.2155745054857891</v>
      </c>
      <c r="O730" s="51" t="s">
        <v>4942</v>
      </c>
      <c r="P730" s="30">
        <v>304712.81526800001</v>
      </c>
      <c r="Q730" s="27">
        <v>0.10351971734616972</v>
      </c>
      <c r="R730" s="30">
        <v>341714.38265300001</v>
      </c>
      <c r="S730" s="27">
        <v>0.1214309524607835</v>
      </c>
      <c r="T730" s="30">
        <v>314096.25555200002</v>
      </c>
      <c r="U730" s="27">
        <v>-8.0822255377659399E-2</v>
      </c>
      <c r="V730" s="30">
        <v>1567.405078</v>
      </c>
      <c r="W730" s="32">
        <v>3.370540366880217</v>
      </c>
      <c r="X730" s="30">
        <v>323.52114999999998</v>
      </c>
      <c r="Y730" s="32">
        <v>-0.79359442269205149</v>
      </c>
      <c r="Z730" s="30">
        <v>349.27803299999999</v>
      </c>
      <c r="AA730" s="32">
        <v>7.9614216875774635E-2</v>
      </c>
      <c r="AB730" s="30">
        <v>303.88349514563106</v>
      </c>
      <c r="AC730" s="27">
        <v>3.3472222222222223</v>
      </c>
      <c r="AD730" s="30">
        <v>63</v>
      </c>
      <c r="AE730" s="27">
        <v>-0.7926837060702876</v>
      </c>
      <c r="AF730" s="30">
        <v>68</v>
      </c>
      <c r="AG730" s="27">
        <v>7.9365079365079361E-2</v>
      </c>
      <c r="AH730" s="25">
        <v>0.33341753218111275</v>
      </c>
      <c r="AI730" s="25">
        <v>6.6199085048461795E-2</v>
      </c>
      <c r="AJ730" s="25">
        <v>6.9178533428309902E-2</v>
      </c>
      <c r="AK730" s="25">
        <v>2.1315115037102985</v>
      </c>
      <c r="AL730" s="25">
        <v>0.43447044732628393</v>
      </c>
      <c r="AM730" s="25">
        <v>0.46714857733050913</v>
      </c>
      <c r="AN730" s="49">
        <v>6.2842562516309597</v>
      </c>
      <c r="AO730" s="49">
        <v>11.813837485147349</v>
      </c>
      <c r="AP730" s="49">
        <v>11.523732900409456</v>
      </c>
      <c r="AQ730" s="49">
        <v>352.23264309108953</v>
      </c>
      <c r="AR730" s="49">
        <v>336.01346018416268</v>
      </c>
      <c r="AS730" s="49">
        <v>324.7629319778477</v>
      </c>
      <c r="AT730" s="28">
        <v>0</v>
      </c>
      <c r="AU730" s="28">
        <v>0</v>
      </c>
      <c r="AV730" s="28">
        <v>0</v>
      </c>
    </row>
    <row r="731" spans="1:48" x14ac:dyDescent="0.25">
      <c r="A731" s="162">
        <v>728</v>
      </c>
      <c r="B731" s="3" t="s">
        <v>3950</v>
      </c>
      <c r="C731" s="3" t="s">
        <v>2176</v>
      </c>
      <c r="D731" s="6">
        <v>8200</v>
      </c>
      <c r="E731" s="171">
        <v>-9.89011</v>
      </c>
      <c r="F731" s="171">
        <v>-4.6511630000000004</v>
      </c>
      <c r="G731" s="171">
        <v>-41.824330000000003</v>
      </c>
      <c r="H731" s="6">
        <v>7282781579000</v>
      </c>
      <c r="I731" s="154">
        <v>888.14409999999998</v>
      </c>
      <c r="J731" s="154">
        <v>87.631590000000003</v>
      </c>
      <c r="K731" s="6">
        <v>557311</v>
      </c>
      <c r="L731" s="6">
        <v>4874465000</v>
      </c>
      <c r="M731" s="154">
        <v>6.3714063714063718</v>
      </c>
      <c r="N731" s="154">
        <v>0.60288799348135436</v>
      </c>
      <c r="O731" s="154" t="s">
        <v>4942</v>
      </c>
      <c r="P731" s="172">
        <v>7064306</v>
      </c>
      <c r="Q731" s="168">
        <v>9.1747816560311835E-2</v>
      </c>
      <c r="R731" s="172">
        <v>8992440</v>
      </c>
      <c r="S731" s="168">
        <v>0.27294032846255534</v>
      </c>
      <c r="T731" s="172">
        <v>12122853</v>
      </c>
      <c r="U731" s="168">
        <v>0.34811608417737566</v>
      </c>
      <c r="V731" s="172">
        <v>349849</v>
      </c>
      <c r="W731" s="173">
        <v>-0.24999624836267831</v>
      </c>
      <c r="X731" s="172">
        <v>1062786</v>
      </c>
      <c r="Y731" s="173">
        <v>2.0378420404231541</v>
      </c>
      <c r="Z731" s="172">
        <v>1368086</v>
      </c>
      <c r="AA731" s="173">
        <v>0.28726385180083291</v>
      </c>
      <c r="AB731" s="172">
        <v>488.80400754716982</v>
      </c>
      <c r="AC731" s="168">
        <v>-0.23503649635036483</v>
      </c>
      <c r="AD731" s="172">
        <v>1475.7403433962263</v>
      </c>
      <c r="AE731" s="168">
        <v>2.0190839694656484</v>
      </c>
      <c r="AF731" s="172">
        <v>1891.795464</v>
      </c>
      <c r="AG731" s="168">
        <v>0.2819297598426268</v>
      </c>
      <c r="AH731" s="171">
        <v>0.3357651027654095</v>
      </c>
      <c r="AI731" s="171">
        <v>0.85209440958411986</v>
      </c>
      <c r="AJ731" s="171">
        <v>0.89622728865830747</v>
      </c>
      <c r="AK731" s="171">
        <v>4.5174980123891908</v>
      </c>
      <c r="AL731" s="171">
        <v>12.830015305285048</v>
      </c>
      <c r="AM731" s="171">
        <v>14.787044056037255</v>
      </c>
      <c r="AN731" s="170" t="s">
        <v>4748</v>
      </c>
      <c r="AO731" s="170" t="s">
        <v>4748</v>
      </c>
      <c r="AP731" s="170" t="s">
        <v>4748</v>
      </c>
      <c r="AQ731" s="170">
        <v>271.54677574692261</v>
      </c>
      <c r="AR731" s="170">
        <v>243.82756123014181</v>
      </c>
      <c r="AS731" s="170">
        <v>214.12207785398206</v>
      </c>
      <c r="AT731" s="6">
        <v>419.77443396226408</v>
      </c>
      <c r="AU731" s="6" t="s">
        <v>4748</v>
      </c>
      <c r="AV731" s="6">
        <v>1500</v>
      </c>
    </row>
    <row r="732" spans="1:48" x14ac:dyDescent="0.25">
      <c r="A732" s="162">
        <v>729</v>
      </c>
      <c r="B732" s="3" t="s">
        <v>3037</v>
      </c>
      <c r="C732" s="3" t="s">
        <v>2176</v>
      </c>
      <c r="D732" s="28" t="s">
        <v>4942</v>
      </c>
      <c r="E732" s="25" t="s">
        <v>4942</v>
      </c>
      <c r="F732" s="25" t="s">
        <v>4942</v>
      </c>
      <c r="G732" s="25" t="s">
        <v>4942</v>
      </c>
      <c r="H732" s="28" t="s">
        <v>4942</v>
      </c>
      <c r="I732" s="51">
        <v>1.89354</v>
      </c>
      <c r="J732" s="51">
        <v>95.393289999999993</v>
      </c>
      <c r="K732" s="28" t="s">
        <v>4942</v>
      </c>
      <c r="L732" s="28" t="s">
        <v>4942</v>
      </c>
      <c r="M732" s="51" t="s">
        <v>4942</v>
      </c>
      <c r="N732" s="51" t="s">
        <v>4942</v>
      </c>
      <c r="O732" s="51" t="s">
        <v>4942</v>
      </c>
      <c r="P732" s="30">
        <v>110696.260027</v>
      </c>
      <c r="Q732" s="27" t="s">
        <v>2001</v>
      </c>
      <c r="R732" s="30">
        <v>133700.68037700001</v>
      </c>
      <c r="S732" s="27">
        <v>0.20781569625196905</v>
      </c>
      <c r="T732" s="30">
        <v>151123.70745099999</v>
      </c>
      <c r="U732" s="27">
        <v>0.13031367547922512</v>
      </c>
      <c r="V732" s="30">
        <v>5289.0902980000001</v>
      </c>
      <c r="W732" s="32" t="s">
        <v>2001</v>
      </c>
      <c r="X732" s="30">
        <v>604.19796699999995</v>
      </c>
      <c r="Y732" s="32">
        <v>-0.88576523882973424</v>
      </c>
      <c r="Z732" s="30">
        <v>-12826.477290999999</v>
      </c>
      <c r="AA732" s="32">
        <v>-22.228931561433075</v>
      </c>
      <c r="AB732" s="30">
        <v>2637</v>
      </c>
      <c r="AC732" s="27" t="s">
        <v>2001</v>
      </c>
      <c r="AD732" s="30">
        <v>319.141119</v>
      </c>
      <c r="AE732" s="27">
        <v>-0.87897568486916955</v>
      </c>
      <c r="AF732" s="30">
        <v>-6775</v>
      </c>
      <c r="AG732" s="27">
        <v>-22.228853308620504</v>
      </c>
      <c r="AH732" s="25" t="s">
        <v>4748</v>
      </c>
      <c r="AI732" s="25">
        <v>0.48490783578568986</v>
      </c>
      <c r="AJ732" s="25">
        <v>-9.0485236315807729</v>
      </c>
      <c r="AK732" s="25" t="s">
        <v>4748</v>
      </c>
      <c r="AL732" s="25">
        <v>2.4693123921849924</v>
      </c>
      <c r="AM732" s="25">
        <v>-77.713134530146405</v>
      </c>
      <c r="AN732" s="49">
        <v>9.3512763696579793</v>
      </c>
      <c r="AO732" s="49">
        <v>12.459320690088017</v>
      </c>
      <c r="AP732" s="49">
        <v>1.2677777857065919</v>
      </c>
      <c r="AQ732" s="49">
        <v>135.17271026686856</v>
      </c>
      <c r="AR732" s="49">
        <v>190.61113570040482</v>
      </c>
      <c r="AS732" s="49">
        <v>346.27948715519199</v>
      </c>
      <c r="AT732" s="28">
        <v>1500</v>
      </c>
      <c r="AU732" s="28">
        <v>300</v>
      </c>
      <c r="AV732" s="28">
        <v>0</v>
      </c>
    </row>
    <row r="733" spans="1:48" x14ac:dyDescent="0.25">
      <c r="A733" s="162">
        <v>730</v>
      </c>
      <c r="B733" s="3" t="s">
        <v>175</v>
      </c>
      <c r="C733" s="3" t="s">
        <v>1</v>
      </c>
      <c r="D733" s="28">
        <v>6010</v>
      </c>
      <c r="E733" s="25">
        <v>-1.7973859999999999</v>
      </c>
      <c r="F733" s="25">
        <v>-7.2530859999999997</v>
      </c>
      <c r="G733" s="25">
        <v>-33.147939999999998</v>
      </c>
      <c r="H733" s="28">
        <v>402639649500</v>
      </c>
      <c r="I733" s="51">
        <v>66.994950000000003</v>
      </c>
      <c r="J733" s="51">
        <v>55.779220000000002</v>
      </c>
      <c r="K733" s="28">
        <v>19045</v>
      </c>
      <c r="L733" s="28">
        <v>116200000</v>
      </c>
      <c r="M733" s="51" t="s">
        <v>4942</v>
      </c>
      <c r="N733" s="51">
        <v>0.2731294433379412</v>
      </c>
      <c r="O733" s="51">
        <v>0.50984890000000005</v>
      </c>
      <c r="P733" s="30">
        <v>1636688.1288670001</v>
      </c>
      <c r="Q733" s="27" t="s">
        <v>2001</v>
      </c>
      <c r="R733" s="30">
        <v>2010303.9558840001</v>
      </c>
      <c r="S733" s="27">
        <v>0.22827551591984485</v>
      </c>
      <c r="T733" s="30">
        <v>2373989.9953569998</v>
      </c>
      <c r="U733" s="27">
        <v>0.18091097040749465</v>
      </c>
      <c r="V733" s="30">
        <v>33643.779046000003</v>
      </c>
      <c r="W733" s="32" t="s">
        <v>2001</v>
      </c>
      <c r="X733" s="30">
        <v>98383.217594000002</v>
      </c>
      <c r="Y733" s="32">
        <v>1.92426179174117</v>
      </c>
      <c r="Z733" s="30">
        <v>125928.22453599999</v>
      </c>
      <c r="AA733" s="32">
        <v>0.27997668317446706</v>
      </c>
      <c r="AB733" s="30">
        <v>555.12290900000005</v>
      </c>
      <c r="AC733" s="27" t="s">
        <v>2001</v>
      </c>
      <c r="AD733" s="30">
        <v>1258</v>
      </c>
      <c r="AE733" s="27">
        <v>1.2661648071166161</v>
      </c>
      <c r="AF733" s="30">
        <v>1799</v>
      </c>
      <c r="AG733" s="27">
        <v>0.43004769475357713</v>
      </c>
      <c r="AH733" s="25" t="s">
        <v>4748</v>
      </c>
      <c r="AI733" s="25">
        <v>3.8204033172526763</v>
      </c>
      <c r="AJ733" s="25">
        <v>4.7406740503701572</v>
      </c>
      <c r="AK733" s="25" t="s">
        <v>4748</v>
      </c>
      <c r="AL733" s="25">
        <v>5.7092043207189986</v>
      </c>
      <c r="AM733" s="25">
        <v>7.7386506543871008</v>
      </c>
      <c r="AN733" s="49">
        <v>10.41505227834717</v>
      </c>
      <c r="AO733" s="49">
        <v>13.74438175800633</v>
      </c>
      <c r="AP733" s="49">
        <v>13.893242269683659</v>
      </c>
      <c r="AQ733" s="49">
        <v>49.650163971051306</v>
      </c>
      <c r="AR733" s="49">
        <v>46.20708228468223</v>
      </c>
      <c r="AS733" s="49">
        <v>41.39166087817803</v>
      </c>
      <c r="AT733" s="28" t="s">
        <v>4748</v>
      </c>
      <c r="AU733" s="28">
        <v>1000</v>
      </c>
      <c r="AV733" s="28" t="s">
        <v>4748</v>
      </c>
    </row>
    <row r="734" spans="1:48" x14ac:dyDescent="0.25">
      <c r="A734" s="162">
        <v>731</v>
      </c>
      <c r="B734" s="3" t="s">
        <v>465</v>
      </c>
      <c r="C734" s="3" t="s">
        <v>694</v>
      </c>
      <c r="D734" s="6">
        <v>2400</v>
      </c>
      <c r="E734" s="171">
        <v>-29.411760000000001</v>
      </c>
      <c r="F734" s="171">
        <v>-17.241379999999999</v>
      </c>
      <c r="G734" s="171">
        <v>-40</v>
      </c>
      <c r="H734" s="6">
        <v>11006400000.000002</v>
      </c>
      <c r="I734" s="154">
        <v>4.5859999999999994</v>
      </c>
      <c r="J734" s="154">
        <v>41.203670000000002</v>
      </c>
      <c r="K734" s="6">
        <v>860</v>
      </c>
      <c r="L734" s="6">
        <v>2148500</v>
      </c>
      <c r="M734" s="154">
        <v>29.986255424997765</v>
      </c>
      <c r="N734" s="154">
        <v>0.19800974706736343</v>
      </c>
      <c r="O734" s="154" t="s">
        <v>4942</v>
      </c>
      <c r="P734" s="172">
        <v>190115.89855499999</v>
      </c>
      <c r="Q734" s="168">
        <v>0.12257245558922869</v>
      </c>
      <c r="R734" s="172">
        <v>137048.51092299999</v>
      </c>
      <c r="S734" s="168">
        <v>-0.27913177191042626</v>
      </c>
      <c r="T734" s="172">
        <v>104923.92346799999</v>
      </c>
      <c r="U734" s="168">
        <v>-0.23440303903082199</v>
      </c>
      <c r="V734" s="172">
        <v>997.49245599999995</v>
      </c>
      <c r="W734" s="173">
        <v>-2.2312251400572389</v>
      </c>
      <c r="X734" s="172">
        <v>-2251.2559460000002</v>
      </c>
      <c r="Y734" s="173">
        <v>-3.2569152603195231</v>
      </c>
      <c r="Z734" s="172">
        <v>-19163.587565999998</v>
      </c>
      <c r="AA734" s="173">
        <v>7.5123984236663937</v>
      </c>
      <c r="AB734" s="172">
        <v>218</v>
      </c>
      <c r="AC734" s="168">
        <v>-2.231638418079096</v>
      </c>
      <c r="AD734" s="172">
        <v>-491</v>
      </c>
      <c r="AE734" s="168">
        <v>-3.2522935779816513</v>
      </c>
      <c r="AF734" s="172">
        <v>-4179</v>
      </c>
      <c r="AG734" s="168">
        <v>7.5112016293279025</v>
      </c>
      <c r="AH734" s="171">
        <v>0.30249250553769796</v>
      </c>
      <c r="AI734" s="171">
        <v>-0.66257351795726593</v>
      </c>
      <c r="AJ734" s="171">
        <v>-5.6787399741528057</v>
      </c>
      <c r="AK734" s="171">
        <v>1.2903193715072125</v>
      </c>
      <c r="AL734" s="171">
        <v>-2.9657427081417049</v>
      </c>
      <c r="AM734" s="171">
        <v>-29.751534235208148</v>
      </c>
      <c r="AN734" s="170">
        <v>7.5005692782051492</v>
      </c>
      <c r="AO734" s="170">
        <v>6.9110745641895566</v>
      </c>
      <c r="AP734" s="170">
        <v>5.7286123043551189</v>
      </c>
      <c r="AQ734" s="170">
        <v>94.536852063172191</v>
      </c>
      <c r="AR734" s="170">
        <v>108.16179458657807</v>
      </c>
      <c r="AS734" s="170">
        <v>113.98347292054585</v>
      </c>
      <c r="AT734" s="6">
        <v>0</v>
      </c>
      <c r="AU734" s="6">
        <v>0</v>
      </c>
      <c r="AV734" s="6">
        <v>0</v>
      </c>
    </row>
    <row r="735" spans="1:48" x14ac:dyDescent="0.25">
      <c r="A735" s="162">
        <v>732</v>
      </c>
      <c r="B735" s="3" t="s">
        <v>3040</v>
      </c>
      <c r="C735" s="3" t="s">
        <v>2176</v>
      </c>
      <c r="D735" s="28">
        <v>24200</v>
      </c>
      <c r="E735" s="25">
        <v>-3.5856569999999999</v>
      </c>
      <c r="F735" s="25">
        <v>5.6768559999999999</v>
      </c>
      <c r="G735" s="25">
        <v>-23.578949999999999</v>
      </c>
      <c r="H735" s="28">
        <v>1950358828000</v>
      </c>
      <c r="I735" s="51">
        <v>80.593339999999998</v>
      </c>
      <c r="J735" s="51">
        <v>99.88109</v>
      </c>
      <c r="K735" s="28">
        <v>21623.15</v>
      </c>
      <c r="L735" s="28">
        <v>541761000</v>
      </c>
      <c r="M735" s="51">
        <v>5.1452870304748402</v>
      </c>
      <c r="N735" s="51">
        <v>0.8412437731492225</v>
      </c>
      <c r="O735" s="51">
        <v>0.4916102</v>
      </c>
      <c r="P735" s="30" t="s">
        <v>4748</v>
      </c>
      <c r="Q735" s="27" t="s">
        <v>2001</v>
      </c>
      <c r="R735" s="30">
        <v>7783048.7596749999</v>
      </c>
      <c r="S735" s="27" t="s">
        <v>2001</v>
      </c>
      <c r="T735" s="30">
        <v>8686819.6947700009</v>
      </c>
      <c r="U735" s="27">
        <v>0.11612042568428418</v>
      </c>
      <c r="V735" s="30" t="s">
        <v>4748</v>
      </c>
      <c r="W735" s="32" t="s">
        <v>2001</v>
      </c>
      <c r="X735" s="30">
        <v>347028.067026</v>
      </c>
      <c r="Y735" s="32" t="s">
        <v>2001</v>
      </c>
      <c r="Z735" s="30">
        <v>445923.90880400001</v>
      </c>
      <c r="AA735" s="32">
        <v>0.28497937537308915</v>
      </c>
      <c r="AB735" s="30" t="s">
        <v>4748</v>
      </c>
      <c r="AC735" s="27" t="s">
        <v>2001</v>
      </c>
      <c r="AD735" s="30">
        <v>4392</v>
      </c>
      <c r="AE735" s="27" t="s">
        <v>2001</v>
      </c>
      <c r="AF735" s="30">
        <v>5644</v>
      </c>
      <c r="AG735" s="27">
        <v>0.28506375227686703</v>
      </c>
      <c r="AH735" s="25" t="s">
        <v>4748</v>
      </c>
      <c r="AI735" s="25" t="s">
        <v>4748</v>
      </c>
      <c r="AJ735" s="25">
        <v>6.9966795122924639</v>
      </c>
      <c r="AK735" s="25" t="s">
        <v>4748</v>
      </c>
      <c r="AL735" s="25" t="s">
        <v>4748</v>
      </c>
      <c r="AM735" s="25">
        <v>16.963774104449094</v>
      </c>
      <c r="AN735" s="49" t="s">
        <v>4748</v>
      </c>
      <c r="AO735" s="49">
        <v>20.321438261875212</v>
      </c>
      <c r="AP735" s="49">
        <v>21.653575442212556</v>
      </c>
      <c r="AQ735" s="49" t="s">
        <v>4748</v>
      </c>
      <c r="AR735" s="49">
        <v>90.953841530721547</v>
      </c>
      <c r="AS735" s="49">
        <v>100.963893841572</v>
      </c>
      <c r="AT735" s="28" t="s">
        <v>4748</v>
      </c>
      <c r="AU735" s="28">
        <v>3000</v>
      </c>
      <c r="AV735" s="28" t="s">
        <v>4748</v>
      </c>
    </row>
    <row r="736" spans="1:48" x14ac:dyDescent="0.25">
      <c r="A736" s="162">
        <v>733</v>
      </c>
      <c r="B736" s="3" t="s">
        <v>466</v>
      </c>
      <c r="C736" s="3" t="s">
        <v>694</v>
      </c>
      <c r="D736" s="6">
        <v>2300</v>
      </c>
      <c r="E736" s="171">
        <v>-17.857140000000001</v>
      </c>
      <c r="F736" s="171">
        <v>-14.81481</v>
      </c>
      <c r="G736" s="171">
        <v>15</v>
      </c>
      <c r="H736" s="6">
        <v>34408000000</v>
      </c>
      <c r="I736" s="154">
        <v>14.959999999999999</v>
      </c>
      <c r="J736" s="154">
        <v>31.451599999999999</v>
      </c>
      <c r="K736" s="6">
        <v>615</v>
      </c>
      <c r="L736" s="6">
        <v>1494500</v>
      </c>
      <c r="M736" s="154">
        <v>41.14277675855989</v>
      </c>
      <c r="N736" s="154">
        <v>0.18720778924062606</v>
      </c>
      <c r="O736" s="154">
        <v>0.52577549999999995</v>
      </c>
      <c r="P736" s="172">
        <v>193923.731829</v>
      </c>
      <c r="Q736" s="168">
        <v>-0.44195044492807123</v>
      </c>
      <c r="R736" s="172">
        <v>287249.70655499998</v>
      </c>
      <c r="S736" s="168">
        <v>0.48125092192581098</v>
      </c>
      <c r="T736" s="172">
        <v>184642.69234800001</v>
      </c>
      <c r="U736" s="168">
        <v>-0.35720494004178804</v>
      </c>
      <c r="V736" s="172">
        <v>1888.517554</v>
      </c>
      <c r="W736" s="173">
        <v>-5.0690330720178145E-2</v>
      </c>
      <c r="X736" s="172">
        <v>984.23279400000001</v>
      </c>
      <c r="Y736" s="173">
        <v>-0.47883312394140443</v>
      </c>
      <c r="Z736" s="172">
        <v>45.839613999999997</v>
      </c>
      <c r="AA736" s="173">
        <v>-0.95342604485499394</v>
      </c>
      <c r="AB736" s="172">
        <v>126</v>
      </c>
      <c r="AC736" s="168">
        <v>-5.2631578947368474E-2</v>
      </c>
      <c r="AD736" s="172">
        <v>66</v>
      </c>
      <c r="AE736" s="168">
        <v>-0.47619047619047616</v>
      </c>
      <c r="AF736" s="172">
        <v>3</v>
      </c>
      <c r="AG736" s="168">
        <v>-0.95454545454545459</v>
      </c>
      <c r="AH736" s="171">
        <v>0.37909808555883046</v>
      </c>
      <c r="AI736" s="171">
        <v>0.17400338839380822</v>
      </c>
      <c r="AJ736" s="171">
        <v>7.605383144504054E-3</v>
      </c>
      <c r="AK736" s="171">
        <v>1.0420850700208319</v>
      </c>
      <c r="AL736" s="171">
        <v>0.54101126768648156</v>
      </c>
      <c r="AM736" s="171">
        <v>2.5127774249498861E-2</v>
      </c>
      <c r="AN736" s="170">
        <v>15.115597999035856</v>
      </c>
      <c r="AO736" s="170">
        <v>12.176360781870111</v>
      </c>
      <c r="AP736" s="170">
        <v>16.791694618796459</v>
      </c>
      <c r="AQ736" s="170">
        <v>108.80183459325481</v>
      </c>
      <c r="AR736" s="170">
        <v>98.790494892779861</v>
      </c>
      <c r="AS736" s="170">
        <v>157.38586622650377</v>
      </c>
      <c r="AT736" s="6">
        <v>0</v>
      </c>
      <c r="AU736" s="6">
        <v>0</v>
      </c>
      <c r="AV736" s="6">
        <v>0</v>
      </c>
    </row>
    <row r="737" spans="1:48" x14ac:dyDescent="0.25">
      <c r="A737" s="162">
        <v>734</v>
      </c>
      <c r="B737" s="3" t="s">
        <v>4121</v>
      </c>
      <c r="C737" s="3" t="s">
        <v>2176</v>
      </c>
      <c r="D737" s="6" t="s">
        <v>4942</v>
      </c>
      <c r="E737" s="171" t="s">
        <v>4942</v>
      </c>
      <c r="F737" s="171" t="s">
        <v>4942</v>
      </c>
      <c r="G737" s="171" t="s">
        <v>4942</v>
      </c>
      <c r="H737" s="6" t="s">
        <v>4942</v>
      </c>
      <c r="I737" s="154">
        <v>17.717669999999998</v>
      </c>
      <c r="J737" s="154">
        <v>7.3745609999999999</v>
      </c>
      <c r="K737" s="6" t="s">
        <v>4942</v>
      </c>
      <c r="L737" s="6" t="s">
        <v>4942</v>
      </c>
      <c r="M737" s="154" t="s">
        <v>4942</v>
      </c>
      <c r="N737" s="154" t="s">
        <v>4942</v>
      </c>
      <c r="O737" s="154" t="s">
        <v>4942</v>
      </c>
      <c r="P737" s="172" t="s">
        <v>4748</v>
      </c>
      <c r="Q737" s="168" t="s">
        <v>2001</v>
      </c>
      <c r="R737" s="172">
        <v>144603.059947</v>
      </c>
      <c r="S737" s="168" t="s">
        <v>2001</v>
      </c>
      <c r="T737" s="172">
        <v>145597.11865799999</v>
      </c>
      <c r="U737" s="168">
        <v>6.8743960975952622E-3</v>
      </c>
      <c r="V737" s="172" t="s">
        <v>4748</v>
      </c>
      <c r="W737" s="173" t="s">
        <v>2001</v>
      </c>
      <c r="X737" s="172">
        <v>11677.903462</v>
      </c>
      <c r="Y737" s="173" t="s">
        <v>2001</v>
      </c>
      <c r="Z737" s="172">
        <v>13309.797493</v>
      </c>
      <c r="AA737" s="173">
        <v>0.13974203814153777</v>
      </c>
      <c r="AB737" s="172" t="s">
        <v>4748</v>
      </c>
      <c r="AC737" s="168" t="s">
        <v>2001</v>
      </c>
      <c r="AD737" s="172">
        <v>575.94988000000001</v>
      </c>
      <c r="AE737" s="168" t="s">
        <v>2001</v>
      </c>
      <c r="AF737" s="172">
        <v>457.51</v>
      </c>
      <c r="AG737" s="168">
        <v>-0.20564268543644806</v>
      </c>
      <c r="AH737" s="171" t="s">
        <v>4748</v>
      </c>
      <c r="AI737" s="171" t="s">
        <v>4748</v>
      </c>
      <c r="AJ737" s="171">
        <v>3.9223253407282241</v>
      </c>
      <c r="AK737" s="171" t="s">
        <v>4748</v>
      </c>
      <c r="AL737" s="171" t="s">
        <v>4748</v>
      </c>
      <c r="AM737" s="171">
        <v>4.2482556903367552</v>
      </c>
      <c r="AN737" s="170" t="s">
        <v>4748</v>
      </c>
      <c r="AO737" s="170">
        <v>21.775723725031227</v>
      </c>
      <c r="AP737" s="170">
        <v>25.50280080969155</v>
      </c>
      <c r="AQ737" s="170" t="s">
        <v>4748</v>
      </c>
      <c r="AR737" s="170">
        <v>68.340352014814698</v>
      </c>
      <c r="AS737" s="170">
        <v>64.870409498231837</v>
      </c>
      <c r="AT737" s="6" t="s">
        <v>4748</v>
      </c>
      <c r="AU737" s="6" t="s">
        <v>4748</v>
      </c>
      <c r="AV737" s="6">
        <v>460.07900000000001</v>
      </c>
    </row>
    <row r="738" spans="1:48" x14ac:dyDescent="0.25">
      <c r="A738" s="162">
        <v>735</v>
      </c>
      <c r="B738" s="3" t="s">
        <v>4201</v>
      </c>
      <c r="C738" s="3" t="s">
        <v>2176</v>
      </c>
      <c r="D738" s="28">
        <v>19400</v>
      </c>
      <c r="E738" s="25">
        <v>-3.4825870000000001</v>
      </c>
      <c r="F738" s="25">
        <v>1.570681</v>
      </c>
      <c r="G738" s="25">
        <v>-26.96471</v>
      </c>
      <c r="H738" s="28">
        <v>586656000000</v>
      </c>
      <c r="I738" s="51">
        <v>30.24</v>
      </c>
      <c r="J738" s="51">
        <v>100</v>
      </c>
      <c r="K738" s="28">
        <v>410</v>
      </c>
      <c r="L738" s="28">
        <v>7922500</v>
      </c>
      <c r="M738" s="51">
        <v>10.841774362556759</v>
      </c>
      <c r="N738" s="51">
        <v>1.5923115427976313</v>
      </c>
      <c r="O738" s="51" t="s">
        <v>4942</v>
      </c>
      <c r="P738" s="30" t="s">
        <v>4748</v>
      </c>
      <c r="Q738" s="27" t="s">
        <v>2001</v>
      </c>
      <c r="R738" s="30">
        <v>2923201.5476480001</v>
      </c>
      <c r="S738" s="27" t="s">
        <v>2001</v>
      </c>
      <c r="T738" s="30">
        <v>3028006.7763299998</v>
      </c>
      <c r="U738" s="27">
        <v>3.5852891760517071E-2</v>
      </c>
      <c r="V738" s="30" t="s">
        <v>4748</v>
      </c>
      <c r="W738" s="32" t="s">
        <v>2001</v>
      </c>
      <c r="X738" s="30">
        <v>51438.708173999999</v>
      </c>
      <c r="Y738" s="32" t="s">
        <v>2001</v>
      </c>
      <c r="Z738" s="30">
        <v>52052.203441999998</v>
      </c>
      <c r="AA738" s="32">
        <v>1.1926723857931051E-2</v>
      </c>
      <c r="AB738" s="30" t="s">
        <v>4748</v>
      </c>
      <c r="AC738" s="27" t="s">
        <v>2001</v>
      </c>
      <c r="AD738" s="30">
        <v>5144</v>
      </c>
      <c r="AE738" s="27" t="s">
        <v>2001</v>
      </c>
      <c r="AF738" s="30">
        <v>2863</v>
      </c>
      <c r="AG738" s="27">
        <v>-0.44342923794712286</v>
      </c>
      <c r="AH738" s="25" t="s">
        <v>4748</v>
      </c>
      <c r="AI738" s="25" t="s">
        <v>4748</v>
      </c>
      <c r="AJ738" s="25">
        <v>3.9449367449636181</v>
      </c>
      <c r="AK738" s="25" t="s">
        <v>4748</v>
      </c>
      <c r="AL738" s="25" t="s">
        <v>4748</v>
      </c>
      <c r="AM738" s="25">
        <v>17.511195016861052</v>
      </c>
      <c r="AN738" s="49" t="s">
        <v>4748</v>
      </c>
      <c r="AO738" s="49">
        <v>15.047155409072266</v>
      </c>
      <c r="AP738" s="49">
        <v>14.656493374294655</v>
      </c>
      <c r="AQ738" s="49" t="s">
        <v>4748</v>
      </c>
      <c r="AR738" s="49">
        <v>167.37120517301489</v>
      </c>
      <c r="AS738" s="49">
        <v>129.84315269078405</v>
      </c>
      <c r="AT738" s="28" t="s">
        <v>4748</v>
      </c>
      <c r="AU738" s="28" t="s">
        <v>4748</v>
      </c>
      <c r="AV738" s="28">
        <v>1800</v>
      </c>
    </row>
    <row r="739" spans="1:48" x14ac:dyDescent="0.25">
      <c r="A739" s="162">
        <v>736</v>
      </c>
      <c r="B739" s="3" t="s">
        <v>467</v>
      </c>
      <c r="C739" s="3" t="s">
        <v>694</v>
      </c>
      <c r="D739" s="6">
        <v>6700</v>
      </c>
      <c r="E739" s="171">
        <v>-5.6338030000000003</v>
      </c>
      <c r="F739" s="171">
        <v>-2.8985509999999999</v>
      </c>
      <c r="G739" s="171">
        <v>-9.8076910000000002</v>
      </c>
      <c r="H739" s="6">
        <v>101436291499.99998</v>
      </c>
      <c r="I739" s="154">
        <v>15.139749999999999</v>
      </c>
      <c r="J739" s="154">
        <v>64.389759999999995</v>
      </c>
      <c r="K739" s="6">
        <v>9280</v>
      </c>
      <c r="L739" s="6">
        <v>65559500</v>
      </c>
      <c r="M739" s="154">
        <v>8.1666562757646606</v>
      </c>
      <c r="N739" s="154">
        <v>0.52733588430117084</v>
      </c>
      <c r="O739" s="154">
        <v>0.37496269999999998</v>
      </c>
      <c r="P739" s="172">
        <v>134855.30501000001</v>
      </c>
      <c r="Q739" s="168">
        <v>0.24019654324474171</v>
      </c>
      <c r="R739" s="172">
        <v>182627.43819300001</v>
      </c>
      <c r="S739" s="168">
        <v>0.35424734072906894</v>
      </c>
      <c r="T739" s="172">
        <v>195216.74432100001</v>
      </c>
      <c r="U739" s="168">
        <v>6.8934363053900286E-2</v>
      </c>
      <c r="V739" s="172">
        <v>14327.050765</v>
      </c>
      <c r="W739" s="173">
        <v>1.700378185277176</v>
      </c>
      <c r="X739" s="172">
        <v>24879.858130000001</v>
      </c>
      <c r="Y739" s="173">
        <v>0.73656522462946694</v>
      </c>
      <c r="Z739" s="172">
        <v>16078.640421</v>
      </c>
      <c r="AA739" s="173">
        <v>-0.35374870961935023</v>
      </c>
      <c r="AB739" s="172">
        <v>1617.1581327272725</v>
      </c>
      <c r="AC739" s="168">
        <v>1.4213955566247227</v>
      </c>
      <c r="AD739" s="172">
        <v>1552.9318479999999</v>
      </c>
      <c r="AE739" s="168">
        <v>-3.9715525295573539E-2</v>
      </c>
      <c r="AF739" s="172">
        <v>1115</v>
      </c>
      <c r="AG739" s="168">
        <v>-0.28200326277293269</v>
      </c>
      <c r="AH739" s="171">
        <v>9.1138482545883726</v>
      </c>
      <c r="AI739" s="171">
        <v>11.589511460229975</v>
      </c>
      <c r="AJ739" s="171">
        <v>6.8487187764866064</v>
      </c>
      <c r="AK739" s="171">
        <v>12.289182668764953</v>
      </c>
      <c r="AL739" s="171">
        <v>13.415897972522849</v>
      </c>
      <c r="AM739" s="171">
        <v>9.0039623614804825</v>
      </c>
      <c r="AN739" s="170">
        <v>21.096327497009014</v>
      </c>
      <c r="AO739" s="170">
        <v>20.323611362699758</v>
      </c>
      <c r="AP739" s="170">
        <v>17.972904096949271</v>
      </c>
      <c r="AQ739" s="170">
        <v>10.98920880404563</v>
      </c>
      <c r="AR739" s="170">
        <v>9.4050666376796954</v>
      </c>
      <c r="AS739" s="170">
        <v>13.326241384909277</v>
      </c>
      <c r="AT739" s="6">
        <v>0</v>
      </c>
      <c r="AU739" s="6">
        <v>1000</v>
      </c>
      <c r="AV739" s="6" t="s">
        <v>4748</v>
      </c>
    </row>
    <row r="740" spans="1:48" x14ac:dyDescent="0.25">
      <c r="A740" s="162">
        <v>737</v>
      </c>
      <c r="B740" s="3" t="s">
        <v>468</v>
      </c>
      <c r="C740" s="3" t="s">
        <v>694</v>
      </c>
      <c r="D740" s="28">
        <v>47600</v>
      </c>
      <c r="E740" s="25">
        <v>-3.0549900000000001</v>
      </c>
      <c r="F740" s="25">
        <v>3.4782609999999998</v>
      </c>
      <c r="G740" s="25">
        <v>-17.93103</v>
      </c>
      <c r="H740" s="28">
        <v>203141710800</v>
      </c>
      <c r="I740" s="51">
        <v>4.2676799999999995</v>
      </c>
      <c r="J740" s="51">
        <v>72.734170000000006</v>
      </c>
      <c r="K740" s="28">
        <v>1725.5</v>
      </c>
      <c r="L740" s="28">
        <v>86089000</v>
      </c>
      <c r="M740" s="51">
        <v>15.14519043398591</v>
      </c>
      <c r="N740" s="51">
        <v>3.573956205144257</v>
      </c>
      <c r="O740" s="51">
        <v>0.71352859999999996</v>
      </c>
      <c r="P740" s="30">
        <v>228234.005806</v>
      </c>
      <c r="Q740" s="27">
        <v>5.4344040604581645E-2</v>
      </c>
      <c r="R740" s="30">
        <v>296112.01796700002</v>
      </c>
      <c r="S740" s="27">
        <v>0.2974053402835013</v>
      </c>
      <c r="T740" s="30">
        <v>292992.44841100002</v>
      </c>
      <c r="U740" s="27">
        <v>-1.0535099444520553E-2</v>
      </c>
      <c r="V740" s="30">
        <v>37693.787343000004</v>
      </c>
      <c r="W740" s="32">
        <v>3.240159031861789E-2</v>
      </c>
      <c r="X740" s="30">
        <v>44664.210089</v>
      </c>
      <c r="Y740" s="32">
        <v>0.18492232373923168</v>
      </c>
      <c r="Z740" s="30">
        <v>39650.285346999997</v>
      </c>
      <c r="AA740" s="32">
        <v>-0.11225822044113221</v>
      </c>
      <c r="AB740" s="30">
        <v>8730.7550339999998</v>
      </c>
      <c r="AC740" s="27">
        <v>-7.9110012360938953E-3</v>
      </c>
      <c r="AD740" s="30">
        <v>10473.425052000001</v>
      </c>
      <c r="AE740" s="27">
        <v>0.19960129578868679</v>
      </c>
      <c r="AF740" s="30">
        <v>9454.5552239999997</v>
      </c>
      <c r="AG740" s="27">
        <v>-9.7281435914360975E-2</v>
      </c>
      <c r="AH740" s="25">
        <v>35.694463556198386</v>
      </c>
      <c r="AI740" s="25">
        <v>37.615441271466388</v>
      </c>
      <c r="AJ740" s="25">
        <v>28.158069074034174</v>
      </c>
      <c r="AK740" s="25">
        <v>65.081630984256932</v>
      </c>
      <c r="AL740" s="25">
        <v>73.004555689295685</v>
      </c>
      <c r="AM740" s="25">
        <v>61.921207039452028</v>
      </c>
      <c r="AN740" s="49">
        <v>30.326882820360325</v>
      </c>
      <c r="AO740" s="49">
        <v>26.804610773969173</v>
      </c>
      <c r="AP740" s="49">
        <v>26.029698346019469</v>
      </c>
      <c r="AQ740" s="49">
        <v>24.953411669045824</v>
      </c>
      <c r="AR740" s="49">
        <v>26.86160537875384</v>
      </c>
      <c r="AS740" s="49">
        <v>56.189773296643196</v>
      </c>
      <c r="AT740" s="28">
        <v>8702.4719999999998</v>
      </c>
      <c r="AU740" s="28">
        <v>9401.570584000001</v>
      </c>
      <c r="AV740" s="28">
        <v>7243.2584999999999</v>
      </c>
    </row>
    <row r="741" spans="1:48" x14ac:dyDescent="0.25">
      <c r="A741" s="162">
        <v>738</v>
      </c>
      <c r="B741" s="3" t="s">
        <v>176</v>
      </c>
      <c r="C741" s="3" t="s">
        <v>1</v>
      </c>
      <c r="D741" s="6">
        <v>21500</v>
      </c>
      <c r="E741" s="171">
        <v>-2.9345370000000002</v>
      </c>
      <c r="F741" s="171">
        <v>-1.601831</v>
      </c>
      <c r="G741" s="171">
        <v>-20.543479999999999</v>
      </c>
      <c r="H741" s="6">
        <v>45438065621500</v>
      </c>
      <c r="I741" s="154">
        <v>2113.3979999999997</v>
      </c>
      <c r="J741" s="154">
        <v>55.171050000000001</v>
      </c>
      <c r="K741" s="6">
        <v>2585688</v>
      </c>
      <c r="L741" s="6">
        <v>56597500000</v>
      </c>
      <c r="M741" s="154">
        <v>7.1803561026041027</v>
      </c>
      <c r="N741" s="154">
        <v>1.3159303105739326</v>
      </c>
      <c r="O741" s="154">
        <v>1.127813</v>
      </c>
      <c r="P741" s="172">
        <v>15975098</v>
      </c>
      <c r="Q741" s="168">
        <v>3.9151519068903573E-2</v>
      </c>
      <c r="R741" s="172">
        <v>18186694</v>
      </c>
      <c r="S741" s="168">
        <v>0.13844021488944858</v>
      </c>
      <c r="T741" s="172">
        <v>25140261</v>
      </c>
      <c r="U741" s="168">
        <v>0.38234365190286923</v>
      </c>
      <c r="V741" s="172">
        <v>2495993</v>
      </c>
      <c r="W741" s="173">
        <v>8.0868755709511131E-3</v>
      </c>
      <c r="X741" s="172">
        <v>2911803</v>
      </c>
      <c r="Y741" s="173">
        <v>0.1665910120741525</v>
      </c>
      <c r="Z741" s="172">
        <v>3519627</v>
      </c>
      <c r="AA741" s="173">
        <v>0.20874489105203889</v>
      </c>
      <c r="AB741" s="172">
        <v>1465.1468031021932</v>
      </c>
      <c r="AC741" s="168">
        <v>-7.3079093487827707E-2</v>
      </c>
      <c r="AD741" s="172">
        <v>1372.6275294117647</v>
      </c>
      <c r="AE741" s="168">
        <v>-6.3146760102492761E-2</v>
      </c>
      <c r="AF741" s="172">
        <v>1641.1764705882354</v>
      </c>
      <c r="AG741" s="168">
        <v>0.19564589476910496</v>
      </c>
      <c r="AH741" s="171">
        <v>1.1842507506015592</v>
      </c>
      <c r="AI741" s="171">
        <v>1.2201131332164787</v>
      </c>
      <c r="AJ741" s="171">
        <v>1.2346615457206931</v>
      </c>
      <c r="AK741" s="171">
        <v>12.749478245064905</v>
      </c>
      <c r="AL741" s="171">
        <v>12.146356309603872</v>
      </c>
      <c r="AM741" s="171">
        <v>13.152155399617904</v>
      </c>
      <c r="AN741" s="170" t="s">
        <v>4748</v>
      </c>
      <c r="AO741" s="170" t="s">
        <v>4748</v>
      </c>
      <c r="AP741" s="170" t="s">
        <v>4748</v>
      </c>
      <c r="AQ741" s="170">
        <v>50.420473129270171</v>
      </c>
      <c r="AR741" s="170">
        <v>102.81946902801316</v>
      </c>
      <c r="AS741" s="170">
        <v>183.33146291177005</v>
      </c>
      <c r="AT741" s="6">
        <v>381.10482288153355</v>
      </c>
      <c r="AU741" s="6">
        <v>480.19207683073233</v>
      </c>
      <c r="AV741" s="6">
        <v>504.20168067226894</v>
      </c>
    </row>
    <row r="742" spans="1:48" x14ac:dyDescent="0.25">
      <c r="A742" s="162">
        <v>739</v>
      </c>
      <c r="B742" s="3" t="s">
        <v>469</v>
      </c>
      <c r="C742" s="3" t="s">
        <v>694</v>
      </c>
      <c r="D742" s="28">
        <v>4600</v>
      </c>
      <c r="E742" s="25">
        <v>9.5238099999999992</v>
      </c>
      <c r="F742" s="25">
        <v>17.948720000000002</v>
      </c>
      <c r="G742" s="25">
        <v>141.5</v>
      </c>
      <c r="H742" s="28">
        <v>192464000000.00003</v>
      </c>
      <c r="I742" s="51">
        <v>41.839999999999996</v>
      </c>
      <c r="J742" s="51">
        <v>79.594930000000005</v>
      </c>
      <c r="K742" s="28">
        <v>68426.850000000006</v>
      </c>
      <c r="L742" s="28">
        <v>314056500</v>
      </c>
      <c r="M742" s="51">
        <v>8.0881889797104751</v>
      </c>
      <c r="N742" s="51">
        <v>0.40486341446771235</v>
      </c>
      <c r="O742" s="51">
        <v>0.70523190000000002</v>
      </c>
      <c r="P742" s="30">
        <v>203678.81034200001</v>
      </c>
      <c r="Q742" s="27">
        <v>0.32346134022531103</v>
      </c>
      <c r="R742" s="30">
        <v>408417.46591799997</v>
      </c>
      <c r="S742" s="27">
        <v>1.0052035124921455</v>
      </c>
      <c r="T742" s="30">
        <v>439353.32290299999</v>
      </c>
      <c r="U742" s="27">
        <v>7.5745675850236949E-2</v>
      </c>
      <c r="V742" s="30">
        <v>9286.0222460000005</v>
      </c>
      <c r="W742" s="32">
        <v>1.1387852646084733</v>
      </c>
      <c r="X742" s="30">
        <v>9395.3234580000008</v>
      </c>
      <c r="Y742" s="32">
        <v>1.177050938544566E-2</v>
      </c>
      <c r="Z742" s="30">
        <v>1937.219744</v>
      </c>
      <c r="AA742" s="32">
        <v>-0.79381021285110931</v>
      </c>
      <c r="AB742" s="30">
        <v>994.80519480519467</v>
      </c>
      <c r="AC742" s="27" t="s">
        <v>2001</v>
      </c>
      <c r="AD742" s="30">
        <v>1006.9264069264069</v>
      </c>
      <c r="AE742" s="27">
        <v>1.2184508268059391E-2</v>
      </c>
      <c r="AF742" s="30">
        <v>114.83425904761904</v>
      </c>
      <c r="AG742" s="27">
        <v>-0.88595565846947544</v>
      </c>
      <c r="AH742" s="25">
        <v>7.9507364097315385</v>
      </c>
      <c r="AI742" s="25">
        <v>6.9890729125163666</v>
      </c>
      <c r="AJ742" s="25">
        <v>0.95717648251850351</v>
      </c>
      <c r="AK742" s="25">
        <v>10.571643547235112</v>
      </c>
      <c r="AL742" s="25">
        <v>9.87444295612449</v>
      </c>
      <c r="AM742" s="25">
        <v>1.2128323203040021</v>
      </c>
      <c r="AN742" s="49">
        <v>8.1140870359807433</v>
      </c>
      <c r="AO742" s="49">
        <v>4.2366193845573719</v>
      </c>
      <c r="AP742" s="49">
        <v>1.8884969193306511</v>
      </c>
      <c r="AQ742" s="49">
        <v>3.1155755082072298</v>
      </c>
      <c r="AR742" s="49">
        <v>4.3896714812277446</v>
      </c>
      <c r="AS742" s="49">
        <v>0.90659054859820865</v>
      </c>
      <c r="AT742" s="28">
        <v>0</v>
      </c>
      <c r="AU742" s="28">
        <v>0</v>
      </c>
      <c r="AV742" s="28">
        <v>0</v>
      </c>
    </row>
    <row r="743" spans="1:48" x14ac:dyDescent="0.25">
      <c r="A743" s="162">
        <v>740</v>
      </c>
      <c r="B743" s="3" t="s">
        <v>5017</v>
      </c>
      <c r="C743" s="3" t="s">
        <v>2176</v>
      </c>
      <c r="D743" s="28" t="s">
        <v>4942</v>
      </c>
      <c r="E743" s="25" t="s">
        <v>4942</v>
      </c>
      <c r="F743" s="25" t="s">
        <v>4942</v>
      </c>
      <c r="G743" s="25" t="s">
        <v>4942</v>
      </c>
      <c r="H743" s="28" t="s">
        <v>4942</v>
      </c>
      <c r="I743" s="51">
        <v>5.8034099999999995</v>
      </c>
      <c r="J743" s="51">
        <v>100</v>
      </c>
      <c r="K743" s="28" t="s">
        <v>4942</v>
      </c>
      <c r="L743" s="28" t="s">
        <v>4942</v>
      </c>
      <c r="M743" s="51" t="s">
        <v>4942</v>
      </c>
      <c r="N743" s="51" t="s">
        <v>4942</v>
      </c>
      <c r="O743" s="51" t="s">
        <v>4942</v>
      </c>
      <c r="P743" s="30" t="s">
        <v>2001</v>
      </c>
      <c r="Q743" s="27" t="s">
        <v>2001</v>
      </c>
      <c r="R743" s="30" t="s">
        <v>2001</v>
      </c>
      <c r="S743" s="27" t="s">
        <v>2001</v>
      </c>
      <c r="T743" s="30" t="s">
        <v>2001</v>
      </c>
      <c r="U743" s="27" t="s">
        <v>2001</v>
      </c>
      <c r="V743" s="30" t="s">
        <v>2001</v>
      </c>
      <c r="W743" s="32" t="s">
        <v>2001</v>
      </c>
      <c r="X743" s="30" t="s">
        <v>2001</v>
      </c>
      <c r="Y743" s="32" t="s">
        <v>2001</v>
      </c>
      <c r="Z743" s="30" t="s">
        <v>2001</v>
      </c>
      <c r="AA743" s="32" t="s">
        <v>2001</v>
      </c>
      <c r="AB743" s="30" t="s">
        <v>2001</v>
      </c>
      <c r="AC743" s="27" t="s">
        <v>2001</v>
      </c>
      <c r="AD743" s="30" t="s">
        <v>2001</v>
      </c>
      <c r="AE743" s="27" t="s">
        <v>2001</v>
      </c>
      <c r="AF743" s="30" t="s">
        <v>2001</v>
      </c>
      <c r="AG743" s="27" t="s">
        <v>2001</v>
      </c>
      <c r="AH743" s="25" t="s">
        <v>2001</v>
      </c>
      <c r="AI743" s="25" t="s">
        <v>2001</v>
      </c>
      <c r="AJ743" s="25" t="s">
        <v>2001</v>
      </c>
      <c r="AK743" s="25" t="s">
        <v>2001</v>
      </c>
      <c r="AL743" s="25" t="s">
        <v>2001</v>
      </c>
      <c r="AM743" s="25" t="s">
        <v>2001</v>
      </c>
      <c r="AN743" s="49" t="s">
        <v>2001</v>
      </c>
      <c r="AO743" s="49" t="s">
        <v>2001</v>
      </c>
      <c r="AP743" s="49" t="s">
        <v>2001</v>
      </c>
      <c r="AQ743" s="49" t="s">
        <v>2001</v>
      </c>
      <c r="AR743" s="49" t="s">
        <v>2001</v>
      </c>
      <c r="AS743" s="49" t="s">
        <v>2001</v>
      </c>
      <c r="AT743" s="28" t="s">
        <v>2001</v>
      </c>
      <c r="AU743" s="28" t="s">
        <v>2001</v>
      </c>
      <c r="AV743" s="28" t="s">
        <v>2001</v>
      </c>
    </row>
    <row r="744" spans="1:48" x14ac:dyDescent="0.25">
      <c r="A744" s="162">
        <v>741</v>
      </c>
      <c r="B744" s="3" t="s">
        <v>470</v>
      </c>
      <c r="C744" s="3" t="s">
        <v>694</v>
      </c>
      <c r="D744" s="28">
        <v>16000</v>
      </c>
      <c r="E744" s="25">
        <v>1.2658229999999999</v>
      </c>
      <c r="F744" s="25">
        <v>6.6666670000000003</v>
      </c>
      <c r="G744" s="25">
        <v>-12.56831</v>
      </c>
      <c r="H744" s="28">
        <v>1953868336000</v>
      </c>
      <c r="I744" s="51">
        <v>122.1168</v>
      </c>
      <c r="J744" s="51">
        <v>99.844179999999994</v>
      </c>
      <c r="K744" s="28">
        <v>228659</v>
      </c>
      <c r="L744" s="28">
        <v>3563234000</v>
      </c>
      <c r="M744" s="51">
        <v>11.860509153763427</v>
      </c>
      <c r="N744" s="51">
        <v>1.3042144285207018</v>
      </c>
      <c r="O744" s="51">
        <v>0.99688480000000002</v>
      </c>
      <c r="P744" s="30">
        <v>321990.64574800001</v>
      </c>
      <c r="Q744" s="27">
        <v>4.0795240260526944E-2</v>
      </c>
      <c r="R744" s="30">
        <v>438962.14161499997</v>
      </c>
      <c r="S744" s="27">
        <v>0.36327606845617977</v>
      </c>
      <c r="T744" s="30">
        <v>700413.44290400005</v>
      </c>
      <c r="U744" s="27">
        <v>0.59561241506405549</v>
      </c>
      <c r="V744" s="30">
        <v>8256.3174490000001</v>
      </c>
      <c r="W744" s="32">
        <v>-0.88647975673163903</v>
      </c>
      <c r="X744" s="30">
        <v>16653.844944</v>
      </c>
      <c r="Y744" s="32">
        <v>1.0171032723574727</v>
      </c>
      <c r="Z744" s="30">
        <v>23962.926269</v>
      </c>
      <c r="AA744" s="32">
        <v>0.4388825132921208</v>
      </c>
      <c r="AB744" s="30">
        <v>58</v>
      </c>
      <c r="AC744" s="27">
        <v>-0.90252100840336136</v>
      </c>
      <c r="AD744" s="30">
        <v>136</v>
      </c>
      <c r="AE744" s="27">
        <v>1.3448275862068964</v>
      </c>
      <c r="AF744" s="30">
        <v>196.45982599999999</v>
      </c>
      <c r="AG744" s="27">
        <v>0.44455754411764703</v>
      </c>
      <c r="AH744" s="25">
        <v>0.29428498430987943</v>
      </c>
      <c r="AI744" s="25">
        <v>0.54911057485377335</v>
      </c>
      <c r="AJ744" s="25">
        <v>0.61524251731814439</v>
      </c>
      <c r="AK744" s="25">
        <v>0.54337103453260427</v>
      </c>
      <c r="AL744" s="25">
        <v>1.2650760531806666</v>
      </c>
      <c r="AM744" s="25">
        <v>1.837119781693803</v>
      </c>
      <c r="AN744" s="49" t="s">
        <v>4748</v>
      </c>
      <c r="AO744" s="49" t="s">
        <v>4748</v>
      </c>
      <c r="AP744" s="49" t="s">
        <v>4748</v>
      </c>
      <c r="AQ744" s="49">
        <v>50.876656929590695</v>
      </c>
      <c r="AR744" s="49">
        <v>55.059757708782051</v>
      </c>
      <c r="AS744" s="49">
        <v>109.60158154604562</v>
      </c>
      <c r="AT744" s="28" t="s">
        <v>4748</v>
      </c>
      <c r="AU744" s="28">
        <v>500</v>
      </c>
      <c r="AV744" s="28">
        <v>0</v>
      </c>
    </row>
    <row r="745" spans="1:48" x14ac:dyDescent="0.25">
      <c r="A745" s="162">
        <v>742</v>
      </c>
      <c r="B745" s="3" t="s">
        <v>3043</v>
      </c>
      <c r="C745" s="3" t="s">
        <v>2176</v>
      </c>
      <c r="D745" s="6" t="s">
        <v>4942</v>
      </c>
      <c r="E745" s="171" t="s">
        <v>4942</v>
      </c>
      <c r="F745" s="171" t="s">
        <v>4942</v>
      </c>
      <c r="G745" s="171" t="s">
        <v>4942</v>
      </c>
      <c r="H745" s="6" t="s">
        <v>4942</v>
      </c>
      <c r="I745" s="154">
        <v>3.5</v>
      </c>
      <c r="J745" s="154">
        <v>100</v>
      </c>
      <c r="K745" s="6" t="s">
        <v>4942</v>
      </c>
      <c r="L745" s="6" t="s">
        <v>4942</v>
      </c>
      <c r="M745" s="154" t="s">
        <v>4942</v>
      </c>
      <c r="N745" s="154" t="s">
        <v>4942</v>
      </c>
      <c r="O745" s="154" t="s">
        <v>4942</v>
      </c>
      <c r="P745" s="172">
        <v>106594.990964</v>
      </c>
      <c r="Q745" s="168" t="s">
        <v>2001</v>
      </c>
      <c r="R745" s="172">
        <v>129832.80852599999</v>
      </c>
      <c r="S745" s="168">
        <v>0.21800102755154827</v>
      </c>
      <c r="T745" s="172">
        <v>169118.68577899999</v>
      </c>
      <c r="U745" s="168">
        <v>0.3025882109384756</v>
      </c>
      <c r="V745" s="172">
        <v>-1411.940096</v>
      </c>
      <c r="W745" s="173" t="s">
        <v>2001</v>
      </c>
      <c r="X745" s="172">
        <v>840.681331</v>
      </c>
      <c r="Y745" s="173">
        <v>-1.5954086390645288</v>
      </c>
      <c r="Z745" s="172">
        <v>3761.2470309999999</v>
      </c>
      <c r="AA745" s="173">
        <v>3.4740461008286623</v>
      </c>
      <c r="AB745" s="172">
        <v>-403</v>
      </c>
      <c r="AC745" s="168" t="s">
        <v>2001</v>
      </c>
      <c r="AD745" s="172">
        <v>240</v>
      </c>
      <c r="AE745" s="168">
        <v>-1.5955334987593051</v>
      </c>
      <c r="AF745" s="172">
        <v>1075</v>
      </c>
      <c r="AG745" s="168">
        <v>3.4791666666666665</v>
      </c>
      <c r="AH745" s="171" t="s">
        <v>4748</v>
      </c>
      <c r="AI745" s="171">
        <v>0.56661594604857624</v>
      </c>
      <c r="AJ745" s="171">
        <v>2.8324374848447671</v>
      </c>
      <c r="AK745" s="171" t="s">
        <v>4748</v>
      </c>
      <c r="AL745" s="171">
        <v>2.4795347310369449</v>
      </c>
      <c r="AM745" s="171">
        <v>10.44958432421376</v>
      </c>
      <c r="AN745" s="170">
        <v>9.792791489166131</v>
      </c>
      <c r="AO745" s="170">
        <v>6.4696558430513136</v>
      </c>
      <c r="AP745" s="170">
        <v>6.5153219061782846</v>
      </c>
      <c r="AQ745" s="170">
        <v>31.902896122664053</v>
      </c>
      <c r="AR745" s="170">
        <v>14.481026904509683</v>
      </c>
      <c r="AS745" s="170">
        <v>13.049556689101777</v>
      </c>
      <c r="AT745" s="6" t="s">
        <v>4748</v>
      </c>
      <c r="AU745" s="6" t="s">
        <v>4748</v>
      </c>
      <c r="AV745" s="6">
        <v>0</v>
      </c>
    </row>
    <row r="746" spans="1:48" x14ac:dyDescent="0.25">
      <c r="A746" s="162">
        <v>743</v>
      </c>
      <c r="B746" s="3" t="s">
        <v>471</v>
      </c>
      <c r="C746" s="3" t="s">
        <v>694</v>
      </c>
      <c r="D746" s="28">
        <v>10800</v>
      </c>
      <c r="E746" s="25">
        <v>2.8571430000000002</v>
      </c>
      <c r="F746" s="25">
        <v>-16.923079999999999</v>
      </c>
      <c r="G746" s="25">
        <v>-25.517240000000001</v>
      </c>
      <c r="H746" s="28">
        <v>53850139200.000008</v>
      </c>
      <c r="I746" s="51">
        <v>4.9861199999999997</v>
      </c>
      <c r="J746" s="51">
        <v>52.023319999999998</v>
      </c>
      <c r="K746" s="28">
        <v>260</v>
      </c>
      <c r="L746" s="28">
        <v>2791000</v>
      </c>
      <c r="M746" s="51">
        <v>12.58150665515628</v>
      </c>
      <c r="N746" s="51">
        <v>0.77164688886343502</v>
      </c>
      <c r="O746" s="51" t="s">
        <v>4942</v>
      </c>
      <c r="P746" s="30">
        <v>48971.291964999997</v>
      </c>
      <c r="Q746" s="27">
        <v>-2.8174905233447567E-2</v>
      </c>
      <c r="R746" s="30">
        <v>54377.031777999997</v>
      </c>
      <c r="S746" s="27">
        <v>0.1103858933691908</v>
      </c>
      <c r="T746" s="30">
        <v>55139.419031999998</v>
      </c>
      <c r="U746" s="27">
        <v>1.4020391129705791E-2</v>
      </c>
      <c r="V746" s="30">
        <v>10918.998927000001</v>
      </c>
      <c r="W746" s="32">
        <v>6.1784195091530325E-2</v>
      </c>
      <c r="X746" s="30">
        <v>11645.138505999999</v>
      </c>
      <c r="Y746" s="32">
        <v>6.6502394940660237E-2</v>
      </c>
      <c r="Z746" s="30">
        <v>7194.3267750000005</v>
      </c>
      <c r="AA746" s="32">
        <v>-0.38220341722056622</v>
      </c>
      <c r="AB746" s="30">
        <v>1846.5116279069769</v>
      </c>
      <c r="AC746" s="27">
        <v>-0.10464591790708155</v>
      </c>
      <c r="AD746" s="30">
        <v>1977</v>
      </c>
      <c r="AE746" s="27">
        <v>7.0667506297229066E-2</v>
      </c>
      <c r="AF746" s="30">
        <v>1209.3278210000001</v>
      </c>
      <c r="AG746" s="27">
        <v>-0.38830155741021743</v>
      </c>
      <c r="AH746" s="25">
        <v>16.962816834346896</v>
      </c>
      <c r="AI746" s="25">
        <v>16.443965212362361</v>
      </c>
      <c r="AJ746" s="25">
        <v>8.4031182036849597</v>
      </c>
      <c r="AK746" s="25">
        <v>16.084535691206909</v>
      </c>
      <c r="AL746" s="25">
        <v>15.5439858951971</v>
      </c>
      <c r="AM746" s="25">
        <v>8.8835411032531919</v>
      </c>
      <c r="AN746" s="49">
        <v>38.703425361018041</v>
      </c>
      <c r="AO746" s="49">
        <v>37.956289398551505</v>
      </c>
      <c r="AP746" s="49">
        <v>24.656686021863706</v>
      </c>
      <c r="AQ746" s="49">
        <v>0</v>
      </c>
      <c r="AR746" s="49">
        <v>0</v>
      </c>
      <c r="AS746" s="49">
        <v>11.495876933582409</v>
      </c>
      <c r="AT746" s="28">
        <v>883.7209302325582</v>
      </c>
      <c r="AU746" s="28">
        <v>700</v>
      </c>
      <c r="AV746" s="28">
        <v>700</v>
      </c>
    </row>
    <row r="747" spans="1:48" x14ac:dyDescent="0.25">
      <c r="A747" s="162">
        <v>744</v>
      </c>
      <c r="B747" s="3" t="s">
        <v>472</v>
      </c>
      <c r="C747" s="3" t="s">
        <v>694</v>
      </c>
      <c r="D747" s="28">
        <v>11200</v>
      </c>
      <c r="E747" s="25">
        <v>0</v>
      </c>
      <c r="F747" s="25">
        <v>0</v>
      </c>
      <c r="G747" s="25">
        <v>3.3506879999999999</v>
      </c>
      <c r="H747" s="28">
        <v>120711785599.99998</v>
      </c>
      <c r="I747" s="51">
        <v>10.777839999999999</v>
      </c>
      <c r="J747" s="51">
        <v>37.630119999999998</v>
      </c>
      <c r="K747" s="28">
        <v>105</v>
      </c>
      <c r="L747" s="28">
        <v>1190000</v>
      </c>
      <c r="M747" s="51">
        <v>11.519750536181647</v>
      </c>
      <c r="N747" s="51">
        <v>1.0085341723049632</v>
      </c>
      <c r="O747" s="51">
        <v>0.3265807</v>
      </c>
      <c r="P747" s="30">
        <v>459701.26928299997</v>
      </c>
      <c r="Q747" s="27">
        <v>-0.43401882114845036</v>
      </c>
      <c r="R747" s="30">
        <v>422769.33527799998</v>
      </c>
      <c r="S747" s="27">
        <v>-8.0338986365217191E-2</v>
      </c>
      <c r="T747" s="30">
        <v>368172.37991000002</v>
      </c>
      <c r="U747" s="27">
        <v>-0.12914123805147482</v>
      </c>
      <c r="V747" s="30">
        <v>11954.210316000001</v>
      </c>
      <c r="W747" s="32">
        <v>-0.37818265910520232</v>
      </c>
      <c r="X747" s="30">
        <v>12821.11263</v>
      </c>
      <c r="Y747" s="32">
        <v>7.251857639142445E-2</v>
      </c>
      <c r="Z747" s="30">
        <v>9920.3575860000001</v>
      </c>
      <c r="AA747" s="32">
        <v>-0.22624830837321797</v>
      </c>
      <c r="AB747" s="30">
        <v>970.77392020783077</v>
      </c>
      <c r="AC747" s="27">
        <v>-0.4557323495630462</v>
      </c>
      <c r="AD747" s="30">
        <v>1040.638337353869</v>
      </c>
      <c r="AE747" s="27">
        <v>7.1967752420750264E-2</v>
      </c>
      <c r="AF747" s="30">
        <v>812.76674707737982</v>
      </c>
      <c r="AG747" s="27">
        <v>-0.21897289586305282</v>
      </c>
      <c r="AH747" s="25">
        <v>6.8124729201712153</v>
      </c>
      <c r="AI747" s="25">
        <v>7.9212400653649331</v>
      </c>
      <c r="AJ747" s="25">
        <v>6.2477941915385289</v>
      </c>
      <c r="AK747" s="25">
        <v>8.9066790866076335</v>
      </c>
      <c r="AL747" s="25">
        <v>9.5945528486842058</v>
      </c>
      <c r="AM747" s="25">
        <v>7.453682501599455</v>
      </c>
      <c r="AN747" s="49">
        <v>11.675232618285214</v>
      </c>
      <c r="AO747" s="49">
        <v>12.640551461202653</v>
      </c>
      <c r="AP747" s="49">
        <v>12.369096968417947</v>
      </c>
      <c r="AQ747" s="49">
        <v>4.8543925775284835</v>
      </c>
      <c r="AR747" s="49">
        <v>24.700810401391827</v>
      </c>
      <c r="AS747" s="49">
        <v>5.6992378332577651</v>
      </c>
      <c r="AT747" s="28">
        <v>786.78790128038588</v>
      </c>
      <c r="AU747" s="28">
        <v>862.49768046019665</v>
      </c>
      <c r="AV747" s="28">
        <v>745.96400074225267</v>
      </c>
    </row>
    <row r="748" spans="1:48" x14ac:dyDescent="0.25">
      <c r="A748" s="162">
        <v>745</v>
      </c>
      <c r="B748" s="3" t="s">
        <v>177</v>
      </c>
      <c r="C748" s="3" t="s">
        <v>1</v>
      </c>
      <c r="D748" s="6">
        <v>2680</v>
      </c>
      <c r="E748" s="171">
        <v>-10.66667</v>
      </c>
      <c r="F748" s="171">
        <v>16.521740000000001</v>
      </c>
      <c r="G748" s="171">
        <v>-23.428570000000001</v>
      </c>
      <c r="H748" s="6">
        <v>139494000000</v>
      </c>
      <c r="I748" s="154">
        <v>52.05</v>
      </c>
      <c r="J748" s="154">
        <v>62.764409999999998</v>
      </c>
      <c r="K748" s="6">
        <v>1499</v>
      </c>
      <c r="L748" s="6">
        <v>3971960</v>
      </c>
      <c r="M748" s="154" t="s">
        <v>4942</v>
      </c>
      <c r="N748" s="154">
        <v>0.59267366147710732</v>
      </c>
      <c r="O748" s="154">
        <v>0.40211950000000002</v>
      </c>
      <c r="P748" s="172">
        <v>374071.51205700001</v>
      </c>
      <c r="Q748" s="168">
        <v>-0.68812147546262192</v>
      </c>
      <c r="R748" s="172">
        <v>329712.87089399999</v>
      </c>
      <c r="S748" s="168">
        <v>-0.11858331825129942</v>
      </c>
      <c r="T748" s="172">
        <v>130739.31286599999</v>
      </c>
      <c r="U748" s="168">
        <v>-0.6034752525386502</v>
      </c>
      <c r="V748" s="172">
        <v>22927.910555999999</v>
      </c>
      <c r="W748" s="173">
        <v>-0.40117133592382637</v>
      </c>
      <c r="X748" s="172">
        <v>8975.5665239999998</v>
      </c>
      <c r="Y748" s="173">
        <v>-0.60853098662969152</v>
      </c>
      <c r="Z748" s="172">
        <v>2066.392362</v>
      </c>
      <c r="AA748" s="173">
        <v>-0.76977582902710151</v>
      </c>
      <c r="AB748" s="172">
        <v>440</v>
      </c>
      <c r="AC748" s="168">
        <v>-0.40217391304347827</v>
      </c>
      <c r="AD748" s="172">
        <v>172</v>
      </c>
      <c r="AE748" s="168">
        <v>-0.60909090909090913</v>
      </c>
      <c r="AF748" s="172">
        <v>40</v>
      </c>
      <c r="AG748" s="168">
        <v>-0.76744186046511631</v>
      </c>
      <c r="AH748" s="171">
        <v>1.055626871548208</v>
      </c>
      <c r="AI748" s="171">
        <v>0.45184500775957226</v>
      </c>
      <c r="AJ748" s="171">
        <v>0.10545257378779245</v>
      </c>
      <c r="AK748" s="171">
        <v>3.9694291403646851</v>
      </c>
      <c r="AL748" s="171">
        <v>1.5121978007398074</v>
      </c>
      <c r="AM748" s="171">
        <v>0.34506868849891359</v>
      </c>
      <c r="AN748" s="170">
        <v>21.378323379465037</v>
      </c>
      <c r="AO748" s="170">
        <v>9.4812599754560694</v>
      </c>
      <c r="AP748" s="170">
        <v>19.33175442791606</v>
      </c>
      <c r="AQ748" s="170">
        <v>112.40058735451473</v>
      </c>
      <c r="AR748" s="170">
        <v>79.72787504152403</v>
      </c>
      <c r="AS748" s="170">
        <v>82.657444065482537</v>
      </c>
      <c r="AT748" s="6">
        <v>0</v>
      </c>
      <c r="AU748" s="6" t="s">
        <v>4748</v>
      </c>
      <c r="AV748" s="6">
        <v>0</v>
      </c>
    </row>
    <row r="749" spans="1:48" x14ac:dyDescent="0.25">
      <c r="A749" s="162">
        <v>746</v>
      </c>
      <c r="B749" s="3" t="s">
        <v>3046</v>
      </c>
      <c r="C749" s="3" t="s">
        <v>2176</v>
      </c>
      <c r="D749" s="28">
        <v>99000</v>
      </c>
      <c r="E749" s="25">
        <v>2.0618560000000001</v>
      </c>
      <c r="F749" s="25">
        <v>-8.3333329999999997</v>
      </c>
      <c r="G749" s="25">
        <v>5.4166629999999998</v>
      </c>
      <c r="H749" s="28">
        <v>60382983177000</v>
      </c>
      <c r="I749" s="51">
        <v>609.92909999999995</v>
      </c>
      <c r="J749" s="51">
        <v>99.975300000000004</v>
      </c>
      <c r="K749" s="28">
        <v>13612.45</v>
      </c>
      <c r="L749" s="28">
        <v>1288978000</v>
      </c>
      <c r="M749" s="51">
        <v>17.84105244188142</v>
      </c>
      <c r="N749" s="51">
        <v>5.6663167222622954</v>
      </c>
      <c r="O749" s="51">
        <v>0.45529540000000002</v>
      </c>
      <c r="P749" s="30">
        <v>13211925.044</v>
      </c>
      <c r="Q749" s="27" t="s">
        <v>2001</v>
      </c>
      <c r="R749" s="30">
        <v>13789759.442477001</v>
      </c>
      <c r="S749" s="27">
        <v>4.373582173321644E-2</v>
      </c>
      <c r="T749" s="30">
        <v>13213640.273415999</v>
      </c>
      <c r="U749" s="27">
        <v>-4.1778768619151148E-2</v>
      </c>
      <c r="V749" s="30">
        <v>2822340.17</v>
      </c>
      <c r="W749" s="32" t="s">
        <v>2001</v>
      </c>
      <c r="X749" s="30">
        <v>2679382.87102</v>
      </c>
      <c r="Y749" s="32">
        <v>-5.0652044179352096E-2</v>
      </c>
      <c r="Z749" s="30">
        <v>2131847.621907</v>
      </c>
      <c r="AA749" s="32">
        <v>-0.20435125380366476</v>
      </c>
      <c r="AB749" s="30">
        <v>5479</v>
      </c>
      <c r="AC749" s="27" t="s">
        <v>2001</v>
      </c>
      <c r="AD749" s="30">
        <v>5165</v>
      </c>
      <c r="AE749" s="27">
        <v>-5.730972805256429E-2</v>
      </c>
      <c r="AF749" s="30">
        <v>4080</v>
      </c>
      <c r="AG749" s="27">
        <v>-0.21006776379477252</v>
      </c>
      <c r="AH749" s="25" t="s">
        <v>4748</v>
      </c>
      <c r="AI749" s="25">
        <v>15.324563298404925</v>
      </c>
      <c r="AJ749" s="25">
        <v>12.174027099398275</v>
      </c>
      <c r="AK749" s="25" t="s">
        <v>4748</v>
      </c>
      <c r="AL749" s="25">
        <v>23.753575858577527</v>
      </c>
      <c r="AM749" s="25">
        <v>19.483323416370286</v>
      </c>
      <c r="AN749" s="49">
        <v>45.017553855265426</v>
      </c>
      <c r="AO749" s="49">
        <v>45.322171961249026</v>
      </c>
      <c r="AP749" s="49">
        <v>45.654197566394416</v>
      </c>
      <c r="AQ749" s="49">
        <v>17.545399511216303</v>
      </c>
      <c r="AR749" s="49">
        <v>25.969996024555542</v>
      </c>
      <c r="AS749" s="49">
        <v>30.742401649168162</v>
      </c>
      <c r="AT749" s="28" t="s">
        <v>4748</v>
      </c>
      <c r="AU749" s="28">
        <v>4956.7790000000005</v>
      </c>
      <c r="AV749" s="28" t="s">
        <v>4748</v>
      </c>
    </row>
    <row r="750" spans="1:48" x14ac:dyDescent="0.25">
      <c r="A750" s="162">
        <v>747</v>
      </c>
      <c r="B750" s="3" t="s">
        <v>3049</v>
      </c>
      <c r="C750" s="3" t="s">
        <v>2176</v>
      </c>
      <c r="D750" s="28" t="s">
        <v>4942</v>
      </c>
      <c r="E750" s="25" t="s">
        <v>4942</v>
      </c>
      <c r="F750" s="25" t="s">
        <v>4942</v>
      </c>
      <c r="G750" s="25" t="s">
        <v>4942</v>
      </c>
      <c r="H750" s="28" t="s">
        <v>4942</v>
      </c>
      <c r="I750" s="51">
        <v>3.5</v>
      </c>
      <c r="J750" s="51">
        <v>100</v>
      </c>
      <c r="K750" s="28" t="s">
        <v>4942</v>
      </c>
      <c r="L750" s="28" t="s">
        <v>4942</v>
      </c>
      <c r="M750" s="51" t="s">
        <v>4942</v>
      </c>
      <c r="N750" s="51" t="s">
        <v>4942</v>
      </c>
      <c r="O750" s="51" t="s">
        <v>4942</v>
      </c>
      <c r="P750" s="30">
        <v>88699.672132000007</v>
      </c>
      <c r="Q750" s="27">
        <v>1.5471351496527896</v>
      </c>
      <c r="R750" s="30">
        <v>68996.978197000004</v>
      </c>
      <c r="S750" s="27">
        <v>-0.22212814840712247</v>
      </c>
      <c r="T750" s="30" t="s">
        <v>4748</v>
      </c>
      <c r="U750" s="27" t="s">
        <v>4748</v>
      </c>
      <c r="V750" s="30">
        <v>5378.4892650000002</v>
      </c>
      <c r="W750" s="32">
        <v>-1.2819470023246342</v>
      </c>
      <c r="X750" s="30">
        <v>-4636.7297369999997</v>
      </c>
      <c r="Y750" s="32">
        <v>-1.8620877552313939</v>
      </c>
      <c r="Z750" s="30" t="s">
        <v>4748</v>
      </c>
      <c r="AA750" s="32" t="s">
        <v>4748</v>
      </c>
      <c r="AB750" s="30">
        <v>1537</v>
      </c>
      <c r="AC750" s="27">
        <v>-1.2820183486238532</v>
      </c>
      <c r="AD750" s="30">
        <v>-1325</v>
      </c>
      <c r="AE750" s="27">
        <v>-1.8620689655172413</v>
      </c>
      <c r="AF750" s="30" t="s">
        <v>4748</v>
      </c>
      <c r="AG750" s="27" t="s">
        <v>4748</v>
      </c>
      <c r="AH750" s="25">
        <v>8.0861185282834889</v>
      </c>
      <c r="AI750" s="25">
        <v>-6.3919915184799736</v>
      </c>
      <c r="AJ750" s="25" t="s">
        <v>4748</v>
      </c>
      <c r="AK750" s="25" t="s">
        <v>4748</v>
      </c>
      <c r="AL750" s="25" t="s">
        <v>4748</v>
      </c>
      <c r="AM750" s="25" t="s">
        <v>4748</v>
      </c>
      <c r="AN750" s="49">
        <v>11.800119729218217</v>
      </c>
      <c r="AO750" s="49">
        <v>6.0990836294088187</v>
      </c>
      <c r="AP750" s="49" t="s">
        <v>4748</v>
      </c>
      <c r="AQ750" s="49">
        <v>78884.960329043577</v>
      </c>
      <c r="AR750" s="49" t="s">
        <v>4748</v>
      </c>
      <c r="AS750" s="49" t="s">
        <v>4748</v>
      </c>
      <c r="AT750" s="28" t="s">
        <v>4748</v>
      </c>
      <c r="AU750" s="28" t="s">
        <v>4748</v>
      </c>
      <c r="AV750" s="28" t="s">
        <v>4748</v>
      </c>
    </row>
    <row r="751" spans="1:48" x14ac:dyDescent="0.25">
      <c r="A751" s="162">
        <v>748</v>
      </c>
      <c r="B751" s="3" t="s">
        <v>473</v>
      </c>
      <c r="C751" s="3" t="s">
        <v>694</v>
      </c>
      <c r="D751" s="28">
        <v>1700</v>
      </c>
      <c r="E751" s="25">
        <v>6.25</v>
      </c>
      <c r="F751" s="25">
        <v>0</v>
      </c>
      <c r="G751" s="25">
        <v>6.25</v>
      </c>
      <c r="H751" s="28">
        <v>6976679300</v>
      </c>
      <c r="I751" s="51">
        <v>4.1039199999999996</v>
      </c>
      <c r="J751" s="51">
        <v>51.643099999999997</v>
      </c>
      <c r="K751" s="28">
        <v>3490</v>
      </c>
      <c r="L751" s="28">
        <v>5771000</v>
      </c>
      <c r="M751" s="51">
        <v>136.05581553776619</v>
      </c>
      <c r="N751" s="51">
        <v>0.1336119969230585</v>
      </c>
      <c r="O751" s="51">
        <v>0.74315319999999996</v>
      </c>
      <c r="P751" s="30">
        <v>55386.615700000002</v>
      </c>
      <c r="Q751" s="27">
        <v>-0.19917808160931449</v>
      </c>
      <c r="R751" s="30">
        <v>72734.129948999995</v>
      </c>
      <c r="S751" s="27">
        <v>0.3132076952121845</v>
      </c>
      <c r="T751" s="30">
        <v>35175.992633000002</v>
      </c>
      <c r="U751" s="27">
        <v>-0.51637570068323024</v>
      </c>
      <c r="V751" s="30">
        <v>107.50944</v>
      </c>
      <c r="W751" s="32">
        <v>-0.27906210769124706</v>
      </c>
      <c r="X751" s="30">
        <v>81.357913999999994</v>
      </c>
      <c r="Y751" s="32">
        <v>-0.24324864867680462</v>
      </c>
      <c r="Z751" s="30">
        <v>38.525187000000003</v>
      </c>
      <c r="AA751" s="32">
        <v>-0.5264727780508236</v>
      </c>
      <c r="AB751" s="30">
        <v>26</v>
      </c>
      <c r="AC751" s="27">
        <v>-0.27777777777777779</v>
      </c>
      <c r="AD751" s="30">
        <v>20</v>
      </c>
      <c r="AE751" s="27">
        <v>-0.23076923076923073</v>
      </c>
      <c r="AF751" s="30">
        <v>9</v>
      </c>
      <c r="AG751" s="27">
        <v>-0.55000000000000004</v>
      </c>
      <c r="AH751" s="25">
        <v>5.3277376682244554E-2</v>
      </c>
      <c r="AI751" s="25">
        <v>4.7633562845919089E-2</v>
      </c>
      <c r="AJ751" s="25">
        <v>2.6138429933814464E-2</v>
      </c>
      <c r="AK751" s="25">
        <v>0.20684864853763663</v>
      </c>
      <c r="AL751" s="25">
        <v>0.15624910401968009</v>
      </c>
      <c r="AM751" s="25">
        <v>7.3903127872350635E-2</v>
      </c>
      <c r="AN751" s="49">
        <v>13.433033833117925</v>
      </c>
      <c r="AO751" s="49">
        <v>6.8740408423194843</v>
      </c>
      <c r="AP751" s="49">
        <v>10.980480446702279</v>
      </c>
      <c r="AQ751" s="49">
        <v>87.948814548640925</v>
      </c>
      <c r="AR751" s="49">
        <v>54.443988330336367</v>
      </c>
      <c r="AS751" s="49">
        <v>39.541736605215867</v>
      </c>
      <c r="AT751" s="28">
        <v>0</v>
      </c>
      <c r="AU751" s="28">
        <v>0</v>
      </c>
      <c r="AV751" s="28">
        <v>0</v>
      </c>
    </row>
    <row r="752" spans="1:48" x14ac:dyDescent="0.25">
      <c r="A752" s="162">
        <v>749</v>
      </c>
      <c r="B752" s="3" t="s">
        <v>178</v>
      </c>
      <c r="C752" s="3" t="s">
        <v>1</v>
      </c>
      <c r="D752" s="6">
        <v>25950</v>
      </c>
      <c r="E752" s="171">
        <v>-3.8888889999999998</v>
      </c>
      <c r="F752" s="171">
        <v>15.33333</v>
      </c>
      <c r="G752" s="171">
        <v>-12.033899999999999</v>
      </c>
      <c r="H752" s="6">
        <v>390615359250</v>
      </c>
      <c r="I752" s="154">
        <v>15.052619999999999</v>
      </c>
      <c r="J752" s="154">
        <v>60.432789999999997</v>
      </c>
      <c r="K752" s="6">
        <v>82.5</v>
      </c>
      <c r="L752" s="6">
        <v>2125775</v>
      </c>
      <c r="M752" s="154">
        <v>25.26893065612996</v>
      </c>
      <c r="N752" s="154">
        <v>1.9024253790849446</v>
      </c>
      <c r="O752" s="154">
        <v>0.3679789</v>
      </c>
      <c r="P752" s="172">
        <v>381220.86177199997</v>
      </c>
      <c r="Q752" s="168">
        <v>2.9193615980140031E-2</v>
      </c>
      <c r="R752" s="172">
        <v>388285.766603</v>
      </c>
      <c r="S752" s="168">
        <v>1.8532314307671216E-2</v>
      </c>
      <c r="T752" s="172">
        <v>361841.87506200001</v>
      </c>
      <c r="U752" s="168">
        <v>-6.8104200090438438E-2</v>
      </c>
      <c r="V752" s="172">
        <v>17753.755021000001</v>
      </c>
      <c r="W752" s="173">
        <v>0.39773496463328373</v>
      </c>
      <c r="X752" s="172">
        <v>21781.182892000001</v>
      </c>
      <c r="Y752" s="173">
        <v>0.22684935475543977</v>
      </c>
      <c r="Z752" s="172">
        <v>24169.357356</v>
      </c>
      <c r="AA752" s="173">
        <v>0.1096439286994441</v>
      </c>
      <c r="AB752" s="172">
        <v>1309</v>
      </c>
      <c r="AC752" s="168">
        <v>0.19988415684237393</v>
      </c>
      <c r="AD752" s="172">
        <v>1191</v>
      </c>
      <c r="AE752" s="168">
        <v>-9.0145148968678424E-2</v>
      </c>
      <c r="AF752" s="172">
        <v>1368</v>
      </c>
      <c r="AG752" s="168">
        <v>0.1486146095717884</v>
      </c>
      <c r="AH752" s="171">
        <v>5.0766626968251671</v>
      </c>
      <c r="AI752" s="171">
        <v>6.8540795576232538</v>
      </c>
      <c r="AJ752" s="171">
        <v>7.7856794632467015</v>
      </c>
      <c r="AK752" s="171">
        <v>8.0216343614432173</v>
      </c>
      <c r="AL752" s="171">
        <v>8.7170353821036848</v>
      </c>
      <c r="AM752" s="171">
        <v>9.9301158593369419</v>
      </c>
      <c r="AN752" s="170">
        <v>14.753106643370707</v>
      </c>
      <c r="AO752" s="170">
        <v>20.862540432965272</v>
      </c>
      <c r="AP752" s="170">
        <v>18.846663562727528</v>
      </c>
      <c r="AQ752" s="170">
        <v>42.375571256964292</v>
      </c>
      <c r="AR752" s="170">
        <v>28.717322735611699</v>
      </c>
      <c r="AS752" s="170">
        <v>25.787489656437611</v>
      </c>
      <c r="AT752" s="6">
        <v>1078.028</v>
      </c>
      <c r="AU752" s="6">
        <v>1200</v>
      </c>
      <c r="AV752" s="6">
        <v>1400</v>
      </c>
    </row>
    <row r="753" spans="1:48" x14ac:dyDescent="0.25">
      <c r="A753" s="162">
        <v>750</v>
      </c>
      <c r="B753" s="3" t="s">
        <v>3052</v>
      </c>
      <c r="C753" s="3" t="s">
        <v>2176</v>
      </c>
      <c r="D753" s="28" t="s">
        <v>4942</v>
      </c>
      <c r="E753" s="25" t="s">
        <v>4942</v>
      </c>
      <c r="F753" s="25" t="s">
        <v>4942</v>
      </c>
      <c r="G753" s="25" t="s">
        <v>4942</v>
      </c>
      <c r="H753" s="28" t="s">
        <v>4942</v>
      </c>
      <c r="I753" s="51">
        <v>2.5</v>
      </c>
      <c r="J753" s="51">
        <v>100</v>
      </c>
      <c r="K753" s="28" t="s">
        <v>4942</v>
      </c>
      <c r="L753" s="28" t="s">
        <v>4942</v>
      </c>
      <c r="M753" s="51" t="s">
        <v>4942</v>
      </c>
      <c r="N753" s="51" t="s">
        <v>4942</v>
      </c>
      <c r="O753" s="51" t="s">
        <v>4942</v>
      </c>
      <c r="P753" s="30">
        <v>158227.38050999999</v>
      </c>
      <c r="Q753" s="27" t="s">
        <v>2001</v>
      </c>
      <c r="R753" s="30">
        <v>267831.49347400002</v>
      </c>
      <c r="S753" s="27">
        <v>0.69270004098357063</v>
      </c>
      <c r="T753" s="30">
        <v>378734.43503300002</v>
      </c>
      <c r="U753" s="27">
        <v>0.41407729957554823</v>
      </c>
      <c r="V753" s="30">
        <v>2150.7511399999999</v>
      </c>
      <c r="W753" s="32" t="s">
        <v>2001</v>
      </c>
      <c r="X753" s="30">
        <v>1840.87222</v>
      </c>
      <c r="Y753" s="32">
        <v>-0.14407939358339705</v>
      </c>
      <c r="Z753" s="30">
        <v>2005.62815</v>
      </c>
      <c r="AA753" s="32">
        <v>8.9498840935304053E-2</v>
      </c>
      <c r="AB753" s="30">
        <v>860</v>
      </c>
      <c r="AC753" s="27" t="s">
        <v>2001</v>
      </c>
      <c r="AD753" s="30">
        <v>736</v>
      </c>
      <c r="AE753" s="27">
        <v>-0.14418604651162792</v>
      </c>
      <c r="AF753" s="30">
        <v>802</v>
      </c>
      <c r="AG753" s="27">
        <v>8.9673913043478257E-2</v>
      </c>
      <c r="AH753" s="25" t="s">
        <v>4748</v>
      </c>
      <c r="AI753" s="25">
        <v>0.68558618603271615</v>
      </c>
      <c r="AJ753" s="25">
        <v>0.72989921490566689</v>
      </c>
      <c r="AK753" s="25" t="s">
        <v>4748</v>
      </c>
      <c r="AL753" s="25">
        <v>4.3452285041742398</v>
      </c>
      <c r="AM753" s="25">
        <v>4.702486914802444</v>
      </c>
      <c r="AN753" s="49">
        <v>16.158161836208983</v>
      </c>
      <c r="AO753" s="49">
        <v>3.4965260528292186</v>
      </c>
      <c r="AP753" s="49">
        <v>7.0277952295731527</v>
      </c>
      <c r="AQ753" s="49">
        <v>269.78400082991237</v>
      </c>
      <c r="AR753" s="49">
        <v>201.16117926426358</v>
      </c>
      <c r="AS753" s="49">
        <v>234.69734789813742</v>
      </c>
      <c r="AT753" s="28" t="s">
        <v>4748</v>
      </c>
      <c r="AU753" s="28">
        <v>0</v>
      </c>
      <c r="AV753" s="28">
        <v>400</v>
      </c>
    </row>
    <row r="754" spans="1:48" x14ac:dyDescent="0.25">
      <c r="A754" s="162">
        <v>751</v>
      </c>
      <c r="B754" s="3" t="s">
        <v>4204</v>
      </c>
      <c r="C754" s="3" t="s">
        <v>2176</v>
      </c>
      <c r="D754" s="28" t="s">
        <v>4942</v>
      </c>
      <c r="E754" s="25" t="s">
        <v>4942</v>
      </c>
      <c r="F754" s="25" t="s">
        <v>4942</v>
      </c>
      <c r="G754" s="25" t="s">
        <v>4942</v>
      </c>
      <c r="H754" s="28" t="s">
        <v>4942</v>
      </c>
      <c r="I754" s="51">
        <v>1.2</v>
      </c>
      <c r="J754" s="51">
        <v>100</v>
      </c>
      <c r="K754" s="28" t="s">
        <v>4942</v>
      </c>
      <c r="L754" s="28" t="s">
        <v>4942</v>
      </c>
      <c r="M754" s="51" t="s">
        <v>4942</v>
      </c>
      <c r="N754" s="51" t="s">
        <v>4942</v>
      </c>
      <c r="O754" s="51" t="s">
        <v>4942</v>
      </c>
      <c r="P754" s="30" t="s">
        <v>4748</v>
      </c>
      <c r="Q754" s="27" t="s">
        <v>2001</v>
      </c>
      <c r="R754" s="30">
        <v>55298.444857000002</v>
      </c>
      <c r="S754" s="27" t="s">
        <v>2001</v>
      </c>
      <c r="T754" s="30" t="s">
        <v>4748</v>
      </c>
      <c r="U754" s="27" t="s">
        <v>4748</v>
      </c>
      <c r="V754" s="30" t="s">
        <v>4748</v>
      </c>
      <c r="W754" s="32" t="s">
        <v>2001</v>
      </c>
      <c r="X754" s="30">
        <v>1263.7837810000001</v>
      </c>
      <c r="Y754" s="32" t="s">
        <v>2001</v>
      </c>
      <c r="Z754" s="30" t="s">
        <v>4748</v>
      </c>
      <c r="AA754" s="32" t="s">
        <v>4748</v>
      </c>
      <c r="AB754" s="30" t="s">
        <v>4748</v>
      </c>
      <c r="AC754" s="27" t="s">
        <v>2001</v>
      </c>
      <c r="AD754" s="30" t="s">
        <v>4748</v>
      </c>
      <c r="AE754" s="27" t="s">
        <v>2001</v>
      </c>
      <c r="AF754" s="30" t="s">
        <v>4748</v>
      </c>
      <c r="AG754" s="27" t="s">
        <v>4748</v>
      </c>
      <c r="AH754" s="25" t="s">
        <v>4748</v>
      </c>
      <c r="AI754" s="25" t="s">
        <v>4748</v>
      </c>
      <c r="AJ754" s="25" t="s">
        <v>4748</v>
      </c>
      <c r="AK754" s="25" t="s">
        <v>4748</v>
      </c>
      <c r="AL754" s="25" t="s">
        <v>4748</v>
      </c>
      <c r="AM754" s="25" t="s">
        <v>4748</v>
      </c>
      <c r="AN754" s="49" t="s">
        <v>4748</v>
      </c>
      <c r="AO754" s="49">
        <v>15.277562618346529</v>
      </c>
      <c r="AP754" s="49" t="s">
        <v>4748</v>
      </c>
      <c r="AQ754" s="49" t="s">
        <v>4748</v>
      </c>
      <c r="AR754" s="49">
        <v>31.71438766786293</v>
      </c>
      <c r="AS754" s="49" t="s">
        <v>4748</v>
      </c>
      <c r="AT754" s="28" t="s">
        <v>4748</v>
      </c>
      <c r="AU754" s="28" t="s">
        <v>4748</v>
      </c>
      <c r="AV754" s="28" t="s">
        <v>4748</v>
      </c>
    </row>
    <row r="755" spans="1:48" x14ac:dyDescent="0.25">
      <c r="A755" s="162">
        <v>752</v>
      </c>
      <c r="B755" s="3" t="s">
        <v>474</v>
      </c>
      <c r="C755" s="3" t="s">
        <v>694</v>
      </c>
      <c r="D755" s="28">
        <v>7900</v>
      </c>
      <c r="E755" s="25">
        <v>1.2820510000000001</v>
      </c>
      <c r="F755" s="25">
        <v>43.636360000000003</v>
      </c>
      <c r="G755" s="25">
        <v>75.55556</v>
      </c>
      <c r="H755" s="28">
        <v>169204933400</v>
      </c>
      <c r="I755" s="51">
        <v>21.41835</v>
      </c>
      <c r="J755" s="51">
        <v>28.820029999999999</v>
      </c>
      <c r="K755" s="28">
        <v>25495.7</v>
      </c>
      <c r="L755" s="28">
        <v>197866000</v>
      </c>
      <c r="M755" s="51">
        <v>8.2963670409310808</v>
      </c>
      <c r="N755" s="51">
        <v>0.70496474738428982</v>
      </c>
      <c r="O755" s="51" t="s">
        <v>4942</v>
      </c>
      <c r="P755" s="30">
        <v>1566350.6166739999</v>
      </c>
      <c r="Q755" s="27">
        <v>-4.4072655445118181E-2</v>
      </c>
      <c r="R755" s="30">
        <v>1590547.54201</v>
      </c>
      <c r="S755" s="27">
        <v>1.5447962338968502E-2</v>
      </c>
      <c r="T755" s="30">
        <v>1444346.6126049999</v>
      </c>
      <c r="U755" s="27">
        <v>-9.1918616415730431E-2</v>
      </c>
      <c r="V755" s="30">
        <v>85.524479999999997</v>
      </c>
      <c r="W755" s="32">
        <v>-0.99786556002889437</v>
      </c>
      <c r="X755" s="30">
        <v>22071.048411</v>
      </c>
      <c r="Y755" s="32">
        <v>257.06702842273933</v>
      </c>
      <c r="Z755" s="30">
        <v>11307.436326999999</v>
      </c>
      <c r="AA755" s="32">
        <v>-0.48768014475630977</v>
      </c>
      <c r="AB755" s="30">
        <v>4.2253521126760569</v>
      </c>
      <c r="AC755" s="27">
        <v>-0.99774096385542166</v>
      </c>
      <c r="AD755" s="30">
        <v>726</v>
      </c>
      <c r="AE755" s="27">
        <v>170.81999999999996</v>
      </c>
      <c r="AF755" s="30">
        <v>528</v>
      </c>
      <c r="AG755" s="27">
        <v>-0.27272727272727271</v>
      </c>
      <c r="AH755" s="25">
        <v>8.0348313361124409E-3</v>
      </c>
      <c r="AI755" s="25">
        <v>1.7609955462162981</v>
      </c>
      <c r="AJ755" s="25">
        <v>0.85651751156589873</v>
      </c>
      <c r="AK755" s="25">
        <v>3.8530923031039936E-2</v>
      </c>
      <c r="AL755" s="25">
        <v>6.6430889278868852</v>
      </c>
      <c r="AM755" s="25">
        <v>4.7052645887507758</v>
      </c>
      <c r="AN755" s="49">
        <v>12.949814872145982</v>
      </c>
      <c r="AO755" s="49">
        <v>14.87709754176667</v>
      </c>
      <c r="AP755" s="49">
        <v>14.940224241797962</v>
      </c>
      <c r="AQ755" s="49">
        <v>190.7918398985621</v>
      </c>
      <c r="AR755" s="49">
        <v>315.95551884791809</v>
      </c>
      <c r="AS755" s="49">
        <v>351.13805247412444</v>
      </c>
      <c r="AT755" s="28">
        <v>0</v>
      </c>
      <c r="AU755" s="28">
        <v>600</v>
      </c>
      <c r="AV755" s="28">
        <v>400</v>
      </c>
    </row>
    <row r="756" spans="1:48" x14ac:dyDescent="0.25">
      <c r="A756" s="162">
        <v>753</v>
      </c>
      <c r="B756" s="3" t="s">
        <v>3055</v>
      </c>
      <c r="C756" s="3" t="s">
        <v>2176</v>
      </c>
      <c r="D756" s="6" t="s">
        <v>4942</v>
      </c>
      <c r="E756" s="171" t="s">
        <v>4942</v>
      </c>
      <c r="F756" s="171" t="s">
        <v>4942</v>
      </c>
      <c r="G756" s="171" t="s">
        <v>4942</v>
      </c>
      <c r="H756" s="6" t="s">
        <v>4942</v>
      </c>
      <c r="I756" s="154">
        <v>55.113599999999998</v>
      </c>
      <c r="J756" s="154">
        <v>2.5240450000000001</v>
      </c>
      <c r="K756" s="6" t="s">
        <v>4942</v>
      </c>
      <c r="L756" s="6" t="s">
        <v>4942</v>
      </c>
      <c r="M756" s="154" t="s">
        <v>4942</v>
      </c>
      <c r="N756" s="154" t="s">
        <v>4942</v>
      </c>
      <c r="O756" s="154" t="s">
        <v>4942</v>
      </c>
      <c r="P756" s="172">
        <v>404302.21590000001</v>
      </c>
      <c r="Q756" s="168">
        <v>2.6887195227160321E-2</v>
      </c>
      <c r="R756" s="172">
        <v>583732.53639999998</v>
      </c>
      <c r="S756" s="168">
        <v>0.44380246618381181</v>
      </c>
      <c r="T756" s="172">
        <v>1049247.6474349999</v>
      </c>
      <c r="U756" s="168">
        <v>0.79748015059418909</v>
      </c>
      <c r="V756" s="172">
        <v>37500.392992000001</v>
      </c>
      <c r="W756" s="173">
        <v>-1.0783799984660392E-2</v>
      </c>
      <c r="X756" s="172">
        <v>20712.735987</v>
      </c>
      <c r="Y756" s="173">
        <v>-0.44766616202079079</v>
      </c>
      <c r="Z756" s="172">
        <v>24819.748806</v>
      </c>
      <c r="AA756" s="173">
        <v>0.19828441889944898</v>
      </c>
      <c r="AB756" s="172">
        <v>631</v>
      </c>
      <c r="AC756" s="168">
        <v>-0.31188658669574698</v>
      </c>
      <c r="AD756" s="172">
        <v>253</v>
      </c>
      <c r="AE756" s="168">
        <v>-0.59904912836767044</v>
      </c>
      <c r="AF756" s="172">
        <v>333</v>
      </c>
      <c r="AG756" s="168">
        <v>0.31620553359683795</v>
      </c>
      <c r="AH756" s="171">
        <v>3.6616467371482462</v>
      </c>
      <c r="AI756" s="171">
        <v>1.438928578006742</v>
      </c>
      <c r="AJ756" s="171">
        <v>1.6066506768751991</v>
      </c>
      <c r="AK756" s="171">
        <v>5.3924739795865051</v>
      </c>
      <c r="AL756" s="171">
        <v>2.1456035047537148</v>
      </c>
      <c r="AM756" s="171">
        <v>2.7586662650081184</v>
      </c>
      <c r="AN756" s="170">
        <v>27.43687858501297</v>
      </c>
      <c r="AO756" s="170">
        <v>24.405888978128921</v>
      </c>
      <c r="AP756" s="170">
        <v>23.150510552852854</v>
      </c>
      <c r="AQ756" s="170">
        <v>97.502435305481313</v>
      </c>
      <c r="AR756" s="170">
        <v>117.01408061872903</v>
      </c>
      <c r="AS756" s="170">
        <v>113.40697603168381</v>
      </c>
      <c r="AT756" s="6">
        <v>380</v>
      </c>
      <c r="AU756" s="6" t="s">
        <v>4748</v>
      </c>
      <c r="AV756" s="6" t="s">
        <v>4748</v>
      </c>
    </row>
    <row r="757" spans="1:48" x14ac:dyDescent="0.25">
      <c r="A757" s="162">
        <v>754</v>
      </c>
      <c r="B757" s="3" t="s">
        <v>179</v>
      </c>
      <c r="C757" s="3" t="s">
        <v>1</v>
      </c>
      <c r="D757" s="28">
        <v>12850</v>
      </c>
      <c r="E757" s="25">
        <v>-4.8148150000000003</v>
      </c>
      <c r="F757" s="25">
        <v>1.1811020000000001</v>
      </c>
      <c r="G757" s="25">
        <v>7.0833329999999997</v>
      </c>
      <c r="H757" s="28">
        <v>132673435850.00002</v>
      </c>
      <c r="I757" s="51">
        <v>10.324779999999999</v>
      </c>
      <c r="J757" s="51">
        <v>82.017229999999998</v>
      </c>
      <c r="K757" s="28">
        <v>513.5</v>
      </c>
      <c r="L757" s="28">
        <v>5926700</v>
      </c>
      <c r="M757" s="51">
        <v>23.678995769403741</v>
      </c>
      <c r="N757" s="51">
        <v>0.91130135301314796</v>
      </c>
      <c r="O757" s="51">
        <v>0.39413629999999999</v>
      </c>
      <c r="P757" s="30">
        <v>242798.96043899999</v>
      </c>
      <c r="Q757" s="27">
        <v>0.51316070366937505</v>
      </c>
      <c r="R757" s="30">
        <v>309584.15717100003</v>
      </c>
      <c r="S757" s="27">
        <v>0.27506376720578651</v>
      </c>
      <c r="T757" s="30">
        <v>262644.24216299999</v>
      </c>
      <c r="U757" s="27">
        <v>-0.15162247137237256</v>
      </c>
      <c r="V757" s="30">
        <v>2614.3090670000001</v>
      </c>
      <c r="W757" s="32">
        <v>-1.0648647676296437</v>
      </c>
      <c r="X757" s="30">
        <v>6138.7516699999996</v>
      </c>
      <c r="Y757" s="32">
        <v>1.3481354012379283</v>
      </c>
      <c r="Z757" s="30">
        <v>25257.495129999999</v>
      </c>
      <c r="AA757" s="32">
        <v>3.1144350655904605</v>
      </c>
      <c r="AB757" s="30">
        <v>234</v>
      </c>
      <c r="AC757" s="27">
        <v>-1.059938524590164</v>
      </c>
      <c r="AD757" s="30">
        <v>595</v>
      </c>
      <c r="AE757" s="27">
        <v>1.5427350427350426</v>
      </c>
      <c r="AF757" s="30">
        <v>2446</v>
      </c>
      <c r="AG757" s="27">
        <v>3.1109243697478992</v>
      </c>
      <c r="AH757" s="25">
        <v>0.71428599383933744</v>
      </c>
      <c r="AI757" s="25">
        <v>1.7370836041244995</v>
      </c>
      <c r="AJ757" s="25">
        <v>8.3134131072214572</v>
      </c>
      <c r="AK757" s="25">
        <v>1.898660169136799</v>
      </c>
      <c r="AL757" s="25">
        <v>4.400610932680701</v>
      </c>
      <c r="AM757" s="25">
        <v>16.905994155742071</v>
      </c>
      <c r="AN757" s="49">
        <v>11.436731099174702</v>
      </c>
      <c r="AO757" s="49">
        <v>12.310226803676361</v>
      </c>
      <c r="AP757" s="49">
        <v>21.097476450144715</v>
      </c>
      <c r="AQ757" s="49">
        <v>57.320979850083063</v>
      </c>
      <c r="AR757" s="49">
        <v>40.763647631415346</v>
      </c>
      <c r="AS757" s="49">
        <v>0.21598290749411439</v>
      </c>
      <c r="AT757" s="28">
        <v>300</v>
      </c>
      <c r="AU757" s="28">
        <v>500</v>
      </c>
      <c r="AV757" s="28">
        <v>1500</v>
      </c>
    </row>
    <row r="758" spans="1:48" x14ac:dyDescent="0.25">
      <c r="A758" s="162">
        <v>755</v>
      </c>
      <c r="B758" s="3" t="s">
        <v>475</v>
      </c>
      <c r="C758" s="3" t="s">
        <v>694</v>
      </c>
      <c r="D758" s="28">
        <v>1900</v>
      </c>
      <c r="E758" s="25">
        <v>-5</v>
      </c>
      <c r="F758" s="25">
        <v>-26.923079999999999</v>
      </c>
      <c r="G758" s="25">
        <v>-38.709679999999999</v>
      </c>
      <c r="H758" s="28">
        <v>15871877999.999998</v>
      </c>
      <c r="I758" s="51">
        <v>8.3536199999999994</v>
      </c>
      <c r="J758" s="51">
        <v>47.175789999999999</v>
      </c>
      <c r="K758" s="28">
        <v>1057.3</v>
      </c>
      <c r="L758" s="28">
        <v>1929500</v>
      </c>
      <c r="M758" s="51" t="s">
        <v>4942</v>
      </c>
      <c r="N758" s="51">
        <v>0.17024272953802627</v>
      </c>
      <c r="O758" s="51">
        <v>0.31074200000000002</v>
      </c>
      <c r="P758" s="30">
        <v>390448.25949000003</v>
      </c>
      <c r="Q758" s="27">
        <v>0.57084216741596516</v>
      </c>
      <c r="R758" s="30">
        <v>331900.45189000003</v>
      </c>
      <c r="S758" s="27">
        <v>-0.14995023329461021</v>
      </c>
      <c r="T758" s="30">
        <v>166556.724801</v>
      </c>
      <c r="U758" s="27">
        <v>-0.49817264829696284</v>
      </c>
      <c r="V758" s="30">
        <v>706.72250899999995</v>
      </c>
      <c r="W758" s="32">
        <v>-0.82406925625758209</v>
      </c>
      <c r="X758" s="30">
        <v>-5471.235017</v>
      </c>
      <c r="Y758" s="32">
        <v>-8.7417019372167761</v>
      </c>
      <c r="Z758" s="30">
        <v>1208.0784900000001</v>
      </c>
      <c r="AA758" s="32">
        <v>-1.2208054463473617</v>
      </c>
      <c r="AB758" s="30">
        <v>84.259259259259252</v>
      </c>
      <c r="AC758" s="27">
        <v>-0.82466281310211942</v>
      </c>
      <c r="AD758" s="30">
        <v>-655</v>
      </c>
      <c r="AE758" s="27">
        <v>-8.7736263736263744</v>
      </c>
      <c r="AF758" s="30">
        <v>145</v>
      </c>
      <c r="AG758" s="27">
        <v>-1.2213740458015268</v>
      </c>
      <c r="AH758" s="25">
        <v>6.4374901144604965E-2</v>
      </c>
      <c r="AI758" s="25">
        <v>-0.45883429411268334</v>
      </c>
      <c r="AJ758" s="25">
        <v>0.11049032297166114</v>
      </c>
      <c r="AK758" s="25">
        <v>0.50025581953861165</v>
      </c>
      <c r="AL758" s="25">
        <v>-3.917551915343326</v>
      </c>
      <c r="AM758" s="25">
        <v>0.87871241908647757</v>
      </c>
      <c r="AN758" s="49">
        <v>13.806615033811076</v>
      </c>
      <c r="AO758" s="49">
        <v>13.141938498913575</v>
      </c>
      <c r="AP758" s="49">
        <v>27.069582269265002</v>
      </c>
      <c r="AQ758" s="49">
        <v>281.23870350339774</v>
      </c>
      <c r="AR758" s="49">
        <v>333.69715315288238</v>
      </c>
      <c r="AS758" s="49">
        <v>267.58060958132745</v>
      </c>
      <c r="AT758" s="28">
        <v>0</v>
      </c>
      <c r="AU758" s="28" t="s">
        <v>4748</v>
      </c>
      <c r="AV758" s="28">
        <v>0</v>
      </c>
    </row>
    <row r="759" spans="1:48" x14ac:dyDescent="0.25">
      <c r="A759" s="162">
        <v>756</v>
      </c>
      <c r="B759" s="3" t="s">
        <v>3058</v>
      </c>
      <c r="C759" s="3" t="s">
        <v>2176</v>
      </c>
      <c r="D759" s="28">
        <v>1600</v>
      </c>
      <c r="E759" s="25">
        <v>33.333329999999997</v>
      </c>
      <c r="F759" s="25">
        <v>33.333329999999997</v>
      </c>
      <c r="G759" s="25">
        <v>33.333329999999997</v>
      </c>
      <c r="H759" s="28">
        <v>5929908800</v>
      </c>
      <c r="I759" s="51">
        <v>3.7061899999999999</v>
      </c>
      <c r="J759" s="51">
        <v>61.181620000000002</v>
      </c>
      <c r="K759" s="28">
        <v>5</v>
      </c>
      <c r="L759" s="28">
        <v>8000</v>
      </c>
      <c r="M759" s="51">
        <v>0.19365770999757928</v>
      </c>
      <c r="N759" s="51">
        <v>6.6251142112387362E-2</v>
      </c>
      <c r="O759" s="51" t="s">
        <v>4942</v>
      </c>
      <c r="P759" s="30">
        <v>268761.12469899998</v>
      </c>
      <c r="Q759" s="27">
        <v>0.13243647394932179</v>
      </c>
      <c r="R759" s="30">
        <v>292179.59394699999</v>
      </c>
      <c r="S759" s="27">
        <v>8.7134883343815472E-2</v>
      </c>
      <c r="T759" s="30">
        <v>321706.76635799999</v>
      </c>
      <c r="U759" s="27">
        <v>0.10105829778227461</v>
      </c>
      <c r="V759" s="30">
        <v>20163.533210000001</v>
      </c>
      <c r="W759" s="32">
        <v>0.11361076271208881</v>
      </c>
      <c r="X759" s="30">
        <v>27156.181384</v>
      </c>
      <c r="Y759" s="32">
        <v>0.34679676925530245</v>
      </c>
      <c r="Z759" s="30">
        <v>31025.368814000001</v>
      </c>
      <c r="AA759" s="32">
        <v>0.14247906858803303</v>
      </c>
      <c r="AB759" s="30">
        <v>5369</v>
      </c>
      <c r="AC759" s="27">
        <v>9.9078812691913987E-2</v>
      </c>
      <c r="AD759" s="30">
        <v>7232</v>
      </c>
      <c r="AE759" s="27">
        <v>0.34699199105978762</v>
      </c>
      <c r="AF759" s="30">
        <v>8262</v>
      </c>
      <c r="AG759" s="27">
        <v>0.14242256637168141</v>
      </c>
      <c r="AH759" s="25">
        <v>12.151086755264449</v>
      </c>
      <c r="AI759" s="25">
        <v>15.52862083545355</v>
      </c>
      <c r="AJ759" s="25">
        <v>17.170567362576232</v>
      </c>
      <c r="AK759" s="25">
        <v>27.258691049848728</v>
      </c>
      <c r="AL759" s="25">
        <v>33.692188086816152</v>
      </c>
      <c r="AM759" s="25">
        <v>35.584801609334463</v>
      </c>
      <c r="AN759" s="49">
        <v>21.193287569320816</v>
      </c>
      <c r="AO759" s="49">
        <v>22.275204813175908</v>
      </c>
      <c r="AP759" s="49">
        <v>22.538508322610827</v>
      </c>
      <c r="AQ759" s="49">
        <v>82.588240834464287</v>
      </c>
      <c r="AR759" s="49">
        <v>70.775759743524262</v>
      </c>
      <c r="AS759" s="49">
        <v>48.73901064284253</v>
      </c>
      <c r="AT759" s="28">
        <v>4000</v>
      </c>
      <c r="AU759" s="28">
        <v>4000</v>
      </c>
      <c r="AV759" s="28">
        <v>3500</v>
      </c>
    </row>
    <row r="760" spans="1:48" x14ac:dyDescent="0.25">
      <c r="A760" s="162">
        <v>757</v>
      </c>
      <c r="B760" s="3" t="s">
        <v>2146</v>
      </c>
      <c r="C760" s="3" t="s">
        <v>694</v>
      </c>
      <c r="D760" s="28" t="s">
        <v>4942</v>
      </c>
      <c r="E760" s="25" t="s">
        <v>4942</v>
      </c>
      <c r="F760" s="25" t="s">
        <v>4942</v>
      </c>
      <c r="G760" s="25" t="s">
        <v>4942</v>
      </c>
      <c r="H760" s="28" t="s">
        <v>4942</v>
      </c>
      <c r="I760" s="51">
        <v>15</v>
      </c>
      <c r="J760" s="51">
        <v>100</v>
      </c>
      <c r="K760" s="28" t="s">
        <v>4942</v>
      </c>
      <c r="L760" s="28" t="s">
        <v>4942</v>
      </c>
      <c r="M760" s="51" t="s">
        <v>4942</v>
      </c>
      <c r="N760" s="51" t="s">
        <v>4942</v>
      </c>
      <c r="O760" s="51" t="s">
        <v>4942</v>
      </c>
      <c r="P760" s="30" t="s">
        <v>4748</v>
      </c>
      <c r="Q760" s="27" t="s">
        <v>2001</v>
      </c>
      <c r="R760" s="30">
        <v>1065001.8045340001</v>
      </c>
      <c r="S760" s="27" t="s">
        <v>2001</v>
      </c>
      <c r="T760" s="30">
        <v>1222335.995684</v>
      </c>
      <c r="U760" s="27">
        <v>0.14773138456684837</v>
      </c>
      <c r="V760" s="30" t="s">
        <v>4748</v>
      </c>
      <c r="W760" s="32" t="s">
        <v>2001</v>
      </c>
      <c r="X760" s="30">
        <v>19049.997950000001</v>
      </c>
      <c r="Y760" s="32" t="s">
        <v>2001</v>
      </c>
      <c r="Z760" s="30">
        <v>24823.240247999998</v>
      </c>
      <c r="AA760" s="32">
        <v>0.30305737109016312</v>
      </c>
      <c r="AB760" s="30" t="s">
        <v>4748</v>
      </c>
      <c r="AC760" s="27" t="s">
        <v>2001</v>
      </c>
      <c r="AD760" s="30" t="s">
        <v>4748</v>
      </c>
      <c r="AE760" s="27" t="s">
        <v>2001</v>
      </c>
      <c r="AF760" s="30">
        <v>1655</v>
      </c>
      <c r="AG760" s="27" t="s">
        <v>4748</v>
      </c>
      <c r="AH760" s="25" t="s">
        <v>4748</v>
      </c>
      <c r="AI760" s="25" t="s">
        <v>4748</v>
      </c>
      <c r="AJ760" s="25">
        <v>3.4950393640820137</v>
      </c>
      <c r="AK760" s="25" t="s">
        <v>4748</v>
      </c>
      <c r="AL760" s="25" t="s">
        <v>4748</v>
      </c>
      <c r="AM760" s="25">
        <v>14.933671837791021</v>
      </c>
      <c r="AN760" s="49" t="s">
        <v>4748</v>
      </c>
      <c r="AO760" s="49">
        <v>6.433410053138811</v>
      </c>
      <c r="AP760" s="49">
        <v>6.6576412579146593</v>
      </c>
      <c r="AQ760" s="49" t="s">
        <v>4748</v>
      </c>
      <c r="AR760" s="49">
        <v>285.599305692337</v>
      </c>
      <c r="AS760" s="49">
        <v>234.90293324316039</v>
      </c>
      <c r="AT760" s="28" t="s">
        <v>4748</v>
      </c>
      <c r="AU760" s="28" t="s">
        <v>4748</v>
      </c>
      <c r="AV760" s="28" t="s">
        <v>4748</v>
      </c>
    </row>
    <row r="761" spans="1:48" x14ac:dyDescent="0.25">
      <c r="A761" s="162">
        <v>758</v>
      </c>
      <c r="B761" s="3" t="s">
        <v>3061</v>
      </c>
      <c r="C761" s="3" t="s">
        <v>2176</v>
      </c>
      <c r="D761" s="28" t="s">
        <v>4942</v>
      </c>
      <c r="E761" s="25" t="s">
        <v>4942</v>
      </c>
      <c r="F761" s="25" t="s">
        <v>4942</v>
      </c>
      <c r="G761" s="25" t="s">
        <v>4942</v>
      </c>
      <c r="H761" s="28" t="s">
        <v>4942</v>
      </c>
      <c r="I761" s="51">
        <v>18.599999999999998</v>
      </c>
      <c r="J761" s="51">
        <v>100</v>
      </c>
      <c r="K761" s="28" t="s">
        <v>4942</v>
      </c>
      <c r="L761" s="28" t="s">
        <v>4942</v>
      </c>
      <c r="M761" s="51" t="s">
        <v>4942</v>
      </c>
      <c r="N761" s="51" t="s">
        <v>4942</v>
      </c>
      <c r="O761" s="51" t="s">
        <v>4942</v>
      </c>
      <c r="P761" s="30">
        <v>66294.470914999998</v>
      </c>
      <c r="Q761" s="27" t="s">
        <v>2001</v>
      </c>
      <c r="R761" s="30" t="s">
        <v>4748</v>
      </c>
      <c r="S761" s="27" t="s">
        <v>2001</v>
      </c>
      <c r="T761" s="30">
        <v>12866.806468999999</v>
      </c>
      <c r="U761" s="27" t="s">
        <v>4748</v>
      </c>
      <c r="V761" s="30">
        <v>874.71672999999998</v>
      </c>
      <c r="W761" s="32" t="s">
        <v>2001</v>
      </c>
      <c r="X761" s="30" t="s">
        <v>4748</v>
      </c>
      <c r="Y761" s="32" t="s">
        <v>2001</v>
      </c>
      <c r="Z761" s="30">
        <v>-7175.0517989999998</v>
      </c>
      <c r="AA761" s="32" t="s">
        <v>4748</v>
      </c>
      <c r="AB761" s="30" t="s">
        <v>4748</v>
      </c>
      <c r="AC761" s="27" t="s">
        <v>2001</v>
      </c>
      <c r="AD761" s="30" t="s">
        <v>4748</v>
      </c>
      <c r="AE761" s="27" t="s">
        <v>2001</v>
      </c>
      <c r="AF761" s="30">
        <v>-386</v>
      </c>
      <c r="AG761" s="27" t="s">
        <v>4748</v>
      </c>
      <c r="AH761" s="25" t="s">
        <v>4748</v>
      </c>
      <c r="AI761" s="25" t="s">
        <v>4748</v>
      </c>
      <c r="AJ761" s="25" t="s">
        <v>4748</v>
      </c>
      <c r="AK761" s="25" t="s">
        <v>4748</v>
      </c>
      <c r="AL761" s="25" t="s">
        <v>4748</v>
      </c>
      <c r="AM761" s="25" t="s">
        <v>4748</v>
      </c>
      <c r="AN761" s="49">
        <v>7.402658973313569</v>
      </c>
      <c r="AO761" s="49" t="s">
        <v>4748</v>
      </c>
      <c r="AP761" s="49">
        <v>21.210402212664224</v>
      </c>
      <c r="AQ761" s="49">
        <v>0</v>
      </c>
      <c r="AR761" s="49" t="s">
        <v>4748</v>
      </c>
      <c r="AS761" s="49">
        <v>0</v>
      </c>
      <c r="AT761" s="28" t="s">
        <v>4748</v>
      </c>
      <c r="AU761" s="28" t="s">
        <v>4748</v>
      </c>
      <c r="AV761" s="28">
        <v>0</v>
      </c>
    </row>
    <row r="762" spans="1:48" x14ac:dyDescent="0.25">
      <c r="A762" s="162">
        <v>759</v>
      </c>
      <c r="B762" s="3" t="s">
        <v>3064</v>
      </c>
      <c r="C762" s="3" t="s">
        <v>2176</v>
      </c>
      <c r="D762" s="28" t="s">
        <v>4942</v>
      </c>
      <c r="E762" s="25" t="s">
        <v>4942</v>
      </c>
      <c r="F762" s="25" t="s">
        <v>4942</v>
      </c>
      <c r="G762" s="25" t="s">
        <v>4942</v>
      </c>
      <c r="H762" s="28" t="s">
        <v>4942</v>
      </c>
      <c r="I762" s="51">
        <v>10.799999999999999</v>
      </c>
      <c r="J762" s="51">
        <v>100</v>
      </c>
      <c r="K762" s="28" t="s">
        <v>4942</v>
      </c>
      <c r="L762" s="28" t="s">
        <v>4942</v>
      </c>
      <c r="M762" s="51" t="s">
        <v>4942</v>
      </c>
      <c r="N762" s="51" t="s">
        <v>4942</v>
      </c>
      <c r="O762" s="51" t="s">
        <v>4942</v>
      </c>
      <c r="P762" s="30">
        <v>454436.27211899997</v>
      </c>
      <c r="Q762" s="27" t="s">
        <v>2001</v>
      </c>
      <c r="R762" s="30">
        <v>423344.64993700001</v>
      </c>
      <c r="S762" s="27">
        <v>-6.841800289625255E-2</v>
      </c>
      <c r="T762" s="30">
        <v>387881.16956200002</v>
      </c>
      <c r="U762" s="27">
        <v>-8.3769761541281976E-2</v>
      </c>
      <c r="V762" s="30">
        <v>7304.1302729999998</v>
      </c>
      <c r="W762" s="32" t="s">
        <v>2001</v>
      </c>
      <c r="X762" s="30">
        <v>8063.8207750000001</v>
      </c>
      <c r="Y762" s="32">
        <v>0.10400834508774115</v>
      </c>
      <c r="Z762" s="30">
        <v>10014.997861</v>
      </c>
      <c r="AA762" s="32">
        <v>0.24196682198706229</v>
      </c>
      <c r="AB762" s="30">
        <v>904.565158</v>
      </c>
      <c r="AC762" s="27" t="s">
        <v>2001</v>
      </c>
      <c r="AD762" s="30">
        <v>747</v>
      </c>
      <c r="AE762" s="27">
        <v>-0.17418884267925783</v>
      </c>
      <c r="AF762" s="30">
        <v>927</v>
      </c>
      <c r="AG762" s="27">
        <v>0.24096385542168675</v>
      </c>
      <c r="AH762" s="25" t="s">
        <v>4748</v>
      </c>
      <c r="AI762" s="25">
        <v>2.2071712417501437</v>
      </c>
      <c r="AJ762" s="25">
        <v>2.8104125677920542</v>
      </c>
      <c r="AK762" s="25" t="s">
        <v>4748</v>
      </c>
      <c r="AL762" s="25">
        <v>6.9476114009537726</v>
      </c>
      <c r="AM762" s="25">
        <v>7.7742138546559261</v>
      </c>
      <c r="AN762" s="49">
        <v>13.567245283152696</v>
      </c>
      <c r="AO762" s="49">
        <v>14.875922299094091</v>
      </c>
      <c r="AP762" s="49">
        <v>15.900521370925102</v>
      </c>
      <c r="AQ762" s="49">
        <v>109.11732450318846</v>
      </c>
      <c r="AR762" s="49">
        <v>71.827390672252051</v>
      </c>
      <c r="AS762" s="49">
        <v>42.621427789948029</v>
      </c>
      <c r="AT762" s="28" t="s">
        <v>4748</v>
      </c>
      <c r="AU762" s="28" t="s">
        <v>4748</v>
      </c>
      <c r="AV762" s="28" t="s">
        <v>4748</v>
      </c>
    </row>
    <row r="763" spans="1:48" x14ac:dyDescent="0.25">
      <c r="A763" s="162">
        <v>760</v>
      </c>
      <c r="B763" s="3" t="s">
        <v>4013</v>
      </c>
      <c r="C763" s="3" t="s">
        <v>2176</v>
      </c>
      <c r="D763" s="28">
        <v>34500</v>
      </c>
      <c r="E763" s="25">
        <v>18.965520000000001</v>
      </c>
      <c r="F763" s="25">
        <v>-32.879379999999998</v>
      </c>
      <c r="G763" s="25">
        <v>-48.507460000000002</v>
      </c>
      <c r="H763" s="28">
        <v>247750020000.00003</v>
      </c>
      <c r="I763" s="51">
        <v>7.1811599999999993</v>
      </c>
      <c r="J763" s="51">
        <v>99.997219999999999</v>
      </c>
      <c r="K763" s="28">
        <v>30</v>
      </c>
      <c r="L763" s="28">
        <v>940000</v>
      </c>
      <c r="M763" s="51">
        <v>8.5607940446650126</v>
      </c>
      <c r="N763" s="51">
        <v>1.0629269929799752</v>
      </c>
      <c r="O763" s="51" t="s">
        <v>4942</v>
      </c>
      <c r="P763" s="30" t="s">
        <v>4748</v>
      </c>
      <c r="Q763" s="27" t="s">
        <v>2001</v>
      </c>
      <c r="R763" s="30">
        <v>2130545.961352</v>
      </c>
      <c r="S763" s="27" t="s">
        <v>2001</v>
      </c>
      <c r="T763" s="30">
        <v>2025990.4750959999</v>
      </c>
      <c r="U763" s="27">
        <v>-4.907450397814999E-2</v>
      </c>
      <c r="V763" s="30" t="s">
        <v>4748</v>
      </c>
      <c r="W763" s="32" t="s">
        <v>2001</v>
      </c>
      <c r="X763" s="30">
        <v>36749.015375000003</v>
      </c>
      <c r="Y763" s="32" t="s">
        <v>2001</v>
      </c>
      <c r="Z763" s="30">
        <v>26360.186484000002</v>
      </c>
      <c r="AA763" s="32">
        <v>-0.2826967956825156</v>
      </c>
      <c r="AB763" s="30" t="s">
        <v>4748</v>
      </c>
      <c r="AC763" s="27" t="s">
        <v>2001</v>
      </c>
      <c r="AD763" s="30">
        <v>5866</v>
      </c>
      <c r="AE763" s="27" t="s">
        <v>2001</v>
      </c>
      <c r="AF763" s="30">
        <v>4030</v>
      </c>
      <c r="AG763" s="27">
        <v>-0.31299011251278552</v>
      </c>
      <c r="AH763" s="25" t="s">
        <v>4748</v>
      </c>
      <c r="AI763" s="25" t="s">
        <v>4748</v>
      </c>
      <c r="AJ763" s="25">
        <v>3.3312507572108658</v>
      </c>
      <c r="AK763" s="25" t="s">
        <v>4748</v>
      </c>
      <c r="AL763" s="25" t="s">
        <v>4748</v>
      </c>
      <c r="AM763" s="25">
        <v>11.64401756632428</v>
      </c>
      <c r="AN763" s="49" t="s">
        <v>4748</v>
      </c>
      <c r="AO763" s="49">
        <v>10.390112284248755</v>
      </c>
      <c r="AP763" s="49">
        <v>11.434109153697925</v>
      </c>
      <c r="AQ763" s="49" t="s">
        <v>4748</v>
      </c>
      <c r="AR763" s="49">
        <v>13.892912550827429</v>
      </c>
      <c r="AS763" s="49">
        <v>32.151415564558995</v>
      </c>
      <c r="AT763" s="28" t="s">
        <v>4748</v>
      </c>
      <c r="AU763" s="28" t="s">
        <v>4748</v>
      </c>
      <c r="AV763" s="28">
        <v>3500</v>
      </c>
    </row>
    <row r="764" spans="1:48" x14ac:dyDescent="0.25">
      <c r="A764" s="162">
        <v>761</v>
      </c>
      <c r="B764" s="3" t="s">
        <v>3067</v>
      </c>
      <c r="C764" s="3" t="s">
        <v>2176</v>
      </c>
      <c r="D764" s="6">
        <v>36900</v>
      </c>
      <c r="E764" s="171">
        <v>-13.380280000000001</v>
      </c>
      <c r="F764" s="171">
        <v>8.5294120000000007</v>
      </c>
      <c r="G764" s="171">
        <v>53.75</v>
      </c>
      <c r="H764" s="6">
        <v>442800000000</v>
      </c>
      <c r="I764" s="154">
        <v>12</v>
      </c>
      <c r="J764" s="154">
        <v>99.939750000000004</v>
      </c>
      <c r="K764" s="6">
        <v>7245</v>
      </c>
      <c r="L764" s="6">
        <v>287110500</v>
      </c>
      <c r="M764" s="154">
        <v>4.04250657318142</v>
      </c>
      <c r="N764" s="154">
        <v>2.0696118966360855</v>
      </c>
      <c r="O764" s="154">
        <v>0.28074949999999999</v>
      </c>
      <c r="P764" s="172">
        <v>18833.4529</v>
      </c>
      <c r="Q764" s="168" t="s">
        <v>2001</v>
      </c>
      <c r="R764" s="172">
        <v>24288.046695000001</v>
      </c>
      <c r="S764" s="168">
        <v>0.28962261057291316</v>
      </c>
      <c r="T764" s="172">
        <v>35062.360575999999</v>
      </c>
      <c r="U764" s="168">
        <v>0.44360561457657383</v>
      </c>
      <c r="V764" s="172">
        <v>18123.040863999999</v>
      </c>
      <c r="W764" s="173" t="s">
        <v>2001</v>
      </c>
      <c r="X764" s="172">
        <v>22363.186901000001</v>
      </c>
      <c r="Y764" s="173">
        <v>0.23396438096780559</v>
      </c>
      <c r="Z764" s="172">
        <v>30447.167410999999</v>
      </c>
      <c r="AA764" s="173">
        <v>0.36148606841176611</v>
      </c>
      <c r="AB764" s="172">
        <v>1389</v>
      </c>
      <c r="AC764" s="168" t="s">
        <v>2001</v>
      </c>
      <c r="AD764" s="172">
        <v>1864</v>
      </c>
      <c r="AE764" s="168">
        <v>0.34197264218862489</v>
      </c>
      <c r="AF764" s="172">
        <v>2537</v>
      </c>
      <c r="AG764" s="168">
        <v>0.36105150214592274</v>
      </c>
      <c r="AH764" s="171" t="s">
        <v>4748</v>
      </c>
      <c r="AI764" s="171">
        <v>3.1819548765785557</v>
      </c>
      <c r="AJ764" s="171">
        <v>4.0665327686803368</v>
      </c>
      <c r="AK764" s="171" t="s">
        <v>4748</v>
      </c>
      <c r="AL764" s="171">
        <v>10.752286201819878</v>
      </c>
      <c r="AM764" s="171">
        <v>14.563277617371531</v>
      </c>
      <c r="AN764" s="170">
        <v>50.398418348448473</v>
      </c>
      <c r="AO764" s="170">
        <v>50.26702956937806</v>
      </c>
      <c r="AP764" s="170">
        <v>53.556964073473345</v>
      </c>
      <c r="AQ764" s="170">
        <v>14.617678033514245</v>
      </c>
      <c r="AR764" s="170">
        <v>8.0095816766679064</v>
      </c>
      <c r="AS764" s="170">
        <v>5.9071877486874333</v>
      </c>
      <c r="AT764" s="6" t="s">
        <v>4748</v>
      </c>
      <c r="AU764" s="6">
        <v>1600</v>
      </c>
      <c r="AV764" s="6">
        <v>1600</v>
      </c>
    </row>
    <row r="765" spans="1:48" x14ac:dyDescent="0.25">
      <c r="A765" s="162">
        <v>762</v>
      </c>
      <c r="B765" s="3" t="s">
        <v>180</v>
      </c>
      <c r="C765" s="3" t="s">
        <v>1</v>
      </c>
      <c r="D765" s="28">
        <v>4680</v>
      </c>
      <c r="E765" s="25">
        <v>-5.4545450000000004</v>
      </c>
      <c r="F765" s="25">
        <v>-5.2631579999999998</v>
      </c>
      <c r="G765" s="25">
        <v>-13.611549999999999</v>
      </c>
      <c r="H765" s="28">
        <v>176172871680</v>
      </c>
      <c r="I765" s="51">
        <v>37.64378</v>
      </c>
      <c r="J765" s="51">
        <v>74.346190000000007</v>
      </c>
      <c r="K765" s="28">
        <v>24283.5</v>
      </c>
      <c r="L765" s="28">
        <v>115900000</v>
      </c>
      <c r="M765" s="51">
        <v>4.979798286307016</v>
      </c>
      <c r="N765" s="51">
        <v>0.34519776996780754</v>
      </c>
      <c r="O765" s="51">
        <v>0.71727560000000001</v>
      </c>
      <c r="P765" s="30">
        <v>68019.291012999995</v>
      </c>
      <c r="Q765" s="27">
        <v>-2.4287310422714814E-2</v>
      </c>
      <c r="R765" s="30">
        <v>71926.062890000001</v>
      </c>
      <c r="S765" s="27">
        <v>5.7436233439324358E-2</v>
      </c>
      <c r="T765" s="30">
        <v>70403.075509000002</v>
      </c>
      <c r="U765" s="27">
        <v>-2.1174346541519687E-2</v>
      </c>
      <c r="V765" s="30">
        <v>112422.883688</v>
      </c>
      <c r="W765" s="32">
        <v>0.59135747664525429</v>
      </c>
      <c r="X765" s="30">
        <v>59636.632106999998</v>
      </c>
      <c r="Y765" s="32">
        <v>-0.46953297984682807</v>
      </c>
      <c r="Z765" s="30">
        <v>12492.605718000001</v>
      </c>
      <c r="AA765" s="32">
        <v>-0.79052127397828609</v>
      </c>
      <c r="AB765" s="30">
        <v>3416.5217391304354</v>
      </c>
      <c r="AC765" s="27">
        <v>2.3241716248044275E-2</v>
      </c>
      <c r="AD765" s="30">
        <v>1542.608695652174</v>
      </c>
      <c r="AE765" s="27">
        <v>-0.54848561975057275</v>
      </c>
      <c r="AF765" s="30">
        <v>332.17391304347831</v>
      </c>
      <c r="AG765" s="27">
        <v>-0.78466741826381059</v>
      </c>
      <c r="AH765" s="25">
        <v>31.546151107319819</v>
      </c>
      <c r="AI765" s="25">
        <v>12.224748213040373</v>
      </c>
      <c r="AJ765" s="25">
        <v>2.163819641224797</v>
      </c>
      <c r="AK765" s="25">
        <v>35.476532035984917</v>
      </c>
      <c r="AL765" s="25">
        <v>12.430045298282405</v>
      </c>
      <c r="AM765" s="25">
        <v>2.5645708872984874</v>
      </c>
      <c r="AN765" s="49">
        <v>9.9048683125973263</v>
      </c>
      <c r="AO765" s="49">
        <v>12.742401090431766</v>
      </c>
      <c r="AP765" s="49">
        <v>9.4722697847873132</v>
      </c>
      <c r="AQ765" s="49">
        <v>0.34799843234615019</v>
      </c>
      <c r="AR765" s="49">
        <v>2.4540051058769818</v>
      </c>
      <c r="AS765" s="49">
        <v>24.271616327061146</v>
      </c>
      <c r="AT765" s="28">
        <v>756.14366729678648</v>
      </c>
      <c r="AU765" s="28">
        <v>434.78260869565219</v>
      </c>
      <c r="AV765" s="28" t="s">
        <v>4748</v>
      </c>
    </row>
    <row r="766" spans="1:48" x14ac:dyDescent="0.25">
      <c r="A766" s="162">
        <v>763</v>
      </c>
      <c r="B766" s="3" t="s">
        <v>476</v>
      </c>
      <c r="C766" s="3" t="s">
        <v>694</v>
      </c>
      <c r="D766" s="6">
        <v>5900</v>
      </c>
      <c r="E766" s="171">
        <v>15.68627</v>
      </c>
      <c r="F766" s="171">
        <v>-3.278689</v>
      </c>
      <c r="G766" s="171">
        <v>5.3571429999999998</v>
      </c>
      <c r="H766" s="6">
        <v>31202875700</v>
      </c>
      <c r="I766" s="154">
        <v>5.2886199999999999</v>
      </c>
      <c r="J766" s="154">
        <v>20.10051</v>
      </c>
      <c r="K766" s="6">
        <v>85</v>
      </c>
      <c r="L766" s="6">
        <v>427000</v>
      </c>
      <c r="M766" s="154" t="s">
        <v>4942</v>
      </c>
      <c r="N766" s="154">
        <v>0.47149502044855557</v>
      </c>
      <c r="O766" s="154" t="s">
        <v>4942</v>
      </c>
      <c r="P766" s="172">
        <v>441253.29132600001</v>
      </c>
      <c r="Q766" s="168">
        <v>0.17105697306884959</v>
      </c>
      <c r="R766" s="172">
        <v>453089.52260999999</v>
      </c>
      <c r="S766" s="168">
        <v>2.6824120106687888E-2</v>
      </c>
      <c r="T766" s="172">
        <v>467370.243716</v>
      </c>
      <c r="U766" s="168">
        <v>3.1518541906986983E-2</v>
      </c>
      <c r="V766" s="172">
        <v>5052.7982949999996</v>
      </c>
      <c r="W766" s="173">
        <v>0.10081457552296125</v>
      </c>
      <c r="X766" s="172">
        <v>6047.9227819999996</v>
      </c>
      <c r="Y766" s="173">
        <v>0.196945223003405</v>
      </c>
      <c r="Z766" s="172">
        <v>6292.0218539999996</v>
      </c>
      <c r="AA766" s="173">
        <v>4.0360811604026194E-2</v>
      </c>
      <c r="AB766" s="172">
        <v>955.37190082644611</v>
      </c>
      <c r="AC766" s="168">
        <v>0.1009523809523809</v>
      </c>
      <c r="AD766" s="172">
        <v>1143.5647127272728</v>
      </c>
      <c r="AE766" s="168">
        <v>0.19698382560553651</v>
      </c>
      <c r="AF766" s="172">
        <v>1057</v>
      </c>
      <c r="AG766" s="168">
        <v>-7.5697257674929214E-2</v>
      </c>
      <c r="AH766" s="171">
        <v>3.1414624793718184</v>
      </c>
      <c r="AI766" s="171">
        <v>3.5848845413376442</v>
      </c>
      <c r="AJ766" s="171">
        <v>3.6927274529253387</v>
      </c>
      <c r="AK766" s="171">
        <v>10.252963399175622</v>
      </c>
      <c r="AL766" s="171">
        <v>11.146866898619956</v>
      </c>
      <c r="AM766" s="171">
        <v>9.3540359067382219</v>
      </c>
      <c r="AN766" s="170">
        <v>7.7902611871066512</v>
      </c>
      <c r="AO766" s="170">
        <v>9.746183602442315</v>
      </c>
      <c r="AP766" s="170">
        <v>8.8721786852132176</v>
      </c>
      <c r="AQ766" s="170">
        <v>152.13019594727439</v>
      </c>
      <c r="AR766" s="170">
        <v>109.69393875397625</v>
      </c>
      <c r="AS766" s="170">
        <v>117.59119575583321</v>
      </c>
      <c r="AT766" s="6">
        <v>0</v>
      </c>
      <c r="AU766" s="6">
        <v>0</v>
      </c>
      <c r="AV766" s="6" t="s">
        <v>4748</v>
      </c>
    </row>
    <row r="767" spans="1:48" x14ac:dyDescent="0.25">
      <c r="A767" s="162">
        <v>764</v>
      </c>
      <c r="B767" s="3" t="s">
        <v>3070</v>
      </c>
      <c r="C767" s="3" t="s">
        <v>2176</v>
      </c>
      <c r="D767" s="28">
        <v>5500</v>
      </c>
      <c r="E767" s="25">
        <v>-22.535209999999999</v>
      </c>
      <c r="F767" s="25">
        <v>-38.888890000000004</v>
      </c>
      <c r="G767" s="25">
        <v>14.58333</v>
      </c>
      <c r="H767" s="28">
        <v>30330415500.000008</v>
      </c>
      <c r="I767" s="51">
        <v>5.5146199999999999</v>
      </c>
      <c r="J767" s="51">
        <v>58.29251</v>
      </c>
      <c r="K767" s="28">
        <v>20</v>
      </c>
      <c r="L767" s="28">
        <v>123000</v>
      </c>
      <c r="M767" s="51">
        <v>6.2642369020501141</v>
      </c>
      <c r="N767" s="51">
        <v>0.61891944764854667</v>
      </c>
      <c r="O767" s="51" t="s">
        <v>4942</v>
      </c>
      <c r="P767" s="30">
        <v>119408.577038</v>
      </c>
      <c r="Q767" s="27">
        <v>1.5800546473784287</v>
      </c>
      <c r="R767" s="30">
        <v>120413.542719</v>
      </c>
      <c r="S767" s="27">
        <v>8.4161934253699222E-3</v>
      </c>
      <c r="T767" s="30">
        <v>80956.731551000004</v>
      </c>
      <c r="U767" s="27">
        <v>-0.32767752095856345</v>
      </c>
      <c r="V767" s="30">
        <v>-3389.3418339999998</v>
      </c>
      <c r="W767" s="32">
        <v>-0.71039275068504082</v>
      </c>
      <c r="X767" s="30">
        <v>4676.7205210000002</v>
      </c>
      <c r="Y767" s="32">
        <v>-2.3798314687783129</v>
      </c>
      <c r="Z767" s="30">
        <v>4842.5387069999997</v>
      </c>
      <c r="AA767" s="32">
        <v>3.5456081939346552E-2</v>
      </c>
      <c r="AB767" s="30">
        <v>-615</v>
      </c>
      <c r="AC767" s="27">
        <v>-0.71328671328671334</v>
      </c>
      <c r="AD767" s="30">
        <v>848</v>
      </c>
      <c r="AE767" s="27">
        <v>-2.3788617886178862</v>
      </c>
      <c r="AF767" s="30">
        <v>878</v>
      </c>
      <c r="AG767" s="27">
        <v>3.5377358490566037E-2</v>
      </c>
      <c r="AH767" s="25">
        <v>-4.245592244250763</v>
      </c>
      <c r="AI767" s="25">
        <v>6.1808902352502315</v>
      </c>
      <c r="AJ767" s="25">
        <v>5.6478963690706827</v>
      </c>
      <c r="AK767" s="25">
        <v>-9.2905618968528536</v>
      </c>
      <c r="AL767" s="25">
        <v>12.492114318823132</v>
      </c>
      <c r="AM767" s="25">
        <v>10.395246650345261</v>
      </c>
      <c r="AN767" s="49">
        <v>38.671116985428085</v>
      </c>
      <c r="AO767" s="49">
        <v>44.482864416668519</v>
      </c>
      <c r="AP767" s="49">
        <v>40.523181495207936</v>
      </c>
      <c r="AQ767" s="49">
        <v>6.1335439858848178</v>
      </c>
      <c r="AR767" s="49">
        <v>2.8022336871363698</v>
      </c>
      <c r="AS767" s="49">
        <v>21.457756521340247</v>
      </c>
      <c r="AT767" s="28">
        <v>0</v>
      </c>
      <c r="AU767" s="28">
        <v>0</v>
      </c>
      <c r="AV767" s="28">
        <v>0</v>
      </c>
    </row>
    <row r="768" spans="1:48" x14ac:dyDescent="0.25">
      <c r="A768" s="162">
        <v>765</v>
      </c>
      <c r="B768" s="3" t="s">
        <v>4106</v>
      </c>
      <c r="C768" s="3" t="s">
        <v>2176</v>
      </c>
      <c r="D768" s="28" t="s">
        <v>4942</v>
      </c>
      <c r="E768" s="25" t="s">
        <v>4942</v>
      </c>
      <c r="F768" s="25" t="s">
        <v>4942</v>
      </c>
      <c r="G768" s="25" t="s">
        <v>4942</v>
      </c>
      <c r="H768" s="28" t="s">
        <v>4942</v>
      </c>
      <c r="I768" s="51">
        <v>141.9915</v>
      </c>
      <c r="J768" s="51">
        <v>100</v>
      </c>
      <c r="K768" s="28" t="s">
        <v>4942</v>
      </c>
      <c r="L768" s="28" t="s">
        <v>4942</v>
      </c>
      <c r="M768" s="51" t="s">
        <v>4942</v>
      </c>
      <c r="N768" s="51" t="s">
        <v>4942</v>
      </c>
      <c r="O768" s="51" t="s">
        <v>4942</v>
      </c>
      <c r="P768" s="30" t="s">
        <v>4748</v>
      </c>
      <c r="Q768" s="27" t="s">
        <v>2001</v>
      </c>
      <c r="R768" s="30">
        <v>1162647.9780379999</v>
      </c>
      <c r="S768" s="27" t="s">
        <v>2001</v>
      </c>
      <c r="T768" s="30">
        <v>1223016.774856</v>
      </c>
      <c r="U768" s="27">
        <v>5.1923538300796789E-2</v>
      </c>
      <c r="V768" s="30" t="s">
        <v>4748</v>
      </c>
      <c r="W768" s="32" t="s">
        <v>2001</v>
      </c>
      <c r="X768" s="30">
        <v>9981.2437160000009</v>
      </c>
      <c r="Y768" s="32" t="s">
        <v>2001</v>
      </c>
      <c r="Z768" s="30">
        <v>354.03700600000002</v>
      </c>
      <c r="AA768" s="32">
        <v>-0.96452977043006405</v>
      </c>
      <c r="AB768" s="30" t="s">
        <v>4748</v>
      </c>
      <c r="AC768" s="27" t="s">
        <v>2001</v>
      </c>
      <c r="AD768" s="30" t="s">
        <v>4748</v>
      </c>
      <c r="AE768" s="27" t="s">
        <v>2001</v>
      </c>
      <c r="AF768" s="30">
        <v>-8</v>
      </c>
      <c r="AG768" s="27" t="s">
        <v>4748</v>
      </c>
      <c r="AH768" s="25" t="s">
        <v>4748</v>
      </c>
      <c r="AI768" s="25" t="s">
        <v>4748</v>
      </c>
      <c r="AJ768" s="25">
        <v>9.9967492039658712E-3</v>
      </c>
      <c r="AK768" s="25" t="s">
        <v>4748</v>
      </c>
      <c r="AL768" s="25" t="s">
        <v>4748</v>
      </c>
      <c r="AM768" s="25">
        <v>-7.8605965351415397E-2</v>
      </c>
      <c r="AN768" s="49" t="s">
        <v>4748</v>
      </c>
      <c r="AO768" s="49">
        <v>8.4415442395232141</v>
      </c>
      <c r="AP768" s="49">
        <v>5.8359849887098854</v>
      </c>
      <c r="AQ768" s="49" t="s">
        <v>4748</v>
      </c>
      <c r="AR768" s="49">
        <v>13.314817095787598</v>
      </c>
      <c r="AS768" s="49">
        <v>14.265565286740909</v>
      </c>
      <c r="AT768" s="28" t="s">
        <v>4748</v>
      </c>
      <c r="AU768" s="28" t="s">
        <v>4748</v>
      </c>
      <c r="AV768" s="28" t="s">
        <v>4748</v>
      </c>
    </row>
    <row r="769" spans="1:48" x14ac:dyDescent="0.25">
      <c r="A769" s="162">
        <v>766</v>
      </c>
      <c r="B769" s="3" t="s">
        <v>3073</v>
      </c>
      <c r="C769" s="3" t="s">
        <v>2176</v>
      </c>
      <c r="D769" s="28">
        <v>15000</v>
      </c>
      <c r="E769" s="25">
        <v>7.1428570000000002</v>
      </c>
      <c r="F769" s="25">
        <v>11.940300000000001</v>
      </c>
      <c r="G769" s="25">
        <v>24.51906</v>
      </c>
      <c r="H769" s="28">
        <v>1950000000000</v>
      </c>
      <c r="I769" s="51">
        <v>130</v>
      </c>
      <c r="J769" s="51">
        <v>100</v>
      </c>
      <c r="K769" s="28">
        <v>93005.15</v>
      </c>
      <c r="L769" s="28">
        <v>1360484000</v>
      </c>
      <c r="M769" s="51">
        <v>31.185853669083997</v>
      </c>
      <c r="N769" s="51">
        <v>1.5680694430458775</v>
      </c>
      <c r="O769" s="51">
        <v>0.30396109999999998</v>
      </c>
      <c r="P769" s="30" t="s">
        <v>4748</v>
      </c>
      <c r="Q769" s="27" t="s">
        <v>2001</v>
      </c>
      <c r="R769" s="30">
        <v>1476876.137139</v>
      </c>
      <c r="S769" s="27" t="s">
        <v>2001</v>
      </c>
      <c r="T769" s="30" t="s">
        <v>4748</v>
      </c>
      <c r="U769" s="27" t="s">
        <v>4748</v>
      </c>
      <c r="V769" s="30" t="s">
        <v>4748</v>
      </c>
      <c r="W769" s="32" t="s">
        <v>2001</v>
      </c>
      <c r="X769" s="30">
        <v>70255.099562000003</v>
      </c>
      <c r="Y769" s="32" t="s">
        <v>2001</v>
      </c>
      <c r="Z769" s="30">
        <v>44368.724170000001</v>
      </c>
      <c r="AA769" s="32">
        <v>-0.36846258212409649</v>
      </c>
      <c r="AB769" s="30" t="s">
        <v>4748</v>
      </c>
      <c r="AC769" s="27" t="s">
        <v>2001</v>
      </c>
      <c r="AD769" s="30">
        <v>1277</v>
      </c>
      <c r="AE769" s="27" t="s">
        <v>2001</v>
      </c>
      <c r="AF769" s="30">
        <v>555</v>
      </c>
      <c r="AG769" s="27">
        <v>-0.56538762725137037</v>
      </c>
      <c r="AH769" s="25" t="s">
        <v>4748</v>
      </c>
      <c r="AI769" s="25" t="s">
        <v>4748</v>
      </c>
      <c r="AJ769" s="25" t="s">
        <v>4748</v>
      </c>
      <c r="AK769" s="25" t="s">
        <v>4748</v>
      </c>
      <c r="AL769" s="25" t="s">
        <v>4748</v>
      </c>
      <c r="AM769" s="25" t="s">
        <v>4748</v>
      </c>
      <c r="AN769" s="49" t="s">
        <v>4748</v>
      </c>
      <c r="AO769" s="49" t="s">
        <v>4748</v>
      </c>
      <c r="AP769" s="49" t="s">
        <v>4748</v>
      </c>
      <c r="AQ769" s="49" t="s">
        <v>4748</v>
      </c>
      <c r="AR769" s="49">
        <v>28.221294205804128</v>
      </c>
      <c r="AS769" s="49" t="s">
        <v>4748</v>
      </c>
      <c r="AT769" s="28" t="s">
        <v>4748</v>
      </c>
      <c r="AU769" s="28" t="s">
        <v>4748</v>
      </c>
      <c r="AV769" s="28" t="s">
        <v>4748</v>
      </c>
    </row>
    <row r="770" spans="1:48" x14ac:dyDescent="0.25">
      <c r="A770" s="162">
        <v>767</v>
      </c>
      <c r="B770" s="3" t="s">
        <v>477</v>
      </c>
      <c r="C770" s="3" t="s">
        <v>694</v>
      </c>
      <c r="D770" s="28">
        <v>12500</v>
      </c>
      <c r="E770" s="25">
        <v>-3.8461539999999999</v>
      </c>
      <c r="F770" s="25">
        <v>-6.0150379999999997</v>
      </c>
      <c r="G770" s="25">
        <v>-2.34375</v>
      </c>
      <c r="H770" s="28">
        <v>42623250000</v>
      </c>
      <c r="I770" s="51">
        <v>3.4098599999999997</v>
      </c>
      <c r="J770" s="51">
        <v>25.651990000000001</v>
      </c>
      <c r="K770" s="28">
        <v>95</v>
      </c>
      <c r="L770" s="28">
        <v>1217500</v>
      </c>
      <c r="M770" s="51" t="s">
        <v>4942</v>
      </c>
      <c r="N770" s="51">
        <v>1.1921284271493815</v>
      </c>
      <c r="O770" s="51" t="s">
        <v>4942</v>
      </c>
      <c r="P770" s="30">
        <v>64794.203051999997</v>
      </c>
      <c r="Q770" s="27">
        <v>-0.20870896265426131</v>
      </c>
      <c r="R770" s="30">
        <v>71691.033666000003</v>
      </c>
      <c r="S770" s="27">
        <v>0.10644209341482314</v>
      </c>
      <c r="T770" s="30">
        <v>166153.46683700001</v>
      </c>
      <c r="U770" s="27">
        <v>1.3176324616979196</v>
      </c>
      <c r="V770" s="30">
        <v>-10900.482207999999</v>
      </c>
      <c r="W770" s="32">
        <v>-86.302250088512807</v>
      </c>
      <c r="X770" s="30">
        <v>1469.525787</v>
      </c>
      <c r="Y770" s="32">
        <v>-1.1348129155168472</v>
      </c>
      <c r="Z770" s="30">
        <v>13832.806871000001</v>
      </c>
      <c r="AA770" s="32">
        <v>8.4131093127935692</v>
      </c>
      <c r="AB770" s="30">
        <v>-3197</v>
      </c>
      <c r="AC770" s="27">
        <v>-87.405405405405403</v>
      </c>
      <c r="AD770" s="30">
        <v>431</v>
      </c>
      <c r="AE770" s="27">
        <v>-1.1348138880200187</v>
      </c>
      <c r="AF770" s="30">
        <v>4057</v>
      </c>
      <c r="AG770" s="27">
        <v>8.4129930394431547</v>
      </c>
      <c r="AH770" s="25">
        <v>-10.877891382326089</v>
      </c>
      <c r="AI770" s="25">
        <v>1.4139691026894503</v>
      </c>
      <c r="AJ770" s="25">
        <v>13.890014945915258</v>
      </c>
      <c r="AK770" s="25">
        <v>-37.876462855839719</v>
      </c>
      <c r="AL770" s="25">
        <v>6.3521422444045186</v>
      </c>
      <c r="AM770" s="25">
        <v>44.932863965753455</v>
      </c>
      <c r="AN770" s="49">
        <v>-5.2069187984184362</v>
      </c>
      <c r="AO770" s="49">
        <v>12.815050139745887</v>
      </c>
      <c r="AP770" s="49">
        <v>14.341768558688628</v>
      </c>
      <c r="AQ770" s="49">
        <v>89.200516962314808</v>
      </c>
      <c r="AR770" s="49">
        <v>79.45420090439967</v>
      </c>
      <c r="AS770" s="49">
        <v>55.408342957529769</v>
      </c>
      <c r="AT770" s="28">
        <v>0</v>
      </c>
      <c r="AU770" s="28">
        <v>0</v>
      </c>
      <c r="AV770" s="28">
        <v>1000</v>
      </c>
    </row>
    <row r="771" spans="1:48" x14ac:dyDescent="0.25">
      <c r="A771" s="162">
        <v>768</v>
      </c>
      <c r="B771" s="3" t="s">
        <v>4424</v>
      </c>
      <c r="C771" s="3" t="s">
        <v>2176</v>
      </c>
      <c r="D771" s="28">
        <v>42000</v>
      </c>
      <c r="E771" s="25">
        <v>-24.460429999999999</v>
      </c>
      <c r="F771" s="25">
        <v>-24.32432</v>
      </c>
      <c r="G771" s="25">
        <v>-34.881140000000002</v>
      </c>
      <c r="H771" s="28">
        <v>964796868000</v>
      </c>
      <c r="I771" s="51">
        <v>22.971349999999997</v>
      </c>
      <c r="J771" s="51">
        <v>83.295400000000001</v>
      </c>
      <c r="K771" s="28">
        <v>295</v>
      </c>
      <c r="L771" s="28">
        <v>14222000</v>
      </c>
      <c r="M771" s="51">
        <v>7.4107528120503838</v>
      </c>
      <c r="N771" s="51">
        <v>0.81511729098928432</v>
      </c>
      <c r="O771" s="51" t="s">
        <v>4942</v>
      </c>
      <c r="P771" s="30">
        <v>1076371.7826799999</v>
      </c>
      <c r="Q771" s="27">
        <v>-6.038370917619118E-2</v>
      </c>
      <c r="R771" s="30">
        <v>1261740.002941</v>
      </c>
      <c r="S771" s="27">
        <v>0.17221579313372715</v>
      </c>
      <c r="T771" s="30">
        <v>1366680.618337</v>
      </c>
      <c r="U771" s="27">
        <v>8.3171346831671378E-2</v>
      </c>
      <c r="V771" s="30">
        <v>100705.067474</v>
      </c>
      <c r="W771" s="32">
        <v>-0.3786854876997755</v>
      </c>
      <c r="X771" s="30">
        <v>119658.840608</v>
      </c>
      <c r="Y771" s="32">
        <v>0.18821071877930562</v>
      </c>
      <c r="Z771" s="30">
        <v>114559.286521</v>
      </c>
      <c r="AA771" s="32">
        <v>-4.2617445239220023E-2</v>
      </c>
      <c r="AB771" s="30">
        <v>6166</v>
      </c>
      <c r="AC771" s="27">
        <v>-0.56808629868310456</v>
      </c>
      <c r="AD771" s="30">
        <v>7458</v>
      </c>
      <c r="AE771" s="27">
        <v>0.20953616607200787</v>
      </c>
      <c r="AF771" s="30">
        <v>5984</v>
      </c>
      <c r="AG771" s="27">
        <v>-0.19764011799410031</v>
      </c>
      <c r="AH771" s="25">
        <v>12.164755769213889</v>
      </c>
      <c r="AI771" s="25">
        <v>11.725182057846874</v>
      </c>
      <c r="AJ771" s="25">
        <v>9.3507406339874404</v>
      </c>
      <c r="AK771" s="25">
        <v>13.935667675969041</v>
      </c>
      <c r="AL771" s="25">
        <v>14.28380350599836</v>
      </c>
      <c r="AM771" s="25">
        <v>11.340229052013548</v>
      </c>
      <c r="AN771" s="49">
        <v>22.246986104539157</v>
      </c>
      <c r="AO771" s="49">
        <v>21.164286362527807</v>
      </c>
      <c r="AP771" s="49">
        <v>22.828492541120383</v>
      </c>
      <c r="AQ771" s="49">
        <v>0</v>
      </c>
      <c r="AR771" s="49">
        <v>0</v>
      </c>
      <c r="AS771" s="49">
        <v>1.9203588940381509</v>
      </c>
      <c r="AT771" s="28" t="s">
        <v>4748</v>
      </c>
      <c r="AU771" s="28" t="s">
        <v>4748</v>
      </c>
      <c r="AV771" s="28">
        <v>2000</v>
      </c>
    </row>
    <row r="772" spans="1:48" x14ac:dyDescent="0.25">
      <c r="A772" s="162">
        <v>769</v>
      </c>
      <c r="B772" s="3" t="s">
        <v>478</v>
      </c>
      <c r="C772" s="3" t="s">
        <v>694</v>
      </c>
      <c r="D772" s="28">
        <v>11900</v>
      </c>
      <c r="E772" s="25">
        <v>-5.5555560000000002</v>
      </c>
      <c r="F772" s="25">
        <v>-15</v>
      </c>
      <c r="G772" s="25">
        <v>0.84745760000000003</v>
      </c>
      <c r="H772" s="28">
        <v>59500000000</v>
      </c>
      <c r="I772" s="51">
        <v>5</v>
      </c>
      <c r="J772" s="51">
        <v>74.881619999999998</v>
      </c>
      <c r="K772" s="28">
        <v>1437.35</v>
      </c>
      <c r="L772" s="28">
        <v>17222500</v>
      </c>
      <c r="M772" s="51" t="s">
        <v>4942</v>
      </c>
      <c r="N772" s="51">
        <v>1.1455062970571745</v>
      </c>
      <c r="O772" s="51" t="s">
        <v>4942</v>
      </c>
      <c r="P772" s="30">
        <v>77282.764112000004</v>
      </c>
      <c r="Q772" s="27">
        <v>0.26302852652076392</v>
      </c>
      <c r="R772" s="30">
        <v>97356.226943000001</v>
      </c>
      <c r="S772" s="27">
        <v>0.25974048756730617</v>
      </c>
      <c r="T772" s="30">
        <v>128532.44148199999</v>
      </c>
      <c r="U772" s="27">
        <v>0.32022825368173935</v>
      </c>
      <c r="V772" s="30">
        <v>1042.0698179999999</v>
      </c>
      <c r="W772" s="32">
        <v>-0.57237208011977081</v>
      </c>
      <c r="X772" s="30">
        <v>2101.8529309999999</v>
      </c>
      <c r="Y772" s="32">
        <v>1.0169981844728948</v>
      </c>
      <c r="Z772" s="30">
        <v>191.783039</v>
      </c>
      <c r="AA772" s="32">
        <v>-0.9087552529620827</v>
      </c>
      <c r="AB772" s="30">
        <v>351.00458800000001</v>
      </c>
      <c r="AC772" s="27">
        <v>-0.57174392935982343</v>
      </c>
      <c r="AD772" s="30">
        <v>445.23125399999998</v>
      </c>
      <c r="AE772" s="27">
        <v>0.26844853093487187</v>
      </c>
      <c r="AF772" s="30">
        <v>38</v>
      </c>
      <c r="AG772" s="27">
        <v>-0.91465109500152031</v>
      </c>
      <c r="AH772" s="25">
        <v>1.3322157628730589</v>
      </c>
      <c r="AI772" s="25">
        <v>2.0100994295327705</v>
      </c>
      <c r="AJ772" s="25">
        <v>0.14463529362371258</v>
      </c>
      <c r="AK772" s="25">
        <v>3.7826402683521483</v>
      </c>
      <c r="AL772" s="25">
        <v>5.1674219245981643</v>
      </c>
      <c r="AM772" s="25">
        <v>0.36442452241574758</v>
      </c>
      <c r="AN772" s="49">
        <v>31.751073365386883</v>
      </c>
      <c r="AO772" s="49">
        <v>33.5256461603731</v>
      </c>
      <c r="AP772" s="49">
        <v>25.753104667848049</v>
      </c>
      <c r="AQ772" s="49">
        <v>128.31485478235359</v>
      </c>
      <c r="AR772" s="49">
        <v>118.07272745924517</v>
      </c>
      <c r="AS772" s="49">
        <v>124.93907176873178</v>
      </c>
      <c r="AT772" s="28">
        <v>0</v>
      </c>
      <c r="AU772" s="28">
        <v>0</v>
      </c>
      <c r="AV772" s="28">
        <v>0</v>
      </c>
    </row>
    <row r="773" spans="1:48" x14ac:dyDescent="0.25">
      <c r="A773" s="162">
        <v>770</v>
      </c>
      <c r="B773" s="3" t="s">
        <v>3076</v>
      </c>
      <c r="C773" s="3" t="s">
        <v>2176</v>
      </c>
      <c r="D773" s="28" t="s">
        <v>4942</v>
      </c>
      <c r="E773" s="25" t="s">
        <v>4942</v>
      </c>
      <c r="F773" s="25" t="s">
        <v>4942</v>
      </c>
      <c r="G773" s="25" t="s">
        <v>4942</v>
      </c>
      <c r="H773" s="28" t="s">
        <v>4942</v>
      </c>
      <c r="I773" s="51">
        <v>4.17117</v>
      </c>
      <c r="J773" s="51">
        <v>100</v>
      </c>
      <c r="K773" s="28" t="s">
        <v>4942</v>
      </c>
      <c r="L773" s="28" t="s">
        <v>4942</v>
      </c>
      <c r="M773" s="51" t="s">
        <v>4942</v>
      </c>
      <c r="N773" s="51" t="s">
        <v>4942</v>
      </c>
      <c r="O773" s="51" t="s">
        <v>4942</v>
      </c>
      <c r="P773" s="30" t="s">
        <v>4748</v>
      </c>
      <c r="Q773" s="27" t="s">
        <v>2001</v>
      </c>
      <c r="R773" s="30" t="s">
        <v>4748</v>
      </c>
      <c r="S773" s="27" t="s">
        <v>2001</v>
      </c>
      <c r="T773" s="30">
        <v>102224.320802</v>
      </c>
      <c r="U773" s="27" t="s">
        <v>4748</v>
      </c>
      <c r="V773" s="30" t="s">
        <v>4748</v>
      </c>
      <c r="W773" s="32" t="s">
        <v>2001</v>
      </c>
      <c r="X773" s="30" t="s">
        <v>4748</v>
      </c>
      <c r="Y773" s="32" t="s">
        <v>2001</v>
      </c>
      <c r="Z773" s="30">
        <v>4400.609144</v>
      </c>
      <c r="AA773" s="32" t="s">
        <v>4748</v>
      </c>
      <c r="AB773" s="30" t="s">
        <v>4748</v>
      </c>
      <c r="AC773" s="27" t="s">
        <v>2001</v>
      </c>
      <c r="AD773" s="30" t="s">
        <v>4748</v>
      </c>
      <c r="AE773" s="27" t="s">
        <v>2001</v>
      </c>
      <c r="AF773" s="30">
        <v>936.13</v>
      </c>
      <c r="AG773" s="27" t="s">
        <v>4748</v>
      </c>
      <c r="AH773" s="25" t="s">
        <v>4748</v>
      </c>
      <c r="AI773" s="25" t="s">
        <v>4748</v>
      </c>
      <c r="AJ773" s="25">
        <v>2.717721212020797</v>
      </c>
      <c r="AK773" s="25" t="s">
        <v>4748</v>
      </c>
      <c r="AL773" s="25" t="s">
        <v>4748</v>
      </c>
      <c r="AM773" s="25">
        <v>3.1146785942351141</v>
      </c>
      <c r="AN773" s="49" t="s">
        <v>4748</v>
      </c>
      <c r="AO773" s="49" t="s">
        <v>4748</v>
      </c>
      <c r="AP773" s="49">
        <v>14.826913862658264</v>
      </c>
      <c r="AQ773" s="49" t="s">
        <v>4748</v>
      </c>
      <c r="AR773" s="49">
        <v>12.989978844627137</v>
      </c>
      <c r="AS773" s="49">
        <v>8.7348986730963318</v>
      </c>
      <c r="AT773" s="28" t="s">
        <v>4748</v>
      </c>
      <c r="AU773" s="28" t="s">
        <v>4748</v>
      </c>
      <c r="AV773" s="28">
        <v>738.50300000000004</v>
      </c>
    </row>
    <row r="774" spans="1:48" x14ac:dyDescent="0.25">
      <c r="A774" s="162">
        <v>771</v>
      </c>
      <c r="B774" s="3" t="s">
        <v>2057</v>
      </c>
      <c r="C774" s="3" t="s">
        <v>2176</v>
      </c>
      <c r="D774" s="28" t="s">
        <v>4942</v>
      </c>
      <c r="E774" s="25" t="s">
        <v>4942</v>
      </c>
      <c r="F774" s="25" t="s">
        <v>4942</v>
      </c>
      <c r="G774" s="25" t="s">
        <v>4942</v>
      </c>
      <c r="H774" s="28" t="s">
        <v>4942</v>
      </c>
      <c r="I774" s="51">
        <v>4</v>
      </c>
      <c r="J774" s="51">
        <v>15.7</v>
      </c>
      <c r="K774" s="28">
        <v>0</v>
      </c>
      <c r="L774" s="28" t="s">
        <v>4942</v>
      </c>
      <c r="M774" s="51" t="s">
        <v>4942</v>
      </c>
      <c r="N774" s="51" t="s">
        <v>4942</v>
      </c>
      <c r="O774" s="51" t="s">
        <v>4942</v>
      </c>
      <c r="P774" s="30">
        <v>243671.32342</v>
      </c>
      <c r="Q774" s="27" t="s">
        <v>2001</v>
      </c>
      <c r="R774" s="30">
        <v>340350.10255000001</v>
      </c>
      <c r="S774" s="27">
        <v>0.39675895289229923</v>
      </c>
      <c r="T774" s="30">
        <v>233215.31173300001</v>
      </c>
      <c r="U774" s="27">
        <v>-0.31477819461288714</v>
      </c>
      <c r="V774" s="30">
        <v>12548.994897</v>
      </c>
      <c r="W774" s="32" t="s">
        <v>2001</v>
      </c>
      <c r="X774" s="30">
        <v>20778.614514000001</v>
      </c>
      <c r="Y774" s="32">
        <v>0.65579910459342017</v>
      </c>
      <c r="Z774" s="30">
        <v>-45922.610831999998</v>
      </c>
      <c r="AA774" s="32">
        <v>-3.2100901290150374</v>
      </c>
      <c r="AB774" s="30">
        <v>3585</v>
      </c>
      <c r="AC774" s="27" t="s">
        <v>2001</v>
      </c>
      <c r="AD774" s="30">
        <v>5433</v>
      </c>
      <c r="AE774" s="27">
        <v>0.51548117154811712</v>
      </c>
      <c r="AF774" s="30">
        <v>-11481</v>
      </c>
      <c r="AG774" s="27">
        <v>-3.1131971286582001</v>
      </c>
      <c r="AH774" s="25" t="s">
        <v>4748</v>
      </c>
      <c r="AI774" s="25">
        <v>14.189577779128026</v>
      </c>
      <c r="AJ774" s="25">
        <v>-29.876173401234585</v>
      </c>
      <c r="AK774" s="25" t="s">
        <v>4748</v>
      </c>
      <c r="AL774" s="25">
        <v>32.367396773543838</v>
      </c>
      <c r="AM774" s="25">
        <v>-117.90992694249</v>
      </c>
      <c r="AN774" s="49">
        <v>9.3374506666025319</v>
      </c>
      <c r="AO774" s="49">
        <v>8.4655018047973929</v>
      </c>
      <c r="AP774" s="49">
        <v>-14.298511226903067</v>
      </c>
      <c r="AQ774" s="49">
        <v>97.520038324291718</v>
      </c>
      <c r="AR774" s="49">
        <v>75.318115721308459</v>
      </c>
      <c r="AS774" s="49">
        <v>1070.6631928837303</v>
      </c>
      <c r="AT774" s="28" t="s">
        <v>4748</v>
      </c>
      <c r="AU774" s="28">
        <v>4300</v>
      </c>
      <c r="AV774" s="28">
        <v>0</v>
      </c>
    </row>
    <row r="775" spans="1:48" x14ac:dyDescent="0.25">
      <c r="A775" s="162">
        <v>772</v>
      </c>
      <c r="B775" s="3" t="s">
        <v>4725</v>
      </c>
      <c r="C775" s="3" t="s">
        <v>2176</v>
      </c>
      <c r="D775" s="28">
        <v>32000</v>
      </c>
      <c r="E775" s="25">
        <v>-10.61453</v>
      </c>
      <c r="F775" s="25">
        <v>-11.357340000000001</v>
      </c>
      <c r="G775" s="25">
        <v>-13.51351</v>
      </c>
      <c r="H775" s="28">
        <v>582400000000</v>
      </c>
      <c r="I775" s="51">
        <v>18.2</v>
      </c>
      <c r="J775" s="51">
        <v>100</v>
      </c>
      <c r="K775" s="28">
        <v>100</v>
      </c>
      <c r="L775" s="28">
        <v>3573000</v>
      </c>
      <c r="M775" s="51">
        <v>14.209591474245116</v>
      </c>
      <c r="N775" s="51">
        <v>2.0013262237007763</v>
      </c>
      <c r="O775" s="51" t="s">
        <v>4942</v>
      </c>
      <c r="P775" s="30">
        <v>4417757.268987</v>
      </c>
      <c r="Q775" s="27">
        <v>0.4373739940413397</v>
      </c>
      <c r="R775" s="30">
        <v>4215452.188356</v>
      </c>
      <c r="S775" s="27">
        <v>-4.5793616152520977E-2</v>
      </c>
      <c r="T775" s="30">
        <v>4217017.3601970002</v>
      </c>
      <c r="U775" s="27">
        <v>3.7129393741519671E-4</v>
      </c>
      <c r="V775" s="30">
        <v>89029.039441000001</v>
      </c>
      <c r="W775" s="32">
        <v>0.12491385117175446</v>
      </c>
      <c r="X775" s="30">
        <v>52211.348201000001</v>
      </c>
      <c r="Y775" s="32">
        <v>-0.41354698951232949</v>
      </c>
      <c r="Z775" s="30">
        <v>52820.555378999998</v>
      </c>
      <c r="AA775" s="32">
        <v>1.1668098966812904E-2</v>
      </c>
      <c r="AB775" s="30">
        <v>4290</v>
      </c>
      <c r="AC775" s="27">
        <v>0.14491593274619685</v>
      </c>
      <c r="AD775" s="30">
        <v>2217</v>
      </c>
      <c r="AE775" s="27">
        <v>-0.48321678321678319</v>
      </c>
      <c r="AF775" s="30">
        <v>2252</v>
      </c>
      <c r="AG775" s="27">
        <v>1.5787099684258007E-2</v>
      </c>
      <c r="AH775" s="25">
        <v>3.6613093375234524</v>
      </c>
      <c r="AI775" s="25">
        <v>1.9182808620240754</v>
      </c>
      <c r="AJ775" s="25">
        <v>1.8116920431787464</v>
      </c>
      <c r="AK775" s="25">
        <v>24.537739782545589</v>
      </c>
      <c r="AL775" s="25">
        <v>12.55649847320951</v>
      </c>
      <c r="AM775" s="25">
        <v>13.556996230568217</v>
      </c>
      <c r="AN775" s="49">
        <v>19.898299752004476</v>
      </c>
      <c r="AO775" s="49">
        <v>19.038732308763219</v>
      </c>
      <c r="AP775" s="49">
        <v>20.682257924147041</v>
      </c>
      <c r="AQ775" s="49">
        <v>341.27844560402838</v>
      </c>
      <c r="AR775" s="49">
        <v>366.00476410886193</v>
      </c>
      <c r="AS775" s="49">
        <v>475.03229786523218</v>
      </c>
      <c r="AT775" s="28" t="s">
        <v>4748</v>
      </c>
      <c r="AU775" s="28" t="s">
        <v>4748</v>
      </c>
      <c r="AV775" s="28" t="s">
        <v>4748</v>
      </c>
    </row>
    <row r="776" spans="1:48" x14ac:dyDescent="0.25">
      <c r="A776" s="162">
        <v>773</v>
      </c>
      <c r="B776" s="3" t="s">
        <v>3079</v>
      </c>
      <c r="C776" s="3" t="s">
        <v>2176</v>
      </c>
      <c r="D776" s="28" t="s">
        <v>4942</v>
      </c>
      <c r="E776" s="25" t="s">
        <v>4942</v>
      </c>
      <c r="F776" s="25" t="s">
        <v>4942</v>
      </c>
      <c r="G776" s="25" t="s">
        <v>4942</v>
      </c>
      <c r="H776" s="28" t="s">
        <v>4942</v>
      </c>
      <c r="I776" s="51">
        <v>2.1944699999999999</v>
      </c>
      <c r="J776" s="51">
        <v>100</v>
      </c>
      <c r="K776" s="28">
        <v>0</v>
      </c>
      <c r="L776" s="28" t="s">
        <v>4942</v>
      </c>
      <c r="M776" s="51" t="s">
        <v>4942</v>
      </c>
      <c r="N776" s="51" t="s">
        <v>4942</v>
      </c>
      <c r="O776" s="51" t="s">
        <v>4942</v>
      </c>
      <c r="P776" s="30" t="s">
        <v>4748</v>
      </c>
      <c r="Q776" s="27" t="s">
        <v>2001</v>
      </c>
      <c r="R776" s="30">
        <v>57371.567472000002</v>
      </c>
      <c r="S776" s="27" t="s">
        <v>2001</v>
      </c>
      <c r="T776" s="30">
        <v>60540.114109000002</v>
      </c>
      <c r="U776" s="27">
        <v>5.5228517828912339E-2</v>
      </c>
      <c r="V776" s="30" t="s">
        <v>4748</v>
      </c>
      <c r="W776" s="32" t="s">
        <v>2001</v>
      </c>
      <c r="X776" s="30">
        <v>75.457406000000006</v>
      </c>
      <c r="Y776" s="32" t="s">
        <v>2001</v>
      </c>
      <c r="Z776" s="30">
        <v>327.06055600000002</v>
      </c>
      <c r="AA776" s="32">
        <v>3.3343731694142789</v>
      </c>
      <c r="AB776" s="30" t="s">
        <v>4748</v>
      </c>
      <c r="AC776" s="27" t="s">
        <v>2001</v>
      </c>
      <c r="AD776" s="30">
        <v>27.492225999999999</v>
      </c>
      <c r="AE776" s="27" t="s">
        <v>2001</v>
      </c>
      <c r="AF776" s="30">
        <v>0.8</v>
      </c>
      <c r="AG776" s="27">
        <v>-0.97090086484812099</v>
      </c>
      <c r="AH776" s="25" t="s">
        <v>4748</v>
      </c>
      <c r="AI776" s="25" t="s">
        <v>4748</v>
      </c>
      <c r="AJ776" s="25">
        <v>0.60586672358231164</v>
      </c>
      <c r="AK776" s="25" t="s">
        <v>4748</v>
      </c>
      <c r="AL776" s="25" t="s">
        <v>4748</v>
      </c>
      <c r="AM776" s="25">
        <v>5.153513115346022E-3</v>
      </c>
      <c r="AN776" s="49" t="s">
        <v>4748</v>
      </c>
      <c r="AO776" s="49">
        <v>14.454276169196877</v>
      </c>
      <c r="AP776" s="49">
        <v>17.344825609502724</v>
      </c>
      <c r="AQ776" s="49" t="s">
        <v>4748</v>
      </c>
      <c r="AR776" s="49">
        <v>25.738842203796914</v>
      </c>
      <c r="AS776" s="49">
        <v>31.041559442078515</v>
      </c>
      <c r="AT776" s="28" t="s">
        <v>4748</v>
      </c>
      <c r="AU776" s="28" t="s">
        <v>4748</v>
      </c>
      <c r="AV776" s="28">
        <v>0</v>
      </c>
    </row>
    <row r="777" spans="1:48" x14ac:dyDescent="0.25">
      <c r="A777" s="162">
        <v>774</v>
      </c>
      <c r="B777" s="3" t="s">
        <v>3971</v>
      </c>
      <c r="C777" s="3" t="s">
        <v>2176</v>
      </c>
      <c r="D777" s="28">
        <v>41500</v>
      </c>
      <c r="E777" s="25">
        <v>-10.36717</v>
      </c>
      <c r="F777" s="25">
        <v>-10.36717</v>
      </c>
      <c r="G777" s="25">
        <v>5.0632910000000004</v>
      </c>
      <c r="H777" s="28">
        <v>5746208275000</v>
      </c>
      <c r="I777" s="51">
        <v>138.46289999999999</v>
      </c>
      <c r="J777" s="51">
        <v>26.810420000000001</v>
      </c>
      <c r="K777" s="28">
        <v>232378</v>
      </c>
      <c r="L777" s="28">
        <v>10374710000</v>
      </c>
      <c r="M777" s="51">
        <v>8.4076175040518635</v>
      </c>
      <c r="N777" s="51">
        <v>1.8367245187451742</v>
      </c>
      <c r="O777" s="51" t="s">
        <v>4942</v>
      </c>
      <c r="P777" s="30" t="s">
        <v>4748</v>
      </c>
      <c r="Q777" s="27" t="s">
        <v>2001</v>
      </c>
      <c r="R777" s="30">
        <v>11973413.539662</v>
      </c>
      <c r="S777" s="27" t="s">
        <v>2001</v>
      </c>
      <c r="T777" s="30">
        <v>15665284.999236999</v>
      </c>
      <c r="U777" s="27">
        <v>0.30833909205137316</v>
      </c>
      <c r="V777" s="30" t="s">
        <v>4748</v>
      </c>
      <c r="W777" s="32" t="s">
        <v>2001</v>
      </c>
      <c r="X777" s="30">
        <v>72084.426856000006</v>
      </c>
      <c r="Y777" s="32" t="s">
        <v>2001</v>
      </c>
      <c r="Z777" s="30">
        <v>639019.61386599997</v>
      </c>
      <c r="AA777" s="32">
        <v>7.8648775018013577</v>
      </c>
      <c r="AB777" s="30" t="s">
        <v>4748</v>
      </c>
      <c r="AC777" s="27" t="s">
        <v>2001</v>
      </c>
      <c r="AD777" s="30">
        <v>526.5</v>
      </c>
      <c r="AE777" s="27" t="s">
        <v>2001</v>
      </c>
      <c r="AF777" s="30">
        <v>4627</v>
      </c>
      <c r="AG777" s="27">
        <v>7.7882241215574552</v>
      </c>
      <c r="AH777" s="25" t="s">
        <v>4748</v>
      </c>
      <c r="AI777" s="25" t="s">
        <v>4748</v>
      </c>
      <c r="AJ777" s="25">
        <v>7.2205189693661662</v>
      </c>
      <c r="AK777" s="25" t="s">
        <v>4748</v>
      </c>
      <c r="AL777" s="25" t="s">
        <v>4748</v>
      </c>
      <c r="AM777" s="25">
        <v>29.940739779417825</v>
      </c>
      <c r="AN777" s="49" t="s">
        <v>4748</v>
      </c>
      <c r="AO777" s="49">
        <v>8.2081527642345442</v>
      </c>
      <c r="AP777" s="49">
        <v>11.89987524671141</v>
      </c>
      <c r="AQ777" s="49" t="s">
        <v>4748</v>
      </c>
      <c r="AR777" s="49">
        <v>231.07749009343709</v>
      </c>
      <c r="AS777" s="49">
        <v>184.47366357893503</v>
      </c>
      <c r="AT777" s="28" t="s">
        <v>4748</v>
      </c>
      <c r="AU777" s="28">
        <v>0</v>
      </c>
      <c r="AV777" s="28">
        <v>0</v>
      </c>
    </row>
    <row r="778" spans="1:48" x14ac:dyDescent="0.25">
      <c r="A778" s="162">
        <v>775</v>
      </c>
      <c r="B778" s="3" t="s">
        <v>479</v>
      </c>
      <c r="C778" s="3" t="s">
        <v>694</v>
      </c>
      <c r="D778" s="28">
        <v>3200</v>
      </c>
      <c r="E778" s="25">
        <v>-11.11111</v>
      </c>
      <c r="F778" s="25">
        <v>-17.948720000000002</v>
      </c>
      <c r="G778" s="25">
        <v>33.333329999999997</v>
      </c>
      <c r="H778" s="28">
        <v>49766400000</v>
      </c>
      <c r="I778" s="51">
        <v>15.552</v>
      </c>
      <c r="J778" s="51">
        <v>70.073740000000001</v>
      </c>
      <c r="K778" s="28">
        <v>346865</v>
      </c>
      <c r="L778" s="28">
        <v>1186623000</v>
      </c>
      <c r="M778" s="51">
        <v>1.8506835874882985</v>
      </c>
      <c r="N778" s="51">
        <v>0.26459051668729333</v>
      </c>
      <c r="O778" s="51">
        <v>0.63904289999999997</v>
      </c>
      <c r="P778" s="30">
        <v>90728.741269000006</v>
      </c>
      <c r="Q778" s="27">
        <v>1.1037630640784775</v>
      </c>
      <c r="R778" s="30">
        <v>119943.11581800001</v>
      </c>
      <c r="S778" s="27">
        <v>0.32199691233875738</v>
      </c>
      <c r="T778" s="30">
        <v>105744.41309</v>
      </c>
      <c r="U778" s="27">
        <v>-0.11837863833339894</v>
      </c>
      <c r="V778" s="30">
        <v>12488.120658</v>
      </c>
      <c r="W778" s="32">
        <v>3.6274666724653217</v>
      </c>
      <c r="X778" s="30">
        <v>5819.6676090000001</v>
      </c>
      <c r="Y778" s="32">
        <v>-0.53398371393281896</v>
      </c>
      <c r="Z778" s="30">
        <v>4029.0911040000001</v>
      </c>
      <c r="AA778" s="32">
        <v>-0.30767676528998134</v>
      </c>
      <c r="AB778" s="30">
        <v>1161.4695553571428</v>
      </c>
      <c r="AC778" s="27">
        <v>-0.17875890025252528</v>
      </c>
      <c r="AD778" s="30">
        <v>563.74115900000004</v>
      </c>
      <c r="AE778" s="27">
        <v>-0.51463113570234387</v>
      </c>
      <c r="AF778" s="30">
        <v>259</v>
      </c>
      <c r="AG778" s="27">
        <v>-0.54056929165961431</v>
      </c>
      <c r="AH778" s="25">
        <v>5.7572374411829204</v>
      </c>
      <c r="AI778" s="25">
        <v>2.1161019069274021</v>
      </c>
      <c r="AJ778" s="25">
        <v>1.4374484634132927</v>
      </c>
      <c r="AK778" s="25">
        <v>11.890647704254448</v>
      </c>
      <c r="AL778" s="25">
        <v>4.2213233014130003</v>
      </c>
      <c r="AM778" s="25">
        <v>2.4783126807668729</v>
      </c>
      <c r="AN778" s="49">
        <v>20.867417949585175</v>
      </c>
      <c r="AO778" s="49">
        <v>19.079811807394819</v>
      </c>
      <c r="AP778" s="49">
        <v>12.031664273526676</v>
      </c>
      <c r="AQ778" s="49">
        <v>67.162632472513437</v>
      </c>
      <c r="AR778" s="49">
        <v>70.598748906563031</v>
      </c>
      <c r="AS778" s="49">
        <v>30.862357810778519</v>
      </c>
      <c r="AT778" s="28">
        <v>0</v>
      </c>
      <c r="AU778" s="28">
        <v>275.8929</v>
      </c>
      <c r="AV778" s="28">
        <v>0</v>
      </c>
    </row>
    <row r="779" spans="1:48" x14ac:dyDescent="0.25">
      <c r="A779" s="162">
        <v>776</v>
      </c>
      <c r="B779" s="3" t="s">
        <v>3082</v>
      </c>
      <c r="C779" s="3" t="s">
        <v>2176</v>
      </c>
      <c r="D779" s="28" t="s">
        <v>4942</v>
      </c>
      <c r="E779" s="25" t="s">
        <v>4942</v>
      </c>
      <c r="F779" s="25" t="s">
        <v>4942</v>
      </c>
      <c r="G779" s="25" t="s">
        <v>4942</v>
      </c>
      <c r="H779" s="28" t="s">
        <v>4942</v>
      </c>
      <c r="I779" s="51">
        <v>6.1429999999999998</v>
      </c>
      <c r="J779" s="51">
        <v>100</v>
      </c>
      <c r="K779" s="28" t="s">
        <v>4942</v>
      </c>
      <c r="L779" s="28" t="s">
        <v>4942</v>
      </c>
      <c r="M779" s="51" t="s">
        <v>4942</v>
      </c>
      <c r="N779" s="51" t="s">
        <v>4942</v>
      </c>
      <c r="O779" s="51" t="s">
        <v>4942</v>
      </c>
      <c r="P779" s="30" t="s">
        <v>4748</v>
      </c>
      <c r="Q779" s="27" t="s">
        <v>2001</v>
      </c>
      <c r="R779" s="30">
        <v>50485.499361000002</v>
      </c>
      <c r="S779" s="27" t="s">
        <v>2001</v>
      </c>
      <c r="T779" s="30">
        <v>62147.057345000001</v>
      </c>
      <c r="U779" s="27">
        <v>0.23098826656369653</v>
      </c>
      <c r="V779" s="30" t="s">
        <v>4748</v>
      </c>
      <c r="W779" s="32" t="s">
        <v>2001</v>
      </c>
      <c r="X779" s="30">
        <v>5847.7567090000002</v>
      </c>
      <c r="Y779" s="32" t="s">
        <v>2001</v>
      </c>
      <c r="Z779" s="30">
        <v>6235.9177419999996</v>
      </c>
      <c r="AA779" s="32">
        <v>6.6377767119244119E-2</v>
      </c>
      <c r="AB779" s="30" t="s">
        <v>4748</v>
      </c>
      <c r="AC779" s="27" t="s">
        <v>2001</v>
      </c>
      <c r="AD779" s="30">
        <v>952</v>
      </c>
      <c r="AE779" s="27" t="s">
        <v>2001</v>
      </c>
      <c r="AF779" s="30">
        <v>705</v>
      </c>
      <c r="AG779" s="27">
        <v>-0.25945378151260506</v>
      </c>
      <c r="AH779" s="25" t="s">
        <v>4748</v>
      </c>
      <c r="AI779" s="25" t="s">
        <v>4748</v>
      </c>
      <c r="AJ779" s="25">
        <v>8.6506520623595335</v>
      </c>
      <c r="AK779" s="25" t="s">
        <v>4748</v>
      </c>
      <c r="AL779" s="25" t="s">
        <v>4748</v>
      </c>
      <c r="AM779" s="25">
        <v>6.3605762200172098</v>
      </c>
      <c r="AN779" s="49" t="s">
        <v>4748</v>
      </c>
      <c r="AO779" s="49">
        <v>25.317088391273124</v>
      </c>
      <c r="AP779" s="49">
        <v>23.957652181898325</v>
      </c>
      <c r="AQ779" s="49" t="s">
        <v>4748</v>
      </c>
      <c r="AR779" s="49">
        <v>0</v>
      </c>
      <c r="AS779" s="49">
        <v>0</v>
      </c>
      <c r="AT779" s="28" t="s">
        <v>4748</v>
      </c>
      <c r="AU779" s="28">
        <v>642</v>
      </c>
      <c r="AV779" s="28">
        <v>700</v>
      </c>
    </row>
    <row r="780" spans="1:48" x14ac:dyDescent="0.25">
      <c r="A780" s="162">
        <v>777</v>
      </c>
      <c r="B780" s="3" t="s">
        <v>4016</v>
      </c>
      <c r="C780" s="3" t="s">
        <v>2176</v>
      </c>
      <c r="D780" s="28" t="s">
        <v>4942</v>
      </c>
      <c r="E780" s="25" t="s">
        <v>4942</v>
      </c>
      <c r="F780" s="25" t="s">
        <v>4942</v>
      </c>
      <c r="G780" s="25" t="s">
        <v>4942</v>
      </c>
      <c r="H780" s="28" t="s">
        <v>4942</v>
      </c>
      <c r="I780" s="51">
        <v>3.6756699999999998</v>
      </c>
      <c r="J780" s="51">
        <v>15.89096</v>
      </c>
      <c r="K780" s="28" t="s">
        <v>4942</v>
      </c>
      <c r="L780" s="28" t="s">
        <v>4942</v>
      </c>
      <c r="M780" s="51" t="s">
        <v>4942</v>
      </c>
      <c r="N780" s="51" t="s">
        <v>4942</v>
      </c>
      <c r="O780" s="51" t="s">
        <v>4942</v>
      </c>
      <c r="P780" s="30" t="s">
        <v>4748</v>
      </c>
      <c r="Q780" s="27" t="s">
        <v>2001</v>
      </c>
      <c r="R780" s="30">
        <v>32218.086558999999</v>
      </c>
      <c r="S780" s="27" t="s">
        <v>2001</v>
      </c>
      <c r="T780" s="30">
        <v>35358.228525999999</v>
      </c>
      <c r="U780" s="27">
        <v>9.7465191213312846E-2</v>
      </c>
      <c r="V780" s="30" t="s">
        <v>4748</v>
      </c>
      <c r="W780" s="32" t="s">
        <v>2001</v>
      </c>
      <c r="X780" s="30">
        <v>2043.4675629999999</v>
      </c>
      <c r="Y780" s="32" t="s">
        <v>2001</v>
      </c>
      <c r="Z780" s="30">
        <v>3493.2047600000001</v>
      </c>
      <c r="AA780" s="32">
        <v>0.70944957642080286</v>
      </c>
      <c r="AB780" s="30" t="s">
        <v>4748</v>
      </c>
      <c r="AC780" s="27" t="s">
        <v>2001</v>
      </c>
      <c r="AD780" s="30" t="s">
        <v>4748</v>
      </c>
      <c r="AE780" s="27" t="s">
        <v>2001</v>
      </c>
      <c r="AF780" s="30">
        <v>950.35735199999999</v>
      </c>
      <c r="AG780" s="27" t="s">
        <v>4748</v>
      </c>
      <c r="AH780" s="25" t="s">
        <v>4748</v>
      </c>
      <c r="AI780" s="25" t="s">
        <v>4748</v>
      </c>
      <c r="AJ780" s="25">
        <v>0.25955731773566171</v>
      </c>
      <c r="AK780" s="25" t="s">
        <v>4748</v>
      </c>
      <c r="AL780" s="25" t="s">
        <v>4748</v>
      </c>
      <c r="AM780" s="25">
        <v>0.2627479408439421</v>
      </c>
      <c r="AN780" s="49" t="s">
        <v>4748</v>
      </c>
      <c r="AO780" s="49">
        <v>20.465139777700848</v>
      </c>
      <c r="AP780" s="49">
        <v>25.345955463832283</v>
      </c>
      <c r="AQ780" s="49" t="s">
        <v>4748</v>
      </c>
      <c r="AR780" s="49">
        <v>0.45789859465121135</v>
      </c>
      <c r="AS780" s="49">
        <v>0.44622352951695832</v>
      </c>
      <c r="AT780" s="28" t="s">
        <v>4748</v>
      </c>
      <c r="AU780" s="28" t="s">
        <v>4748</v>
      </c>
      <c r="AV780" s="28">
        <v>0</v>
      </c>
    </row>
    <row r="781" spans="1:48" x14ac:dyDescent="0.25">
      <c r="A781" s="162">
        <v>778</v>
      </c>
      <c r="B781" s="3" t="s">
        <v>4843</v>
      </c>
      <c r="C781" s="3" t="s">
        <v>2176</v>
      </c>
      <c r="D781" s="28">
        <v>40000</v>
      </c>
      <c r="E781" s="25">
        <v>-8.0459770000000006</v>
      </c>
      <c r="F781" s="25">
        <v>-13.978490000000001</v>
      </c>
      <c r="G781" s="25" t="s">
        <v>4942</v>
      </c>
      <c r="H781" s="28">
        <v>63821719999.999992</v>
      </c>
      <c r="I781" s="51">
        <v>1.59554</v>
      </c>
      <c r="J781" s="51">
        <v>63.038229999999999</v>
      </c>
      <c r="K781" s="28">
        <v>2105</v>
      </c>
      <c r="L781" s="28">
        <v>90453500</v>
      </c>
      <c r="M781" s="51">
        <v>3.3548603539377675</v>
      </c>
      <c r="N781" s="51">
        <v>0.63258717236936501</v>
      </c>
      <c r="O781" s="51" t="s">
        <v>4942</v>
      </c>
      <c r="P781" s="30" t="s">
        <v>2001</v>
      </c>
      <c r="Q781" s="27" t="s">
        <v>2001</v>
      </c>
      <c r="R781" s="30" t="s">
        <v>2001</v>
      </c>
      <c r="S781" s="27" t="s">
        <v>2001</v>
      </c>
      <c r="T781" s="30" t="s">
        <v>2001</v>
      </c>
      <c r="U781" s="27" t="s">
        <v>2001</v>
      </c>
      <c r="V781" s="30" t="s">
        <v>2001</v>
      </c>
      <c r="W781" s="32" t="s">
        <v>2001</v>
      </c>
      <c r="X781" s="30" t="s">
        <v>2001</v>
      </c>
      <c r="Y781" s="32" t="s">
        <v>2001</v>
      </c>
      <c r="Z781" s="30" t="s">
        <v>2001</v>
      </c>
      <c r="AA781" s="32" t="s">
        <v>2001</v>
      </c>
      <c r="AB781" s="30" t="s">
        <v>2001</v>
      </c>
      <c r="AC781" s="27" t="s">
        <v>2001</v>
      </c>
      <c r="AD781" s="30" t="s">
        <v>2001</v>
      </c>
      <c r="AE781" s="27" t="s">
        <v>2001</v>
      </c>
      <c r="AF781" s="30" t="s">
        <v>2001</v>
      </c>
      <c r="AG781" s="27" t="s">
        <v>2001</v>
      </c>
      <c r="AH781" s="25" t="s">
        <v>2001</v>
      </c>
      <c r="AI781" s="25" t="s">
        <v>2001</v>
      </c>
      <c r="AJ781" s="25" t="s">
        <v>2001</v>
      </c>
      <c r="AK781" s="25" t="s">
        <v>2001</v>
      </c>
      <c r="AL781" s="25" t="s">
        <v>2001</v>
      </c>
      <c r="AM781" s="25" t="s">
        <v>2001</v>
      </c>
      <c r="AN781" s="49" t="s">
        <v>2001</v>
      </c>
      <c r="AO781" s="49" t="s">
        <v>2001</v>
      </c>
      <c r="AP781" s="49" t="s">
        <v>2001</v>
      </c>
      <c r="AQ781" s="49" t="s">
        <v>2001</v>
      </c>
      <c r="AR781" s="49" t="s">
        <v>2001</v>
      </c>
      <c r="AS781" s="49" t="s">
        <v>2001</v>
      </c>
      <c r="AT781" s="28" t="s">
        <v>2001</v>
      </c>
      <c r="AU781" s="28" t="s">
        <v>2001</v>
      </c>
      <c r="AV781" s="28" t="s">
        <v>2001</v>
      </c>
    </row>
    <row r="782" spans="1:48" x14ac:dyDescent="0.25">
      <c r="A782" s="162">
        <v>779</v>
      </c>
      <c r="B782" s="3" t="s">
        <v>4109</v>
      </c>
      <c r="C782" s="3" t="s">
        <v>2176</v>
      </c>
      <c r="D782" s="28" t="s">
        <v>4942</v>
      </c>
      <c r="E782" s="25" t="s">
        <v>4942</v>
      </c>
      <c r="F782" s="25" t="s">
        <v>4942</v>
      </c>
      <c r="G782" s="25" t="s">
        <v>4942</v>
      </c>
      <c r="H782" s="28" t="s">
        <v>4942</v>
      </c>
      <c r="I782" s="51">
        <v>3.6753999999999998</v>
      </c>
      <c r="J782" s="51">
        <v>99.864069999999998</v>
      </c>
      <c r="K782" s="28">
        <v>0</v>
      </c>
      <c r="L782" s="28" t="s">
        <v>4942</v>
      </c>
      <c r="M782" s="51" t="s">
        <v>4942</v>
      </c>
      <c r="N782" s="51" t="s">
        <v>4942</v>
      </c>
      <c r="O782" s="51" t="s">
        <v>4942</v>
      </c>
      <c r="P782" s="30" t="s">
        <v>4748</v>
      </c>
      <c r="Q782" s="27" t="s">
        <v>2001</v>
      </c>
      <c r="R782" s="30">
        <v>80671.014538999996</v>
      </c>
      <c r="S782" s="27" t="s">
        <v>2001</v>
      </c>
      <c r="T782" s="30">
        <v>77017.181515999997</v>
      </c>
      <c r="U782" s="27">
        <v>-4.5293009439388819E-2</v>
      </c>
      <c r="V782" s="30" t="s">
        <v>4748</v>
      </c>
      <c r="W782" s="32" t="s">
        <v>2001</v>
      </c>
      <c r="X782" s="30">
        <v>25679.553261000001</v>
      </c>
      <c r="Y782" s="32" t="s">
        <v>2001</v>
      </c>
      <c r="Z782" s="30">
        <v>-4338.1334850000003</v>
      </c>
      <c r="AA782" s="32">
        <v>-1.1689333704877336</v>
      </c>
      <c r="AB782" s="30" t="s">
        <v>4748</v>
      </c>
      <c r="AC782" s="27" t="s">
        <v>2001</v>
      </c>
      <c r="AD782" s="30">
        <v>4406</v>
      </c>
      <c r="AE782" s="27" t="s">
        <v>2001</v>
      </c>
      <c r="AF782" s="30">
        <v>-1182</v>
      </c>
      <c r="AG782" s="27">
        <v>-1.2682705401724921</v>
      </c>
      <c r="AH782" s="25" t="s">
        <v>4748</v>
      </c>
      <c r="AI782" s="25" t="s">
        <v>4748</v>
      </c>
      <c r="AJ782" s="25">
        <v>-4.8907742494765305</v>
      </c>
      <c r="AK782" s="25" t="s">
        <v>4748</v>
      </c>
      <c r="AL782" s="25" t="s">
        <v>4748</v>
      </c>
      <c r="AM782" s="25">
        <v>-6.215372758880541</v>
      </c>
      <c r="AN782" s="49" t="s">
        <v>4748</v>
      </c>
      <c r="AO782" s="49">
        <v>22.677576068112714</v>
      </c>
      <c r="AP782" s="49">
        <v>18.516287744231974</v>
      </c>
      <c r="AQ782" s="49" t="s">
        <v>4748</v>
      </c>
      <c r="AR782" s="49">
        <v>0</v>
      </c>
      <c r="AS782" s="49">
        <v>0</v>
      </c>
      <c r="AT782" s="28" t="s">
        <v>4748</v>
      </c>
      <c r="AU782" s="28" t="s">
        <v>4748</v>
      </c>
      <c r="AV782" s="28">
        <v>400</v>
      </c>
    </row>
    <row r="783" spans="1:48" x14ac:dyDescent="0.25">
      <c r="A783" s="162">
        <v>780</v>
      </c>
      <c r="B783" s="3" t="s">
        <v>2058</v>
      </c>
      <c r="C783" s="3" t="s">
        <v>694</v>
      </c>
      <c r="D783" s="28">
        <v>16000</v>
      </c>
      <c r="E783" s="25">
        <v>0</v>
      </c>
      <c r="F783" s="25">
        <v>0</v>
      </c>
      <c r="G783" s="25">
        <v>29.032260000000001</v>
      </c>
      <c r="H783" s="28">
        <v>360000000000</v>
      </c>
      <c r="I783" s="51">
        <v>22.5</v>
      </c>
      <c r="J783" s="51" t="s">
        <v>4942</v>
      </c>
      <c r="K783" s="28">
        <v>1550</v>
      </c>
      <c r="L783" s="28">
        <v>25749500</v>
      </c>
      <c r="M783" s="51" t="s">
        <v>4942</v>
      </c>
      <c r="N783" s="51">
        <v>1.6320570183913587</v>
      </c>
      <c r="O783" s="51" t="s">
        <v>4942</v>
      </c>
      <c r="P783" s="30">
        <v>1430149.2643279999</v>
      </c>
      <c r="Q783" s="27" t="s">
        <v>2001</v>
      </c>
      <c r="R783" s="30">
        <v>1973568.9385500001</v>
      </c>
      <c r="S783" s="27">
        <v>0.37997409625445133</v>
      </c>
      <c r="T783" s="30">
        <v>1060928.0556640001</v>
      </c>
      <c r="U783" s="27">
        <v>-0.4624317220742874</v>
      </c>
      <c r="V783" s="30">
        <v>58673.844059000003</v>
      </c>
      <c r="W783" s="32" t="s">
        <v>2001</v>
      </c>
      <c r="X783" s="30">
        <v>30792.096275</v>
      </c>
      <c r="Y783" s="32">
        <v>-0.47519892775328076</v>
      </c>
      <c r="Z783" s="30">
        <v>19723.750176000001</v>
      </c>
      <c r="AA783" s="32">
        <v>-0.35945412745368532</v>
      </c>
      <c r="AB783" s="30">
        <v>2452</v>
      </c>
      <c r="AC783" s="27" t="s">
        <v>2001</v>
      </c>
      <c r="AD783" s="30">
        <v>1324</v>
      </c>
      <c r="AE783" s="27">
        <v>-0.46003262642740617</v>
      </c>
      <c r="AF783" s="30">
        <v>832.17</v>
      </c>
      <c r="AG783" s="27">
        <v>-0.37147280966767376</v>
      </c>
      <c r="AH783" s="25" t="s">
        <v>4748</v>
      </c>
      <c r="AI783" s="25">
        <v>3.1713909413924748</v>
      </c>
      <c r="AJ783" s="25">
        <v>2.0352173004693541</v>
      </c>
      <c r="AK783" s="25" t="s">
        <v>4748</v>
      </c>
      <c r="AL783" s="25">
        <v>7.1550599464924929</v>
      </c>
      <c r="AM783" s="25">
        <v>4.602541784006581</v>
      </c>
      <c r="AN783" s="49">
        <v>12.671022558764111</v>
      </c>
      <c r="AO783" s="49">
        <v>7.6272501870441438</v>
      </c>
      <c r="AP783" s="49">
        <v>8.2620283329334914</v>
      </c>
      <c r="AQ783" s="49">
        <v>99.798966752764969</v>
      </c>
      <c r="AR783" s="49">
        <v>132.47644150066301</v>
      </c>
      <c r="AS783" s="49">
        <v>106.88730717106083</v>
      </c>
      <c r="AT783" s="28" t="s">
        <v>4748</v>
      </c>
      <c r="AU783" s="28">
        <v>1500</v>
      </c>
      <c r="AV783" s="28">
        <v>800</v>
      </c>
    </row>
    <row r="784" spans="1:48" x14ac:dyDescent="0.25">
      <c r="A784" s="162">
        <v>781</v>
      </c>
      <c r="B784" s="3" t="s">
        <v>181</v>
      </c>
      <c r="C784" s="3" t="s">
        <v>1</v>
      </c>
      <c r="D784" s="6">
        <v>87000</v>
      </c>
      <c r="E784" s="171">
        <v>-1.472254</v>
      </c>
      <c r="F784" s="171">
        <v>10.969390000000001</v>
      </c>
      <c r="G784" s="171">
        <v>-9.8445599999999995</v>
      </c>
      <c r="H784" s="6">
        <v>101194010676000.02</v>
      </c>
      <c r="I784" s="154">
        <v>1163.1499999999999</v>
      </c>
      <c r="J784" s="154">
        <v>24.862939999999998</v>
      </c>
      <c r="K784" s="6">
        <v>359644.5</v>
      </c>
      <c r="L784" s="6">
        <v>31564350000</v>
      </c>
      <c r="M784" s="154">
        <v>19.144001919593276</v>
      </c>
      <c r="N784" s="154">
        <v>3.3500429597593655</v>
      </c>
      <c r="O784" s="154">
        <v>1.127766</v>
      </c>
      <c r="P784" s="172">
        <v>30628410</v>
      </c>
      <c r="Q784" s="168">
        <v>0.90003792828910667</v>
      </c>
      <c r="R784" s="172">
        <v>43297064</v>
      </c>
      <c r="S784" s="168">
        <v>0.41362427889661912</v>
      </c>
      <c r="T784" s="172">
        <v>37620646</v>
      </c>
      <c r="U784" s="168">
        <v>-0.13110399356409017</v>
      </c>
      <c r="V784" s="172">
        <v>1478292</v>
      </c>
      <c r="W784" s="173">
        <v>0.36857473228726256</v>
      </c>
      <c r="X784" s="172">
        <v>2791444</v>
      </c>
      <c r="Y784" s="173">
        <v>0.88828999954000976</v>
      </c>
      <c r="Z784" s="172">
        <v>3102664</v>
      </c>
      <c r="AA784" s="173">
        <v>0.11149068367482923</v>
      </c>
      <c r="AB784" s="172">
        <v>1330.1422166666666</v>
      </c>
      <c r="AC784" s="168">
        <v>0.37886200760193511</v>
      </c>
      <c r="AD784" s="172">
        <v>2481.0453753333336</v>
      </c>
      <c r="AE784" s="168">
        <v>0.86524819996378111</v>
      </c>
      <c r="AF784" s="172">
        <v>2815.8811110000001</v>
      </c>
      <c r="AG784" s="168">
        <v>0.13495752193636551</v>
      </c>
      <c r="AH784" s="171">
        <v>2.3687767796767694</v>
      </c>
      <c r="AI784" s="171">
        <v>3.8532242581890661</v>
      </c>
      <c r="AJ784" s="171">
        <v>4.5437789179216503</v>
      </c>
      <c r="AK784" s="171">
        <v>9.34719779667215</v>
      </c>
      <c r="AL784" s="171">
        <v>17.506280500202379</v>
      </c>
      <c r="AM784" s="171">
        <v>20.606897336816363</v>
      </c>
      <c r="AN784" s="170">
        <v>32.024594159474816</v>
      </c>
      <c r="AO784" s="170">
        <v>29.863653110520382</v>
      </c>
      <c r="AP784" s="170">
        <v>30.918687573839108</v>
      </c>
      <c r="AQ784" s="170">
        <v>131.39428440233567</v>
      </c>
      <c r="AR784" s="170">
        <v>202.29161912849767</v>
      </c>
      <c r="AS784" s="170">
        <v>172.0442052598257</v>
      </c>
      <c r="AT784" s="6">
        <v>1266.6666666666667</v>
      </c>
      <c r="AU784" s="6">
        <v>733.33333333333337</v>
      </c>
      <c r="AV784" s="6">
        <v>0</v>
      </c>
    </row>
    <row r="785" spans="1:48" x14ac:dyDescent="0.25">
      <c r="A785" s="162">
        <v>782</v>
      </c>
      <c r="B785" s="3" t="s">
        <v>3085</v>
      </c>
      <c r="C785" s="3" t="s">
        <v>2176</v>
      </c>
      <c r="D785" s="28">
        <v>18000</v>
      </c>
      <c r="E785" s="25">
        <v>-15.49296</v>
      </c>
      <c r="F785" s="25">
        <v>-2.1739130000000002</v>
      </c>
      <c r="G785" s="25">
        <v>-17.279409999999999</v>
      </c>
      <c r="H785" s="28">
        <v>16187564196000</v>
      </c>
      <c r="I785" s="51">
        <v>899.30909999999994</v>
      </c>
      <c r="J785" s="51">
        <v>4.9421179999999998</v>
      </c>
      <c r="K785" s="28">
        <v>58927.3</v>
      </c>
      <c r="L785" s="28">
        <v>1181055000</v>
      </c>
      <c r="M785" s="51">
        <v>24.591054453103066</v>
      </c>
      <c r="N785" s="51">
        <v>1.3349517793764361</v>
      </c>
      <c r="O785" s="51">
        <v>1.1351819999999999</v>
      </c>
      <c r="P785" s="30">
        <v>2657874.7059999998</v>
      </c>
      <c r="Q785" s="27">
        <v>-5.9403054997921645E-2</v>
      </c>
      <c r="R785" s="30">
        <v>4048817.3360000001</v>
      </c>
      <c r="S785" s="27">
        <v>0.52332889389406767</v>
      </c>
      <c r="T785" s="30">
        <v>5404645.1009999998</v>
      </c>
      <c r="U785" s="27">
        <v>0.33487007500799726</v>
      </c>
      <c r="V785" s="30">
        <v>152135.747</v>
      </c>
      <c r="W785" s="32">
        <v>2.2593853168192242</v>
      </c>
      <c r="X785" s="30">
        <v>109841.024</v>
      </c>
      <c r="Y785" s="32">
        <v>-0.27800647667638556</v>
      </c>
      <c r="Z785" s="30">
        <v>205914.05600000001</v>
      </c>
      <c r="AA785" s="32">
        <v>0.87465528362153655</v>
      </c>
      <c r="AB785" s="30">
        <v>211</v>
      </c>
      <c r="AC785" s="27" t="s">
        <v>2001</v>
      </c>
      <c r="AD785" s="30">
        <v>153</v>
      </c>
      <c r="AE785" s="27">
        <v>-0.27488151658767768</v>
      </c>
      <c r="AF785" s="30">
        <v>286</v>
      </c>
      <c r="AG785" s="27">
        <v>0.86928104575163401</v>
      </c>
      <c r="AH785" s="25">
        <v>0.58837353357273103</v>
      </c>
      <c r="AI785" s="25">
        <v>0.41337748931347645</v>
      </c>
      <c r="AJ785" s="25">
        <v>0.76719512323366579</v>
      </c>
      <c r="AK785" s="25">
        <v>1.3669592915116739</v>
      </c>
      <c r="AL785" s="25">
        <v>0.9606775190871889</v>
      </c>
      <c r="AM785" s="25">
        <v>1.7758636503406415</v>
      </c>
      <c r="AN785" s="49">
        <v>28.725904320337058</v>
      </c>
      <c r="AO785" s="49">
        <v>27.24897747770363</v>
      </c>
      <c r="AP785" s="49">
        <v>31.285726470497444</v>
      </c>
      <c r="AQ785" s="49">
        <v>92.311442924645775</v>
      </c>
      <c r="AR785" s="49">
        <v>95.212936775840021</v>
      </c>
      <c r="AS785" s="49">
        <v>94.681104371054815</v>
      </c>
      <c r="AT785" s="28">
        <v>0</v>
      </c>
      <c r="AU785" s="28">
        <v>0</v>
      </c>
      <c r="AV785" s="28">
        <v>0</v>
      </c>
    </row>
    <row r="786" spans="1:48" x14ac:dyDescent="0.25">
      <c r="A786" s="162">
        <v>783</v>
      </c>
      <c r="B786" s="3" t="s">
        <v>715</v>
      </c>
      <c r="C786" s="3" t="s">
        <v>694</v>
      </c>
      <c r="D786" s="28">
        <v>4300</v>
      </c>
      <c r="E786" s="25">
        <v>-6.5217390000000002</v>
      </c>
      <c r="F786" s="25">
        <v>-8.5106380000000001</v>
      </c>
      <c r="G786" s="25">
        <v>36.166670000000003</v>
      </c>
      <c r="H786" s="28">
        <v>152735939800.00003</v>
      </c>
      <c r="I786" s="51">
        <v>35.51999</v>
      </c>
      <c r="J786" s="51">
        <v>69.910839999999993</v>
      </c>
      <c r="K786" s="28">
        <v>799482.4</v>
      </c>
      <c r="L786" s="28">
        <v>3590039000</v>
      </c>
      <c r="M786" s="51">
        <v>10.574835190582466</v>
      </c>
      <c r="N786" s="51">
        <v>0.41777879150951136</v>
      </c>
      <c r="O786" s="51">
        <v>0.84641169999999999</v>
      </c>
      <c r="P786" s="30">
        <v>173155.09161800001</v>
      </c>
      <c r="Q786" s="27" t="s">
        <v>2001</v>
      </c>
      <c r="R786" s="30">
        <v>149528.15608399999</v>
      </c>
      <c r="S786" s="27">
        <v>-0.13644955694472871</v>
      </c>
      <c r="T786" s="30">
        <v>93392.086966000003</v>
      </c>
      <c r="U786" s="27">
        <v>-0.37542139613133857</v>
      </c>
      <c r="V786" s="30">
        <v>6786.0661410000002</v>
      </c>
      <c r="W786" s="32" t="s">
        <v>2001</v>
      </c>
      <c r="X786" s="30">
        <v>8077.5783579999998</v>
      </c>
      <c r="Y786" s="32">
        <v>0.19031824773957795</v>
      </c>
      <c r="Z786" s="30">
        <v>8252.6509459999997</v>
      </c>
      <c r="AA786" s="32">
        <v>2.1673895348425662E-2</v>
      </c>
      <c r="AB786" s="30">
        <v>639</v>
      </c>
      <c r="AC786" s="27" t="s">
        <v>2001</v>
      </c>
      <c r="AD786" s="30">
        <v>449</v>
      </c>
      <c r="AE786" s="27">
        <v>-0.29733959311424096</v>
      </c>
      <c r="AF786" s="30">
        <v>458</v>
      </c>
      <c r="AG786" s="27">
        <v>2.0044543429844099E-2</v>
      </c>
      <c r="AH786" s="25" t="s">
        <v>4748</v>
      </c>
      <c r="AI786" s="25">
        <v>3.6567467822210911</v>
      </c>
      <c r="AJ786" s="25">
        <v>3.6188966093551245</v>
      </c>
      <c r="AK786" s="25" t="s">
        <v>4748</v>
      </c>
      <c r="AL786" s="25">
        <v>4.1723721754566565</v>
      </c>
      <c r="AM786" s="25">
        <v>4.0902920677912675</v>
      </c>
      <c r="AN786" s="49">
        <v>7.0662996800540441</v>
      </c>
      <c r="AO786" s="49">
        <v>7.0883593268185274</v>
      </c>
      <c r="AP786" s="49">
        <v>3.9916618271494175</v>
      </c>
      <c r="AQ786" s="49">
        <v>3.6293442784977583</v>
      </c>
      <c r="AR786" s="49">
        <v>1.9838089774390115</v>
      </c>
      <c r="AS786" s="49">
        <v>0</v>
      </c>
      <c r="AT786" s="28">
        <v>0</v>
      </c>
      <c r="AU786" s="28" t="s">
        <v>4748</v>
      </c>
      <c r="AV786" s="28">
        <v>458</v>
      </c>
    </row>
    <row r="787" spans="1:48" x14ac:dyDescent="0.25">
      <c r="A787" s="162">
        <v>784</v>
      </c>
      <c r="B787" s="3" t="s">
        <v>3088</v>
      </c>
      <c r="C787" s="3" t="s">
        <v>2176</v>
      </c>
      <c r="D787" s="28">
        <v>1700</v>
      </c>
      <c r="E787" s="25">
        <v>-15</v>
      </c>
      <c r="F787" s="25">
        <v>13.33333</v>
      </c>
      <c r="G787" s="25">
        <v>0</v>
      </c>
      <c r="H787" s="28">
        <v>187193104700</v>
      </c>
      <c r="I787" s="51">
        <v>110.11359999999999</v>
      </c>
      <c r="J787" s="51">
        <v>99.369739999999993</v>
      </c>
      <c r="K787" s="28">
        <v>1960</v>
      </c>
      <c r="L787" s="28">
        <v>3489000</v>
      </c>
      <c r="M787" s="51" t="s">
        <v>4942</v>
      </c>
      <c r="N787" s="51">
        <v>0.15876750803980988</v>
      </c>
      <c r="O787" s="51">
        <v>0.43616650000000001</v>
      </c>
      <c r="P787" s="30">
        <v>1304704.489669</v>
      </c>
      <c r="Q787" s="27" t="s">
        <v>2001</v>
      </c>
      <c r="R787" s="30">
        <v>1334481.8553760001</v>
      </c>
      <c r="S787" s="27">
        <v>2.28230729201786E-2</v>
      </c>
      <c r="T787" s="30">
        <v>951930.968719</v>
      </c>
      <c r="U787" s="27">
        <v>-0.28666623312702405</v>
      </c>
      <c r="V787" s="30">
        <v>87252.631899999993</v>
      </c>
      <c r="W787" s="32" t="s">
        <v>2001</v>
      </c>
      <c r="X787" s="30">
        <v>-3281.5990929999998</v>
      </c>
      <c r="Y787" s="32">
        <v>-1.0376103164058252</v>
      </c>
      <c r="Z787" s="30">
        <v>-37491.409231999998</v>
      </c>
      <c r="AA787" s="32">
        <v>10.424737809067892</v>
      </c>
      <c r="AB787" s="30">
        <v>792</v>
      </c>
      <c r="AC787" s="27" t="s">
        <v>2001</v>
      </c>
      <c r="AD787" s="30">
        <v>-29.803045999999998</v>
      </c>
      <c r="AE787" s="27">
        <v>-1.0376301085858586</v>
      </c>
      <c r="AF787" s="30">
        <v>-340.49198999999999</v>
      </c>
      <c r="AG787" s="27">
        <v>10.424737927794361</v>
      </c>
      <c r="AH787" s="25">
        <v>4.0489095761403169</v>
      </c>
      <c r="AI787" s="25">
        <v>-0.14918136868796728</v>
      </c>
      <c r="AJ787" s="25">
        <v>-1.7556701304511009</v>
      </c>
      <c r="AK787" s="25">
        <v>7.2206128155828981</v>
      </c>
      <c r="AL787" s="25">
        <v>-0.25867496034841575</v>
      </c>
      <c r="AM787" s="25">
        <v>-3.0994153849131854</v>
      </c>
      <c r="AN787" s="49">
        <v>15.01102354792131</v>
      </c>
      <c r="AO787" s="49">
        <v>9.7677566277791996</v>
      </c>
      <c r="AP787" s="49">
        <v>2.4402481504787632</v>
      </c>
      <c r="AQ787" s="49">
        <v>27.617997674146679</v>
      </c>
      <c r="AR787" s="49">
        <v>30.524434373795618</v>
      </c>
      <c r="AS787" s="49">
        <v>33.7514651061501</v>
      </c>
      <c r="AT787" s="28">
        <v>0</v>
      </c>
      <c r="AU787" s="28">
        <v>0</v>
      </c>
      <c r="AV787" s="28">
        <v>0</v>
      </c>
    </row>
    <row r="788" spans="1:48" x14ac:dyDescent="0.25">
      <c r="A788" s="162">
        <v>785</v>
      </c>
      <c r="B788" s="3" t="s">
        <v>3091</v>
      </c>
      <c r="C788" s="3" t="s">
        <v>2176</v>
      </c>
      <c r="D788" s="28" t="s">
        <v>4942</v>
      </c>
      <c r="E788" s="25" t="s">
        <v>4942</v>
      </c>
      <c r="F788" s="25" t="s">
        <v>4942</v>
      </c>
      <c r="G788" s="25" t="s">
        <v>4942</v>
      </c>
      <c r="H788" s="28" t="s">
        <v>4942</v>
      </c>
      <c r="I788" s="51">
        <v>5.165</v>
      </c>
      <c r="J788" s="51">
        <v>99.585679999999996</v>
      </c>
      <c r="K788" s="28" t="s">
        <v>4942</v>
      </c>
      <c r="L788" s="28" t="s">
        <v>4942</v>
      </c>
      <c r="M788" s="51" t="s">
        <v>4942</v>
      </c>
      <c r="N788" s="51" t="s">
        <v>4942</v>
      </c>
      <c r="O788" s="51" t="s">
        <v>4942</v>
      </c>
      <c r="P788" s="30">
        <v>36859.55833</v>
      </c>
      <c r="Q788" s="27">
        <v>0.27898325501938448</v>
      </c>
      <c r="R788" s="30">
        <v>32305.673567000002</v>
      </c>
      <c r="S788" s="27">
        <v>-0.12354691616837932</v>
      </c>
      <c r="T788" s="30">
        <v>40204.222979999999</v>
      </c>
      <c r="U788" s="27">
        <v>0.24449418758036065</v>
      </c>
      <c r="V788" s="30">
        <v>692.50720999999999</v>
      </c>
      <c r="W788" s="32">
        <v>0.82573047058331173</v>
      </c>
      <c r="X788" s="30">
        <v>692.61384099999998</v>
      </c>
      <c r="Y788" s="32">
        <v>1.5397818024154297E-4</v>
      </c>
      <c r="Z788" s="30">
        <v>2289.1110819999999</v>
      </c>
      <c r="AA788" s="32">
        <v>2.3050322510086829</v>
      </c>
      <c r="AB788" s="30">
        <v>124.396362</v>
      </c>
      <c r="AC788" s="27">
        <v>0.70405975342465754</v>
      </c>
      <c r="AD788" s="30">
        <v>134.09754899999999</v>
      </c>
      <c r="AE788" s="27">
        <v>7.7986098982540941E-2</v>
      </c>
      <c r="AF788" s="30">
        <v>443.19672400000002</v>
      </c>
      <c r="AG788" s="27">
        <v>2.3050322493217239</v>
      </c>
      <c r="AH788" s="25">
        <v>1.2365562350279022</v>
      </c>
      <c r="AI788" s="25">
        <v>1.2163134928776096</v>
      </c>
      <c r="AJ788" s="25">
        <v>3.9153511223205961</v>
      </c>
      <c r="AK788" s="25">
        <v>1.2001920794467003</v>
      </c>
      <c r="AL788" s="25">
        <v>1.2904164371435067</v>
      </c>
      <c r="AM788" s="25">
        <v>4.1922212978433766</v>
      </c>
      <c r="AN788" s="49">
        <v>20.353634796252862</v>
      </c>
      <c r="AO788" s="49">
        <v>23.438052118914989</v>
      </c>
      <c r="AP788" s="49">
        <v>26.011969213289841</v>
      </c>
      <c r="AQ788" s="49">
        <v>0.74057886952945373</v>
      </c>
      <c r="AR788" s="49">
        <v>0.57730023485251702</v>
      </c>
      <c r="AS788" s="49">
        <v>0.40339948714787605</v>
      </c>
      <c r="AT788" s="28">
        <v>100</v>
      </c>
      <c r="AU788" s="28">
        <v>100</v>
      </c>
      <c r="AV788" s="28">
        <v>100</v>
      </c>
    </row>
    <row r="789" spans="1:48" x14ac:dyDescent="0.25">
      <c r="A789" s="162">
        <v>786</v>
      </c>
      <c r="B789" s="3" t="s">
        <v>3094</v>
      </c>
      <c r="C789" s="3" t="s">
        <v>2176</v>
      </c>
      <c r="D789" s="6">
        <v>3100</v>
      </c>
      <c r="E789" s="171">
        <v>3.3333330000000001</v>
      </c>
      <c r="F789" s="171">
        <v>3.3333330000000001</v>
      </c>
      <c r="G789" s="171">
        <v>-46.551720000000003</v>
      </c>
      <c r="H789" s="6">
        <v>19530000000</v>
      </c>
      <c r="I789" s="154">
        <v>6.3</v>
      </c>
      <c r="J789" s="154">
        <v>22.557220000000001</v>
      </c>
      <c r="K789" s="6">
        <v>625</v>
      </c>
      <c r="L789" s="6">
        <v>1665000</v>
      </c>
      <c r="M789" s="154" t="s">
        <v>4942</v>
      </c>
      <c r="N789" s="154">
        <v>0.5213739026291917</v>
      </c>
      <c r="O789" s="154" t="s">
        <v>4942</v>
      </c>
      <c r="P789" s="172">
        <v>292772.946406</v>
      </c>
      <c r="Q789" s="168">
        <v>-0.34834426042577404</v>
      </c>
      <c r="R789" s="172">
        <v>270121.81763100001</v>
      </c>
      <c r="S789" s="168">
        <v>-7.7367560948028213E-2</v>
      </c>
      <c r="T789" s="172">
        <v>208462.08366199999</v>
      </c>
      <c r="U789" s="168">
        <v>-0.22826639665674958</v>
      </c>
      <c r="V789" s="172">
        <v>2100.732121</v>
      </c>
      <c r="W789" s="173">
        <v>-1.0597355884262532</v>
      </c>
      <c r="X789" s="172">
        <v>4001.2289989999999</v>
      </c>
      <c r="Y789" s="173">
        <v>0.90468311452072081</v>
      </c>
      <c r="Z789" s="172">
        <v>-19593.836959</v>
      </c>
      <c r="AA789" s="173">
        <v>-5.8969546516575164</v>
      </c>
      <c r="AB789" s="172">
        <v>175</v>
      </c>
      <c r="AC789" s="168">
        <v>-1.0597065847833504</v>
      </c>
      <c r="AD789" s="172">
        <v>333</v>
      </c>
      <c r="AE789" s="168">
        <v>0.9028571428571428</v>
      </c>
      <c r="AF789" s="172">
        <v>-1940.9849059999999</v>
      </c>
      <c r="AG789" s="168">
        <v>-6.8287835015015004</v>
      </c>
      <c r="AH789" s="171">
        <v>0.80608581874119134</v>
      </c>
      <c r="AI789" s="171">
        <v>1.594076618315712</v>
      </c>
      <c r="AJ789" s="171">
        <v>-10.616757366454152</v>
      </c>
      <c r="AK789" s="171">
        <v>1.8469659955815672</v>
      </c>
      <c r="AL789" s="171">
        <v>3.4305430970831043</v>
      </c>
      <c r="AM789" s="171">
        <v>-24.624339112925373</v>
      </c>
      <c r="AN789" s="170">
        <v>8.7904015848892509</v>
      </c>
      <c r="AO789" s="170">
        <v>9.2306968051211857</v>
      </c>
      <c r="AP789" s="170">
        <v>8.0607730412238343</v>
      </c>
      <c r="AQ789" s="170">
        <v>67.663695865466735</v>
      </c>
      <c r="AR789" s="170">
        <v>43.209622780665349</v>
      </c>
      <c r="AS789" s="170">
        <v>98.347777699125615</v>
      </c>
      <c r="AT789" s="6">
        <v>0</v>
      </c>
      <c r="AU789" s="6">
        <v>0</v>
      </c>
      <c r="AV789" s="6" t="s">
        <v>4748</v>
      </c>
    </row>
    <row r="790" spans="1:48" x14ac:dyDescent="0.25">
      <c r="A790" s="162">
        <v>787</v>
      </c>
      <c r="B790" s="3" t="s">
        <v>3097</v>
      </c>
      <c r="C790" s="3" t="s">
        <v>2176</v>
      </c>
      <c r="D790" s="6">
        <v>7600</v>
      </c>
      <c r="E790" s="171">
        <v>-13.63636</v>
      </c>
      <c r="F790" s="171">
        <v>-19.14894</v>
      </c>
      <c r="G790" s="171">
        <v>-30.275230000000001</v>
      </c>
      <c r="H790" s="6">
        <v>36388116000</v>
      </c>
      <c r="I790" s="154">
        <v>4.7879100000000001</v>
      </c>
      <c r="J790" s="154">
        <v>37.457470000000001</v>
      </c>
      <c r="K790" s="6">
        <v>5</v>
      </c>
      <c r="L790" s="6">
        <v>38000</v>
      </c>
      <c r="M790" s="154">
        <v>7.1186220216591671</v>
      </c>
      <c r="N790" s="154">
        <v>0.30020773137923246</v>
      </c>
      <c r="O790" s="154" t="s">
        <v>4942</v>
      </c>
      <c r="P790" s="172">
        <v>224328.978286</v>
      </c>
      <c r="Q790" s="168">
        <v>0.30595954546387838</v>
      </c>
      <c r="R790" s="172">
        <v>208189.75224</v>
      </c>
      <c r="S790" s="168">
        <v>-7.194445483286549E-2</v>
      </c>
      <c r="T790" s="172">
        <v>120635.76925700001</v>
      </c>
      <c r="U790" s="168">
        <v>-0.42054895613722737</v>
      </c>
      <c r="V790" s="172">
        <v>15615.947451</v>
      </c>
      <c r="W790" s="173">
        <v>0.15717318763047561</v>
      </c>
      <c r="X790" s="172">
        <v>31635.802199999998</v>
      </c>
      <c r="Y790" s="173">
        <v>1.0258650523298307</v>
      </c>
      <c r="Z790" s="172">
        <v>5112.0774220000003</v>
      </c>
      <c r="AA790" s="173">
        <v>-0.83840847816402131</v>
      </c>
      <c r="AB790" s="172">
        <v>4111.6238679999997</v>
      </c>
      <c r="AC790" s="168">
        <v>-3.6840138979975401E-2</v>
      </c>
      <c r="AD790" s="172">
        <v>6607.4</v>
      </c>
      <c r="AE790" s="168">
        <v>0.60700497227486183</v>
      </c>
      <c r="AF790" s="172">
        <v>1067.6223540000001</v>
      </c>
      <c r="AG790" s="168">
        <v>-0.83842020250022697</v>
      </c>
      <c r="AH790" s="171">
        <v>10.097673562352259</v>
      </c>
      <c r="AI790" s="171">
        <v>23.121618842224798</v>
      </c>
      <c r="AJ790" s="171">
        <v>3.4821423387217596</v>
      </c>
      <c r="AK790" s="171">
        <v>24.272361205199267</v>
      </c>
      <c r="AL790" s="171">
        <v>33.140105227856466</v>
      </c>
      <c r="AM790" s="171">
        <v>4.2048744789264552</v>
      </c>
      <c r="AN790" s="170">
        <v>13.818828026969454</v>
      </c>
      <c r="AO790" s="170">
        <v>16.549891104764967</v>
      </c>
      <c r="AP790" s="170">
        <v>5.9992301293176116</v>
      </c>
      <c r="AQ790" s="170">
        <v>0</v>
      </c>
      <c r="AR790" s="170">
        <v>0</v>
      </c>
      <c r="AS790" s="170">
        <v>8.2297972969578446</v>
      </c>
      <c r="AT790" s="6">
        <v>800</v>
      </c>
      <c r="AU790" s="6">
        <v>800</v>
      </c>
      <c r="AV790" s="6">
        <v>849.1164</v>
      </c>
    </row>
    <row r="791" spans="1:48" x14ac:dyDescent="0.25">
      <c r="A791" s="162">
        <v>788</v>
      </c>
      <c r="B791" s="3" t="s">
        <v>3100</v>
      </c>
      <c r="C791" s="3" t="s">
        <v>2176</v>
      </c>
      <c r="D791" s="28" t="s">
        <v>4942</v>
      </c>
      <c r="E791" s="25" t="s">
        <v>4942</v>
      </c>
      <c r="F791" s="25" t="s">
        <v>4942</v>
      </c>
      <c r="G791" s="25" t="s">
        <v>4942</v>
      </c>
      <c r="H791" s="28" t="s">
        <v>4942</v>
      </c>
      <c r="I791" s="51">
        <v>6</v>
      </c>
      <c r="J791" s="51">
        <v>14.376670000000001</v>
      </c>
      <c r="K791" s="28" t="s">
        <v>4942</v>
      </c>
      <c r="L791" s="28" t="s">
        <v>4942</v>
      </c>
      <c r="M791" s="51" t="s">
        <v>4942</v>
      </c>
      <c r="N791" s="51" t="s">
        <v>4942</v>
      </c>
      <c r="O791" s="51" t="s">
        <v>4942</v>
      </c>
      <c r="P791" s="30">
        <v>47273.668709999998</v>
      </c>
      <c r="Q791" s="27" t="s">
        <v>2001</v>
      </c>
      <c r="R791" s="30">
        <v>47640.230822999998</v>
      </c>
      <c r="S791" s="27">
        <v>7.754044122292969E-3</v>
      </c>
      <c r="T791" s="30" t="s">
        <v>4748</v>
      </c>
      <c r="U791" s="27" t="s">
        <v>4748</v>
      </c>
      <c r="V791" s="30">
        <v>2047.397913</v>
      </c>
      <c r="W791" s="32" t="s">
        <v>2001</v>
      </c>
      <c r="X791" s="30">
        <v>727.74065499999995</v>
      </c>
      <c r="Y791" s="32">
        <v>-0.64455338633531178</v>
      </c>
      <c r="Z791" s="30" t="s">
        <v>4748</v>
      </c>
      <c r="AA791" s="32" t="s">
        <v>4748</v>
      </c>
      <c r="AB791" s="30">
        <v>341.23298499999999</v>
      </c>
      <c r="AC791" s="27" t="s">
        <v>2001</v>
      </c>
      <c r="AD791" s="30">
        <v>92</v>
      </c>
      <c r="AE791" s="27">
        <v>-0.73038948740550391</v>
      </c>
      <c r="AF791" s="30" t="s">
        <v>4748</v>
      </c>
      <c r="AG791" s="27" t="s">
        <v>4748</v>
      </c>
      <c r="AH791" s="25" t="s">
        <v>4748</v>
      </c>
      <c r="AI791" s="25">
        <v>0.96135830135129274</v>
      </c>
      <c r="AJ791" s="25" t="s">
        <v>4748</v>
      </c>
      <c r="AK791" s="25" t="s">
        <v>4748</v>
      </c>
      <c r="AL791" s="25">
        <v>0.90230856138518978</v>
      </c>
      <c r="AM791" s="25" t="s">
        <v>4748</v>
      </c>
      <c r="AN791" s="49">
        <v>10.435786765913546</v>
      </c>
      <c r="AO791" s="49">
        <v>11.135474476834062</v>
      </c>
      <c r="AP791" s="49" t="s">
        <v>4748</v>
      </c>
      <c r="AQ791" s="49">
        <v>0</v>
      </c>
      <c r="AR791" s="49">
        <v>0</v>
      </c>
      <c r="AS791" s="49" t="s">
        <v>4748</v>
      </c>
      <c r="AT791" s="28">
        <v>150</v>
      </c>
      <c r="AU791" s="28">
        <v>150</v>
      </c>
      <c r="AV791" s="28" t="s">
        <v>4748</v>
      </c>
    </row>
    <row r="792" spans="1:48" x14ac:dyDescent="0.25">
      <c r="A792" s="162">
        <v>789</v>
      </c>
      <c r="B792" s="3" t="s">
        <v>3103</v>
      </c>
      <c r="C792" s="3" t="s">
        <v>2176</v>
      </c>
      <c r="D792" s="28" t="s">
        <v>4942</v>
      </c>
      <c r="E792" s="25" t="s">
        <v>4942</v>
      </c>
      <c r="F792" s="25" t="s">
        <v>4942</v>
      </c>
      <c r="G792" s="25" t="s">
        <v>4942</v>
      </c>
      <c r="H792" s="28" t="s">
        <v>4942</v>
      </c>
      <c r="I792" s="51">
        <v>31</v>
      </c>
      <c r="J792" s="51">
        <v>99.326449999999994</v>
      </c>
      <c r="K792" s="28" t="s">
        <v>4942</v>
      </c>
      <c r="L792" s="28" t="s">
        <v>4942</v>
      </c>
      <c r="M792" s="51" t="s">
        <v>4942</v>
      </c>
      <c r="N792" s="51" t="s">
        <v>4942</v>
      </c>
      <c r="O792" s="51" t="s">
        <v>4942</v>
      </c>
      <c r="P792" s="30">
        <v>15248.295454999999</v>
      </c>
      <c r="Q792" s="27">
        <v>-0.86819822154015946</v>
      </c>
      <c r="R792" s="30">
        <v>0</v>
      </c>
      <c r="S792" s="27">
        <v>-1</v>
      </c>
      <c r="T792" s="30" t="s">
        <v>4748</v>
      </c>
      <c r="U792" s="27" t="s">
        <v>4748</v>
      </c>
      <c r="V792" s="30">
        <v>-59712.849629999997</v>
      </c>
      <c r="W792" s="32">
        <v>-6.3521270483996028</v>
      </c>
      <c r="X792" s="30">
        <v>-79824.465093999999</v>
      </c>
      <c r="Y792" s="32">
        <v>0.33680548807531441</v>
      </c>
      <c r="Z792" s="30" t="s">
        <v>4748</v>
      </c>
      <c r="AA792" s="32" t="s">
        <v>4748</v>
      </c>
      <c r="AB792" s="30">
        <v>-2224.7708510000002</v>
      </c>
      <c r="AC792" s="27">
        <v>-4.7836238962585043</v>
      </c>
      <c r="AD792" s="30">
        <v>-2974.0858830000002</v>
      </c>
      <c r="AE792" s="27">
        <v>0.33680548792842835</v>
      </c>
      <c r="AF792" s="30" t="s">
        <v>4748</v>
      </c>
      <c r="AG792" s="27" t="s">
        <v>4748</v>
      </c>
      <c r="AH792" s="25">
        <v>-20.423403534393707</v>
      </c>
      <c r="AI792" s="25">
        <v>-39.378432184912633</v>
      </c>
      <c r="AJ792" s="25" t="s">
        <v>4748</v>
      </c>
      <c r="AK792" s="25">
        <v>-22.204796151707587</v>
      </c>
      <c r="AL792" s="25">
        <v>-46.500765280641978</v>
      </c>
      <c r="AM792" s="25" t="s">
        <v>4748</v>
      </c>
      <c r="AN792" s="49">
        <v>-47.434240281777122</v>
      </c>
      <c r="AO792" s="49" t="s">
        <v>4748</v>
      </c>
      <c r="AP792" s="49" t="s">
        <v>4748</v>
      </c>
      <c r="AQ792" s="49">
        <v>0</v>
      </c>
      <c r="AR792" s="49">
        <v>0.76952028726851784</v>
      </c>
      <c r="AS792" s="49" t="s">
        <v>4748</v>
      </c>
      <c r="AT792" s="28" t="s">
        <v>4748</v>
      </c>
      <c r="AU792" s="28" t="s">
        <v>4748</v>
      </c>
      <c r="AV792" s="28" t="s">
        <v>4748</v>
      </c>
    </row>
    <row r="793" spans="1:48" x14ac:dyDescent="0.25">
      <c r="A793" s="162">
        <v>790</v>
      </c>
      <c r="B793" s="3" t="s">
        <v>3106</v>
      </c>
      <c r="C793" s="3" t="s">
        <v>2176</v>
      </c>
      <c r="D793" s="28">
        <v>14000</v>
      </c>
      <c r="E793" s="25">
        <v>86.666669999999996</v>
      </c>
      <c r="F793" s="25">
        <v>28.440370000000001</v>
      </c>
      <c r="G793" s="25">
        <v>16.66375</v>
      </c>
      <c r="H793" s="28">
        <v>92312738000</v>
      </c>
      <c r="I793" s="51">
        <v>6.5937599999999996</v>
      </c>
      <c r="J793" s="51">
        <v>66.022199999999998</v>
      </c>
      <c r="K793" s="28">
        <v>2420</v>
      </c>
      <c r="L793" s="28">
        <v>18622000</v>
      </c>
      <c r="M793" s="51">
        <v>6.7210753720595298</v>
      </c>
      <c r="N793" s="51">
        <v>0.98697148755575237</v>
      </c>
      <c r="O793" s="51" t="s">
        <v>4942</v>
      </c>
      <c r="P793" s="30">
        <v>721063.46096399997</v>
      </c>
      <c r="Q793" s="27">
        <v>0.10181920765629648</v>
      </c>
      <c r="R793" s="30">
        <v>844703.97652999999</v>
      </c>
      <c r="S793" s="27">
        <v>0.1714696725870748</v>
      </c>
      <c r="T793" s="30">
        <v>1142225.413185</v>
      </c>
      <c r="U793" s="27">
        <v>0.35221976564760893</v>
      </c>
      <c r="V793" s="30">
        <v>8235.9862360000006</v>
      </c>
      <c r="W793" s="32">
        <v>7.6122383692769358E-3</v>
      </c>
      <c r="X793" s="30">
        <v>4841.0619930000003</v>
      </c>
      <c r="Y793" s="32">
        <v>-0.4122061579171391</v>
      </c>
      <c r="Z793" s="30">
        <v>7127.891329</v>
      </c>
      <c r="AA793" s="32">
        <v>0.47238174997690008</v>
      </c>
      <c r="AB793" s="30">
        <v>2062.210090752269</v>
      </c>
      <c r="AC793" s="27">
        <v>7.6122384290422396E-3</v>
      </c>
      <c r="AD793" s="30">
        <v>1212.0303007575189</v>
      </c>
      <c r="AE793" s="27">
        <v>-0.412266332032453</v>
      </c>
      <c r="AF793" s="30">
        <v>1785.044626115653</v>
      </c>
      <c r="AG793" s="27">
        <v>0.47277227722772291</v>
      </c>
      <c r="AH793" s="25">
        <v>1.9720706175622265</v>
      </c>
      <c r="AI793" s="25">
        <v>1.0240257942870332</v>
      </c>
      <c r="AJ793" s="25">
        <v>1.2673378267016011</v>
      </c>
      <c r="AK793" s="25">
        <v>18.933626210825231</v>
      </c>
      <c r="AL793" s="25">
        <v>10.54357265462224</v>
      </c>
      <c r="AM793" s="25">
        <v>14.836384069606389</v>
      </c>
      <c r="AN793" s="49">
        <v>9.8070040365740407</v>
      </c>
      <c r="AO793" s="49">
        <v>7.0838351923959264</v>
      </c>
      <c r="AP793" s="49">
        <v>5.3425463807393108</v>
      </c>
      <c r="AQ793" s="49">
        <v>413.43989036571827</v>
      </c>
      <c r="AR793" s="49">
        <v>437.0564598483561</v>
      </c>
      <c r="AS793" s="49">
        <v>492.73538431727195</v>
      </c>
      <c r="AT793" s="28">
        <v>900.0225005625141</v>
      </c>
      <c r="AU793" s="28">
        <v>1125.0281257031427</v>
      </c>
      <c r="AV793" s="28">
        <v>525.01312532813324</v>
      </c>
    </row>
    <row r="794" spans="1:48" x14ac:dyDescent="0.25">
      <c r="A794" s="162">
        <v>791</v>
      </c>
      <c r="B794" s="3" t="s">
        <v>3109</v>
      </c>
      <c r="C794" s="3" t="s">
        <v>2176</v>
      </c>
      <c r="D794" s="28" t="s">
        <v>4942</v>
      </c>
      <c r="E794" s="25" t="s">
        <v>4942</v>
      </c>
      <c r="F794" s="25" t="s">
        <v>4942</v>
      </c>
      <c r="G794" s="25" t="s">
        <v>4942</v>
      </c>
      <c r="H794" s="28" t="s">
        <v>4942</v>
      </c>
      <c r="I794" s="51">
        <v>15</v>
      </c>
      <c r="J794" s="51">
        <v>100</v>
      </c>
      <c r="K794" s="28" t="s">
        <v>4942</v>
      </c>
      <c r="L794" s="28" t="s">
        <v>4942</v>
      </c>
      <c r="M794" s="51" t="s">
        <v>4942</v>
      </c>
      <c r="N794" s="51" t="s">
        <v>4942</v>
      </c>
      <c r="O794" s="51" t="s">
        <v>4942</v>
      </c>
      <c r="P794" s="30" t="s">
        <v>4748</v>
      </c>
      <c r="Q794" s="27" t="s">
        <v>2001</v>
      </c>
      <c r="R794" s="30">
        <v>3207944.713581</v>
      </c>
      <c r="S794" s="27" t="s">
        <v>2001</v>
      </c>
      <c r="T794" s="30">
        <v>3339908.5564640001</v>
      </c>
      <c r="U794" s="27">
        <v>4.1136570192224442E-2</v>
      </c>
      <c r="V794" s="30" t="s">
        <v>4748</v>
      </c>
      <c r="W794" s="32" t="s">
        <v>2001</v>
      </c>
      <c r="X794" s="30">
        <v>26340.429139</v>
      </c>
      <c r="Y794" s="32" t="s">
        <v>2001</v>
      </c>
      <c r="Z794" s="30">
        <v>12267.133056000001</v>
      </c>
      <c r="AA794" s="32">
        <v>-0.5342849962213746</v>
      </c>
      <c r="AB794" s="30" t="s">
        <v>4748</v>
      </c>
      <c r="AC794" s="27" t="s">
        <v>2001</v>
      </c>
      <c r="AD794" s="30">
        <v>1017</v>
      </c>
      <c r="AE794" s="27" t="s">
        <v>2001</v>
      </c>
      <c r="AF794" s="30">
        <v>500</v>
      </c>
      <c r="AG794" s="27">
        <v>-0.50835791543756148</v>
      </c>
      <c r="AH794" s="25" t="s">
        <v>4748</v>
      </c>
      <c r="AI794" s="25" t="s">
        <v>4748</v>
      </c>
      <c r="AJ794" s="25">
        <v>1.376405314561522</v>
      </c>
      <c r="AK794" s="25" t="s">
        <v>4748</v>
      </c>
      <c r="AL794" s="25" t="s">
        <v>4748</v>
      </c>
      <c r="AM794" s="25">
        <v>4.7181548519978866</v>
      </c>
      <c r="AN794" s="49" t="s">
        <v>4748</v>
      </c>
      <c r="AO794" s="49">
        <v>7.0205259329296554</v>
      </c>
      <c r="AP794" s="49">
        <v>6.2116876171198427</v>
      </c>
      <c r="AQ794" s="49" t="s">
        <v>4748</v>
      </c>
      <c r="AR794" s="49">
        <v>174.31387981974734</v>
      </c>
      <c r="AS794" s="49">
        <v>205.79732145424683</v>
      </c>
      <c r="AT794" s="28" t="s">
        <v>4748</v>
      </c>
      <c r="AU794" s="28">
        <v>700</v>
      </c>
      <c r="AV794" s="28" t="s">
        <v>4748</v>
      </c>
    </row>
    <row r="795" spans="1:48" x14ac:dyDescent="0.25">
      <c r="A795" s="162">
        <v>792</v>
      </c>
      <c r="B795" s="3" t="s">
        <v>3112</v>
      </c>
      <c r="C795" s="3" t="s">
        <v>2176</v>
      </c>
      <c r="D795" s="28">
        <v>11100</v>
      </c>
      <c r="E795" s="25">
        <v>-14.61538</v>
      </c>
      <c r="F795" s="25">
        <v>-20.714289999999998</v>
      </c>
      <c r="G795" s="25">
        <v>-8.2644629999999992</v>
      </c>
      <c r="H795" s="28">
        <v>59940000000.000008</v>
      </c>
      <c r="I795" s="51">
        <v>5.3999999999999995</v>
      </c>
      <c r="J795" s="51">
        <v>100</v>
      </c>
      <c r="K795" s="28">
        <v>5</v>
      </c>
      <c r="L795" s="28">
        <v>55500</v>
      </c>
      <c r="M795" s="51">
        <v>2.8921313183949975</v>
      </c>
      <c r="N795" s="51">
        <v>0.57057801989909585</v>
      </c>
      <c r="O795" s="51" t="s">
        <v>4942</v>
      </c>
      <c r="P795" s="30" t="s">
        <v>4748</v>
      </c>
      <c r="Q795" s="27" t="s">
        <v>2001</v>
      </c>
      <c r="R795" s="30">
        <v>123946.245782</v>
      </c>
      <c r="S795" s="27" t="s">
        <v>2001</v>
      </c>
      <c r="T795" s="30">
        <v>112961.41878199999</v>
      </c>
      <c r="U795" s="27">
        <v>-8.8625733927596442E-2</v>
      </c>
      <c r="V795" s="30" t="s">
        <v>4748</v>
      </c>
      <c r="W795" s="32" t="s">
        <v>2001</v>
      </c>
      <c r="X795" s="30">
        <v>16419.752863000002</v>
      </c>
      <c r="Y795" s="32" t="s">
        <v>2001</v>
      </c>
      <c r="Z795" s="30">
        <v>20723.260840999999</v>
      </c>
      <c r="AA795" s="32">
        <v>0.26209334658729555</v>
      </c>
      <c r="AB795" s="30" t="s">
        <v>4748</v>
      </c>
      <c r="AC795" s="27" t="s">
        <v>2001</v>
      </c>
      <c r="AD795" s="30">
        <v>2271</v>
      </c>
      <c r="AE795" s="27" t="s">
        <v>2001</v>
      </c>
      <c r="AF795" s="30">
        <v>3838</v>
      </c>
      <c r="AG795" s="27">
        <v>0.69000440334654334</v>
      </c>
      <c r="AH795" s="25" t="s">
        <v>4748</v>
      </c>
      <c r="AI795" s="25" t="s">
        <v>4748</v>
      </c>
      <c r="AJ795" s="25">
        <v>16.55378791637802</v>
      </c>
      <c r="AK795" s="25" t="s">
        <v>4748</v>
      </c>
      <c r="AL795" s="25" t="s">
        <v>4748</v>
      </c>
      <c r="AM795" s="25">
        <v>20.730034812199762</v>
      </c>
      <c r="AN795" s="49" t="s">
        <v>4748</v>
      </c>
      <c r="AO795" s="49">
        <v>22.797257980445828</v>
      </c>
      <c r="AP795" s="49">
        <v>29.65011437102897</v>
      </c>
      <c r="AQ795" s="49" t="s">
        <v>4748</v>
      </c>
      <c r="AR795" s="49">
        <v>0</v>
      </c>
      <c r="AS795" s="49">
        <v>0</v>
      </c>
      <c r="AT795" s="28" t="s">
        <v>4748</v>
      </c>
      <c r="AU795" s="28" t="s">
        <v>4748</v>
      </c>
      <c r="AV795" s="28">
        <v>1600</v>
      </c>
    </row>
    <row r="796" spans="1:48" x14ac:dyDescent="0.25">
      <c r="A796" s="162">
        <v>793</v>
      </c>
      <c r="B796" s="3" t="s">
        <v>3115</v>
      </c>
      <c r="C796" s="3" t="s">
        <v>2176</v>
      </c>
      <c r="D796" s="28">
        <v>5000</v>
      </c>
      <c r="E796" s="25">
        <v>38.888890000000004</v>
      </c>
      <c r="F796" s="25">
        <v>92.307689999999994</v>
      </c>
      <c r="G796" s="25">
        <v>-51.923079999999999</v>
      </c>
      <c r="H796" s="28">
        <v>525000000000</v>
      </c>
      <c r="I796" s="51">
        <v>105</v>
      </c>
      <c r="J796" s="51">
        <v>100</v>
      </c>
      <c r="K796" s="28">
        <v>160</v>
      </c>
      <c r="L796" s="28">
        <v>800000</v>
      </c>
      <c r="M796" s="51">
        <v>2.5813113061435211</v>
      </c>
      <c r="N796" s="51">
        <v>0.41609414274827994</v>
      </c>
      <c r="O796" s="51" t="s">
        <v>4942</v>
      </c>
      <c r="P796" s="30" t="s">
        <v>4748</v>
      </c>
      <c r="Q796" s="27" t="s">
        <v>2001</v>
      </c>
      <c r="R796" s="30">
        <v>4307390.9726520004</v>
      </c>
      <c r="S796" s="27" t="s">
        <v>2001</v>
      </c>
      <c r="T796" s="30">
        <v>4127954.2859919998</v>
      </c>
      <c r="U796" s="27">
        <v>-4.1657859200444007E-2</v>
      </c>
      <c r="V796" s="30" t="s">
        <v>4748</v>
      </c>
      <c r="W796" s="32" t="s">
        <v>2001</v>
      </c>
      <c r="X796" s="30">
        <v>62878.315713999997</v>
      </c>
      <c r="Y796" s="32" t="s">
        <v>2001</v>
      </c>
      <c r="Z796" s="30">
        <v>104665.482343</v>
      </c>
      <c r="AA796" s="32">
        <v>0.66457197770798426</v>
      </c>
      <c r="AB796" s="30" t="s">
        <v>4748</v>
      </c>
      <c r="AC796" s="27" t="s">
        <v>2001</v>
      </c>
      <c r="AD796" s="30">
        <v>598.84110199999998</v>
      </c>
      <c r="AE796" s="27" t="s">
        <v>2001</v>
      </c>
      <c r="AF796" s="30">
        <v>996.81</v>
      </c>
      <c r="AG796" s="27">
        <v>0.66456510194585805</v>
      </c>
      <c r="AH796" s="25" t="s">
        <v>4748</v>
      </c>
      <c r="AI796" s="25" t="s">
        <v>4748</v>
      </c>
      <c r="AJ796" s="25">
        <v>2.491981268493336</v>
      </c>
      <c r="AK796" s="25" t="s">
        <v>4748</v>
      </c>
      <c r="AL796" s="25" t="s">
        <v>4748</v>
      </c>
      <c r="AM796" s="25">
        <v>9.9380943591399138</v>
      </c>
      <c r="AN796" s="49" t="s">
        <v>4748</v>
      </c>
      <c r="AO796" s="49">
        <v>16.774757650200801</v>
      </c>
      <c r="AP796" s="49">
        <v>16.779740408039544</v>
      </c>
      <c r="AQ796" s="49" t="s">
        <v>4748</v>
      </c>
      <c r="AR796" s="49">
        <v>194.7957539167555</v>
      </c>
      <c r="AS796" s="49">
        <v>152.0141209337429</v>
      </c>
      <c r="AT796" s="28" t="s">
        <v>4748</v>
      </c>
      <c r="AU796" s="28">
        <v>100</v>
      </c>
      <c r="AV796" s="28">
        <v>200</v>
      </c>
    </row>
    <row r="797" spans="1:48" x14ac:dyDescent="0.25">
      <c r="A797" s="162">
        <v>794</v>
      </c>
      <c r="B797" s="3" t="s">
        <v>3118</v>
      </c>
      <c r="C797" s="3" t="s">
        <v>2176</v>
      </c>
      <c r="D797" s="6">
        <v>10000</v>
      </c>
      <c r="E797" s="171">
        <v>-4.7619049999999996</v>
      </c>
      <c r="F797" s="171">
        <v>17.64706</v>
      </c>
      <c r="G797" s="171">
        <v>-3.8461539999999999</v>
      </c>
      <c r="H797" s="6">
        <v>1000000000000</v>
      </c>
      <c r="I797" s="154">
        <v>100</v>
      </c>
      <c r="J797" s="154">
        <v>51</v>
      </c>
      <c r="K797" s="6">
        <v>1450</v>
      </c>
      <c r="L797" s="6">
        <v>14260000</v>
      </c>
      <c r="M797" s="154">
        <v>8.8573959255978743</v>
      </c>
      <c r="N797" s="154">
        <v>0.88569785083369545</v>
      </c>
      <c r="O797" s="154" t="s">
        <v>4942</v>
      </c>
      <c r="P797" s="172" t="s">
        <v>4748</v>
      </c>
      <c r="Q797" s="168" t="s">
        <v>2001</v>
      </c>
      <c r="R797" s="172" t="s">
        <v>4748</v>
      </c>
      <c r="S797" s="168" t="s">
        <v>2001</v>
      </c>
      <c r="T797" s="172">
        <v>692353.37498399999</v>
      </c>
      <c r="U797" s="168" t="s">
        <v>4748</v>
      </c>
      <c r="V797" s="172" t="s">
        <v>4748</v>
      </c>
      <c r="W797" s="173" t="s">
        <v>2001</v>
      </c>
      <c r="X797" s="172" t="s">
        <v>4748</v>
      </c>
      <c r="Y797" s="173" t="s">
        <v>2001</v>
      </c>
      <c r="Z797" s="172">
        <v>124042.795034</v>
      </c>
      <c r="AA797" s="173" t="s">
        <v>4748</v>
      </c>
      <c r="AB797" s="172" t="s">
        <v>4748</v>
      </c>
      <c r="AC797" s="168" t="s">
        <v>2001</v>
      </c>
      <c r="AD797" s="172" t="s">
        <v>4748</v>
      </c>
      <c r="AE797" s="168" t="s">
        <v>2001</v>
      </c>
      <c r="AF797" s="172">
        <v>1129</v>
      </c>
      <c r="AG797" s="168" t="s">
        <v>4748</v>
      </c>
      <c r="AH797" s="171" t="s">
        <v>4748</v>
      </c>
      <c r="AI797" s="171" t="s">
        <v>4748</v>
      </c>
      <c r="AJ797" s="171">
        <v>7.9406087460032211</v>
      </c>
      <c r="AK797" s="171" t="s">
        <v>4748</v>
      </c>
      <c r="AL797" s="171" t="s">
        <v>4748</v>
      </c>
      <c r="AM797" s="171">
        <v>10.284031597740457</v>
      </c>
      <c r="AN797" s="170" t="s">
        <v>4748</v>
      </c>
      <c r="AO797" s="170" t="s">
        <v>4748</v>
      </c>
      <c r="AP797" s="170">
        <v>17.261331658383526</v>
      </c>
      <c r="AQ797" s="170" t="s">
        <v>4748</v>
      </c>
      <c r="AR797" s="170">
        <v>34.363223494487286</v>
      </c>
      <c r="AS797" s="170">
        <v>16.459261812955749</v>
      </c>
      <c r="AT797" s="6" t="s">
        <v>4748</v>
      </c>
      <c r="AU797" s="6">
        <v>500</v>
      </c>
      <c r="AV797" s="6">
        <v>700</v>
      </c>
    </row>
    <row r="798" spans="1:48" x14ac:dyDescent="0.25">
      <c r="A798" s="162">
        <v>795</v>
      </c>
      <c r="B798" s="3" t="s">
        <v>5020</v>
      </c>
      <c r="C798" s="3" t="s">
        <v>2176</v>
      </c>
      <c r="D798" s="28">
        <v>14000</v>
      </c>
      <c r="E798" s="25">
        <v>16.66667</v>
      </c>
      <c r="F798" s="25">
        <v>25</v>
      </c>
      <c r="G798" s="25" t="s">
        <v>4942</v>
      </c>
      <c r="H798" s="28">
        <v>19664481200000</v>
      </c>
      <c r="I798" s="51">
        <v>1404.606</v>
      </c>
      <c r="J798" s="51">
        <v>100</v>
      </c>
      <c r="K798" s="28">
        <v>10</v>
      </c>
      <c r="L798" s="28">
        <v>134000</v>
      </c>
      <c r="M798" s="51" t="s">
        <v>4942</v>
      </c>
      <c r="N798" s="51" t="s">
        <v>4942</v>
      </c>
      <c r="O798" s="51" t="s">
        <v>4942</v>
      </c>
      <c r="P798" s="30" t="s">
        <v>2001</v>
      </c>
      <c r="Q798" s="27" t="s">
        <v>2001</v>
      </c>
      <c r="R798" s="30" t="s">
        <v>2001</v>
      </c>
      <c r="S798" s="27" t="s">
        <v>2001</v>
      </c>
      <c r="T798" s="30" t="s">
        <v>2001</v>
      </c>
      <c r="U798" s="27" t="s">
        <v>2001</v>
      </c>
      <c r="V798" s="30" t="s">
        <v>2001</v>
      </c>
      <c r="W798" s="32" t="s">
        <v>2001</v>
      </c>
      <c r="X798" s="30" t="s">
        <v>2001</v>
      </c>
      <c r="Y798" s="32" t="s">
        <v>2001</v>
      </c>
      <c r="Z798" s="30" t="s">
        <v>2001</v>
      </c>
      <c r="AA798" s="32" t="s">
        <v>2001</v>
      </c>
      <c r="AB798" s="30" t="s">
        <v>2001</v>
      </c>
      <c r="AC798" s="27" t="s">
        <v>2001</v>
      </c>
      <c r="AD798" s="30" t="s">
        <v>2001</v>
      </c>
      <c r="AE798" s="27" t="s">
        <v>2001</v>
      </c>
      <c r="AF798" s="30" t="s">
        <v>2001</v>
      </c>
      <c r="AG798" s="27" t="s">
        <v>2001</v>
      </c>
      <c r="AH798" s="25" t="s">
        <v>2001</v>
      </c>
      <c r="AI798" s="25" t="s">
        <v>2001</v>
      </c>
      <c r="AJ798" s="25" t="s">
        <v>2001</v>
      </c>
      <c r="AK798" s="25" t="s">
        <v>2001</v>
      </c>
      <c r="AL798" s="25" t="s">
        <v>2001</v>
      </c>
      <c r="AM798" s="25" t="s">
        <v>2001</v>
      </c>
      <c r="AN798" s="49" t="s">
        <v>2001</v>
      </c>
      <c r="AO798" s="49" t="s">
        <v>2001</v>
      </c>
      <c r="AP798" s="49" t="s">
        <v>2001</v>
      </c>
      <c r="AQ798" s="49" t="s">
        <v>2001</v>
      </c>
      <c r="AR798" s="49" t="s">
        <v>2001</v>
      </c>
      <c r="AS798" s="49" t="s">
        <v>2001</v>
      </c>
      <c r="AT798" s="28" t="s">
        <v>2001</v>
      </c>
      <c r="AU798" s="28" t="s">
        <v>2001</v>
      </c>
      <c r="AV798" s="28" t="s">
        <v>2001</v>
      </c>
    </row>
    <row r="799" spans="1:48" x14ac:dyDescent="0.25">
      <c r="A799" s="162">
        <v>796</v>
      </c>
      <c r="B799" s="3" t="s">
        <v>3121</v>
      </c>
      <c r="C799" s="3" t="s">
        <v>2176</v>
      </c>
      <c r="D799" s="6">
        <v>7400</v>
      </c>
      <c r="E799" s="171">
        <v>-17.77778</v>
      </c>
      <c r="F799" s="171">
        <v>-15.909090000000001</v>
      </c>
      <c r="G799" s="171">
        <v>111.4286</v>
      </c>
      <c r="H799" s="6">
        <v>44177600400</v>
      </c>
      <c r="I799" s="154">
        <v>5.9699399999999994</v>
      </c>
      <c r="J799" s="154">
        <v>100</v>
      </c>
      <c r="K799" s="6">
        <v>230</v>
      </c>
      <c r="L799" s="6">
        <v>1885000</v>
      </c>
      <c r="M799" s="154">
        <v>7.2549019607843137</v>
      </c>
      <c r="N799" s="154">
        <v>0.31844716277756507</v>
      </c>
      <c r="O799" s="154" t="s">
        <v>4942</v>
      </c>
      <c r="P799" s="172">
        <v>95020.047261999993</v>
      </c>
      <c r="Q799" s="168" t="s">
        <v>2001</v>
      </c>
      <c r="R799" s="172">
        <v>88663.552976999999</v>
      </c>
      <c r="S799" s="168">
        <v>-6.6896349435326519E-2</v>
      </c>
      <c r="T799" s="172">
        <v>149647.69304499999</v>
      </c>
      <c r="U799" s="168">
        <v>0.68781520726808387</v>
      </c>
      <c r="V799" s="172">
        <v>2706.8424409999998</v>
      </c>
      <c r="W799" s="173" t="s">
        <v>2001</v>
      </c>
      <c r="X799" s="172">
        <v>3556.1527449999999</v>
      </c>
      <c r="Y799" s="173">
        <v>0.31376421883138339</v>
      </c>
      <c r="Z799" s="172">
        <v>4263.2848640000002</v>
      </c>
      <c r="AA799" s="173">
        <v>0.19884751013415775</v>
      </c>
      <c r="AB799" s="172">
        <v>682</v>
      </c>
      <c r="AC799" s="168" t="s">
        <v>2001</v>
      </c>
      <c r="AD799" s="172">
        <v>896</v>
      </c>
      <c r="AE799" s="168">
        <v>0.31378299120234598</v>
      </c>
      <c r="AF799" s="172">
        <v>1020</v>
      </c>
      <c r="AG799" s="168">
        <v>0.13839285714285715</v>
      </c>
      <c r="AH799" s="171" t="s">
        <v>4748</v>
      </c>
      <c r="AI799" s="171">
        <v>2.4129542168471794</v>
      </c>
      <c r="AJ799" s="171">
        <v>2.2094095547726385</v>
      </c>
      <c r="AK799" s="171" t="s">
        <v>4748</v>
      </c>
      <c r="AL799" s="171">
        <v>3.3551662018043187</v>
      </c>
      <c r="AM799" s="171">
        <v>3.5520754876513863</v>
      </c>
      <c r="AN799" s="170">
        <v>11.739823141996187</v>
      </c>
      <c r="AO799" s="170">
        <v>14.890377976872626</v>
      </c>
      <c r="AP799" s="170">
        <v>14.236399838515123</v>
      </c>
      <c r="AQ799" s="170">
        <v>0</v>
      </c>
      <c r="AR799" s="170">
        <v>1.2868972569949284</v>
      </c>
      <c r="AS799" s="170">
        <v>34.015421698261086</v>
      </c>
      <c r="AT799" s="6" t="s">
        <v>4748</v>
      </c>
      <c r="AU799" s="6" t="s">
        <v>4748</v>
      </c>
      <c r="AV799" s="6" t="s">
        <v>4748</v>
      </c>
    </row>
    <row r="800" spans="1:48" x14ac:dyDescent="0.25">
      <c r="A800" s="162">
        <v>797</v>
      </c>
      <c r="B800" s="3" t="s">
        <v>182</v>
      </c>
      <c r="C800" s="3" t="s">
        <v>1</v>
      </c>
      <c r="D800" s="28">
        <v>83800</v>
      </c>
      <c r="E800" s="25">
        <v>-0.35671819999999999</v>
      </c>
      <c r="F800" s="25">
        <v>0.96385540000000003</v>
      </c>
      <c r="G800" s="25">
        <v>3.4542060000000001</v>
      </c>
      <c r="H800" s="28">
        <v>37118287026800</v>
      </c>
      <c r="I800" s="51">
        <v>442.93899999999996</v>
      </c>
      <c r="J800" s="51">
        <v>87.131270000000001</v>
      </c>
      <c r="K800" s="28">
        <v>349841</v>
      </c>
      <c r="L800" s="28">
        <v>29166200000</v>
      </c>
      <c r="M800" s="51">
        <v>11.706109504567641</v>
      </c>
      <c r="N800" s="51">
        <v>3.707995749844279</v>
      </c>
      <c r="O800" s="51">
        <v>0.84395410000000004</v>
      </c>
      <c r="P800" s="30">
        <v>25252733.079243999</v>
      </c>
      <c r="Q800" s="27">
        <v>0.60266373286837482</v>
      </c>
      <c r="R800" s="30">
        <v>44613332.672987998</v>
      </c>
      <c r="S800" s="27">
        <v>0.76667343423738443</v>
      </c>
      <c r="T800" s="30">
        <v>66339804.192178003</v>
      </c>
      <c r="U800" s="27">
        <v>0.48699503528335863</v>
      </c>
      <c r="V800" s="30">
        <v>1071893.5193990001</v>
      </c>
      <c r="W800" s="32">
        <v>0.60437635394457168</v>
      </c>
      <c r="X800" s="30">
        <v>1577372.426339</v>
      </c>
      <c r="Y800" s="32">
        <v>0.47157567220241869</v>
      </c>
      <c r="Z800" s="30">
        <v>2205679.6304199998</v>
      </c>
      <c r="AA800" s="32">
        <v>0.3983252107045312</v>
      </c>
      <c r="AB800" s="30">
        <v>3652.5</v>
      </c>
      <c r="AC800" s="27">
        <v>0.5282426778242677</v>
      </c>
      <c r="AD800" s="30">
        <v>5124.591332</v>
      </c>
      <c r="AE800" s="27">
        <v>0.40303664120465443</v>
      </c>
      <c r="AF800" s="30">
        <v>7166.9919140000002</v>
      </c>
      <c r="AG800" s="27">
        <v>0.39854896706522397</v>
      </c>
      <c r="AH800" s="25">
        <v>20.086149412161884</v>
      </c>
      <c r="AI800" s="25">
        <v>14.261940418665855</v>
      </c>
      <c r="AJ800" s="25">
        <v>11.708383776526508</v>
      </c>
      <c r="AK800" s="25">
        <v>54.178859778705259</v>
      </c>
      <c r="AL800" s="25">
        <v>49.909303075549246</v>
      </c>
      <c r="AM800" s="25">
        <v>45.267080294672127</v>
      </c>
      <c r="AN800" s="49">
        <v>15.532698506594389</v>
      </c>
      <c r="AO800" s="49">
        <v>16.170292332654888</v>
      </c>
      <c r="AP800" s="49">
        <v>16.795013796945611</v>
      </c>
      <c r="AQ800" s="49">
        <v>82.661663766221764</v>
      </c>
      <c r="AR800" s="49">
        <v>124.66924686265082</v>
      </c>
      <c r="AS800" s="49">
        <v>115.13852285925881</v>
      </c>
      <c r="AT800" s="28">
        <v>750</v>
      </c>
      <c r="AU800" s="28">
        <v>750</v>
      </c>
      <c r="AV800" s="28">
        <v>1500</v>
      </c>
    </row>
    <row r="801" spans="1:48" x14ac:dyDescent="0.25">
      <c r="A801" s="162">
        <v>798</v>
      </c>
      <c r="B801" s="3" t="s">
        <v>3124</v>
      </c>
      <c r="C801" s="3" t="s">
        <v>2176</v>
      </c>
      <c r="D801" s="28">
        <v>7100</v>
      </c>
      <c r="E801" s="25">
        <v>-39.830509999999997</v>
      </c>
      <c r="F801" s="25">
        <v>-39.830509999999997</v>
      </c>
      <c r="G801" s="25">
        <v>1.428571</v>
      </c>
      <c r="H801" s="28">
        <v>20128500000</v>
      </c>
      <c r="I801" s="51">
        <v>2.835</v>
      </c>
      <c r="J801" s="51">
        <v>100</v>
      </c>
      <c r="K801" s="28">
        <v>1000</v>
      </c>
      <c r="L801" s="28">
        <v>7100000</v>
      </c>
      <c r="M801" s="51">
        <v>3.5411471321695762</v>
      </c>
      <c r="N801" s="51">
        <v>0.42452536117716527</v>
      </c>
      <c r="O801" s="51" t="s">
        <v>4942</v>
      </c>
      <c r="P801" s="30">
        <v>154695.14492399999</v>
      </c>
      <c r="Q801" s="27" t="s">
        <v>2001</v>
      </c>
      <c r="R801" s="30">
        <v>220117.07718699999</v>
      </c>
      <c r="S801" s="27">
        <v>0.42290876223129725</v>
      </c>
      <c r="T801" s="30">
        <v>220971.76266499999</v>
      </c>
      <c r="U801" s="27">
        <v>3.8828676489916464E-3</v>
      </c>
      <c r="V801" s="30">
        <v>6056.8803390000003</v>
      </c>
      <c r="W801" s="32" t="s">
        <v>2001</v>
      </c>
      <c r="X801" s="30">
        <v>6529.2728790000001</v>
      </c>
      <c r="Y801" s="32">
        <v>7.7992714658449591E-2</v>
      </c>
      <c r="Z801" s="30">
        <v>6747.7152370000003</v>
      </c>
      <c r="AA801" s="32">
        <v>3.3455847542009316E-2</v>
      </c>
      <c r="AB801" s="30">
        <v>1768</v>
      </c>
      <c r="AC801" s="27" t="s">
        <v>2001</v>
      </c>
      <c r="AD801" s="30">
        <v>1936</v>
      </c>
      <c r="AE801" s="27">
        <v>9.5022624434389247E-2</v>
      </c>
      <c r="AF801" s="30">
        <v>2005</v>
      </c>
      <c r="AG801" s="27">
        <v>3.5640495867768594E-2</v>
      </c>
      <c r="AH801" s="25" t="s">
        <v>4748</v>
      </c>
      <c r="AI801" s="25">
        <v>4.3310614954091653</v>
      </c>
      <c r="AJ801" s="25">
        <v>4.436782805338062</v>
      </c>
      <c r="AK801" s="25" t="s">
        <v>4748</v>
      </c>
      <c r="AL801" s="25">
        <v>12.431111608431323</v>
      </c>
      <c r="AM801" s="25">
        <v>12.284021454870832</v>
      </c>
      <c r="AN801" s="49">
        <v>12.25405497070582</v>
      </c>
      <c r="AO801" s="49">
        <v>11.983975779212241</v>
      </c>
      <c r="AP801" s="49">
        <v>12.236894918104802</v>
      </c>
      <c r="AQ801" s="49">
        <v>0</v>
      </c>
      <c r="AR801" s="49">
        <v>0</v>
      </c>
      <c r="AS801" s="49">
        <v>0</v>
      </c>
      <c r="AT801" s="28" t="s">
        <v>4748</v>
      </c>
      <c r="AU801" s="28">
        <v>200</v>
      </c>
      <c r="AV801" s="28">
        <v>1200</v>
      </c>
    </row>
    <row r="802" spans="1:48" x14ac:dyDescent="0.25">
      <c r="A802" s="162">
        <v>799</v>
      </c>
      <c r="B802" s="3" t="s">
        <v>183</v>
      </c>
      <c r="C802" s="3" t="s">
        <v>1</v>
      </c>
      <c r="D802" s="28">
        <v>15200</v>
      </c>
      <c r="E802" s="25">
        <v>-0.65359480000000003</v>
      </c>
      <c r="F802" s="25">
        <v>-3.1847129999999999</v>
      </c>
      <c r="G802" s="25">
        <v>19.428570000000001</v>
      </c>
      <c r="H802" s="28">
        <v>551755744000.00012</v>
      </c>
      <c r="I802" s="51">
        <v>36.299720000000001</v>
      </c>
      <c r="J802" s="51">
        <v>61.329749999999997</v>
      </c>
      <c r="K802" s="28">
        <v>72403</v>
      </c>
      <c r="L802" s="28">
        <v>1094900000</v>
      </c>
      <c r="M802" s="51">
        <v>18.086131255275085</v>
      </c>
      <c r="N802" s="51">
        <v>1.2364972744658103</v>
      </c>
      <c r="O802" s="51">
        <v>0.4297976</v>
      </c>
      <c r="P802" s="30">
        <v>530725.70205399999</v>
      </c>
      <c r="Q802" s="27">
        <v>0.81752967667061949</v>
      </c>
      <c r="R802" s="30">
        <v>460506.75356300001</v>
      </c>
      <c r="S802" s="27">
        <v>-0.13230742023467212</v>
      </c>
      <c r="T802" s="30">
        <v>519357.92910800001</v>
      </c>
      <c r="U802" s="27">
        <v>0.12779655257965467</v>
      </c>
      <c r="V802" s="30">
        <v>45382.964597999999</v>
      </c>
      <c r="W802" s="32">
        <v>1.4397982640777993</v>
      </c>
      <c r="X802" s="30">
        <v>48387.096693</v>
      </c>
      <c r="Y802" s="32">
        <v>6.6195148809921278E-2</v>
      </c>
      <c r="Z802" s="30">
        <v>55075.794109000002</v>
      </c>
      <c r="AA802" s="32">
        <v>0.13823308016262184</v>
      </c>
      <c r="AB802" s="30">
        <v>1667.6190476190475</v>
      </c>
      <c r="AC802" s="27">
        <v>-0.61080240053345192</v>
      </c>
      <c r="AD802" s="30">
        <v>1536.1904761904761</v>
      </c>
      <c r="AE802" s="27">
        <v>-7.8812107367218664E-2</v>
      </c>
      <c r="AF802" s="30">
        <v>1748.5714285714284</v>
      </c>
      <c r="AG802" s="27">
        <v>0.13825170489770608</v>
      </c>
      <c r="AH802" s="25">
        <v>12.491375974363256</v>
      </c>
      <c r="AI802" s="25">
        <v>8.2489295007692647</v>
      </c>
      <c r="AJ802" s="25">
        <v>7.3749669570888852</v>
      </c>
      <c r="AK802" s="25">
        <v>19.153331330323255</v>
      </c>
      <c r="AL802" s="25">
        <v>13.000557876711897</v>
      </c>
      <c r="AM802" s="25">
        <v>13.312015639235641</v>
      </c>
      <c r="AN802" s="49">
        <v>20.982715903340466</v>
      </c>
      <c r="AO802" s="49">
        <v>27.344871936774485</v>
      </c>
      <c r="AP802" s="49">
        <v>29.43767215696197</v>
      </c>
      <c r="AQ802" s="49">
        <v>18.247767976040581</v>
      </c>
      <c r="AR802" s="49">
        <v>34.067790035482929</v>
      </c>
      <c r="AS802" s="49">
        <v>59.786210062734156</v>
      </c>
      <c r="AT802" s="28">
        <v>476.19047619047615</v>
      </c>
      <c r="AU802" s="28">
        <v>1142.8571428571429</v>
      </c>
      <c r="AV802" s="28" t="s">
        <v>4748</v>
      </c>
    </row>
    <row r="803" spans="1:48" x14ac:dyDescent="0.25">
      <c r="A803" s="162">
        <v>800</v>
      </c>
      <c r="B803" s="3" t="s">
        <v>480</v>
      </c>
      <c r="C803" s="3" t="s">
        <v>694</v>
      </c>
      <c r="D803" s="28">
        <v>5100</v>
      </c>
      <c r="E803" s="25">
        <v>-3.7735850000000002</v>
      </c>
      <c r="F803" s="25">
        <v>0</v>
      </c>
      <c r="G803" s="25">
        <v>-25</v>
      </c>
      <c r="H803" s="28">
        <v>75732837600</v>
      </c>
      <c r="I803" s="51">
        <v>14.84958</v>
      </c>
      <c r="J803" s="51">
        <v>61.114130000000003</v>
      </c>
      <c r="K803" s="28">
        <v>6070</v>
      </c>
      <c r="L803" s="28">
        <v>31619500</v>
      </c>
      <c r="M803" s="51">
        <v>7.6095448251540336</v>
      </c>
      <c r="N803" s="51">
        <v>0.41495406525468215</v>
      </c>
      <c r="O803" s="51">
        <v>0.35622920000000002</v>
      </c>
      <c r="P803" s="30">
        <v>326296.75374000001</v>
      </c>
      <c r="Q803" s="27">
        <v>0.16965860332968563</v>
      </c>
      <c r="R803" s="30">
        <v>386149.51859200001</v>
      </c>
      <c r="S803" s="27">
        <v>0.18343046372962668</v>
      </c>
      <c r="T803" s="30">
        <v>502683.28439300001</v>
      </c>
      <c r="U803" s="27">
        <v>0.30178405045256029</v>
      </c>
      <c r="V803" s="30">
        <v>10526.052441</v>
      </c>
      <c r="W803" s="32">
        <v>-0.30756088527235359</v>
      </c>
      <c r="X803" s="30">
        <v>11322.431839000001</v>
      </c>
      <c r="Y803" s="32">
        <v>7.5657935628177686E-2</v>
      </c>
      <c r="Z803" s="30">
        <v>15646.936551000001</v>
      </c>
      <c r="AA803" s="32">
        <v>0.3819413332305775</v>
      </c>
      <c r="AB803" s="30">
        <v>709</v>
      </c>
      <c r="AC803" s="27">
        <v>-0.3076171875</v>
      </c>
      <c r="AD803" s="30">
        <v>762</v>
      </c>
      <c r="AE803" s="27">
        <v>7.4753173483780078E-2</v>
      </c>
      <c r="AF803" s="30">
        <v>1054</v>
      </c>
      <c r="AG803" s="27">
        <v>0.38320209973753283</v>
      </c>
      <c r="AH803" s="25">
        <v>3.7704069764534673</v>
      </c>
      <c r="AI803" s="25">
        <v>3.6211187006143493</v>
      </c>
      <c r="AJ803" s="25">
        <v>4.4545591187595424</v>
      </c>
      <c r="AK803" s="25">
        <v>6.6828306904031978</v>
      </c>
      <c r="AL803" s="25">
        <v>6.7867588012480686</v>
      </c>
      <c r="AM803" s="25">
        <v>8.9730988432237648</v>
      </c>
      <c r="AN803" s="49">
        <v>12.315104683210942</v>
      </c>
      <c r="AO803" s="49">
        <v>17.246389060597355</v>
      </c>
      <c r="AP803" s="49">
        <v>19.939942984982174</v>
      </c>
      <c r="AQ803" s="49">
        <v>48.657373982760248</v>
      </c>
      <c r="AR803" s="49">
        <v>65.87790739503636</v>
      </c>
      <c r="AS803" s="49">
        <v>76.570661589347424</v>
      </c>
      <c r="AT803" s="28">
        <v>300</v>
      </c>
      <c r="AU803" s="28">
        <v>500</v>
      </c>
      <c r="AV803" s="28">
        <v>500</v>
      </c>
    </row>
    <row r="804" spans="1:48" x14ac:dyDescent="0.25">
      <c r="A804" s="162">
        <v>801</v>
      </c>
      <c r="B804" s="3" t="s">
        <v>4924</v>
      </c>
      <c r="C804" s="3" t="s">
        <v>694</v>
      </c>
      <c r="D804" s="28">
        <v>10100</v>
      </c>
      <c r="E804" s="25">
        <v>0</v>
      </c>
      <c r="F804" s="25">
        <v>-9.8214290000000002</v>
      </c>
      <c r="G804" s="25">
        <v>-8.1818179999999998</v>
      </c>
      <c r="H804" s="28">
        <v>217323720000</v>
      </c>
      <c r="I804" s="51">
        <v>21.517199999999999</v>
      </c>
      <c r="J804" s="51">
        <v>26.86551</v>
      </c>
      <c r="K804" s="28">
        <v>0</v>
      </c>
      <c r="L804" s="28" t="s">
        <v>4942</v>
      </c>
      <c r="M804" s="51">
        <v>16.3634914046063</v>
      </c>
      <c r="N804" s="51">
        <v>0.93248740350763626</v>
      </c>
      <c r="O804" s="51" t="s">
        <v>4942</v>
      </c>
      <c r="P804" s="30" t="s">
        <v>2001</v>
      </c>
      <c r="Q804" s="27" t="s">
        <v>2001</v>
      </c>
      <c r="R804" s="30" t="s">
        <v>2001</v>
      </c>
      <c r="S804" s="27" t="s">
        <v>2001</v>
      </c>
      <c r="T804" s="30" t="s">
        <v>2001</v>
      </c>
      <c r="U804" s="27" t="s">
        <v>2001</v>
      </c>
      <c r="V804" s="30" t="s">
        <v>2001</v>
      </c>
      <c r="W804" s="32" t="s">
        <v>2001</v>
      </c>
      <c r="X804" s="30" t="s">
        <v>2001</v>
      </c>
      <c r="Y804" s="32" t="s">
        <v>2001</v>
      </c>
      <c r="Z804" s="30" t="s">
        <v>2001</v>
      </c>
      <c r="AA804" s="32" t="s">
        <v>2001</v>
      </c>
      <c r="AB804" s="30" t="s">
        <v>2001</v>
      </c>
      <c r="AC804" s="27" t="s">
        <v>2001</v>
      </c>
      <c r="AD804" s="30" t="s">
        <v>2001</v>
      </c>
      <c r="AE804" s="27" t="s">
        <v>2001</v>
      </c>
      <c r="AF804" s="30" t="s">
        <v>2001</v>
      </c>
      <c r="AG804" s="27" t="s">
        <v>2001</v>
      </c>
      <c r="AH804" s="25" t="s">
        <v>2001</v>
      </c>
      <c r="AI804" s="25" t="s">
        <v>2001</v>
      </c>
      <c r="AJ804" s="25" t="s">
        <v>2001</v>
      </c>
      <c r="AK804" s="25" t="s">
        <v>2001</v>
      </c>
      <c r="AL804" s="25" t="s">
        <v>2001</v>
      </c>
      <c r="AM804" s="25" t="s">
        <v>2001</v>
      </c>
      <c r="AN804" s="49" t="s">
        <v>2001</v>
      </c>
      <c r="AO804" s="49" t="s">
        <v>2001</v>
      </c>
      <c r="AP804" s="49" t="s">
        <v>2001</v>
      </c>
      <c r="AQ804" s="49" t="s">
        <v>2001</v>
      </c>
      <c r="AR804" s="49" t="s">
        <v>2001</v>
      </c>
      <c r="AS804" s="49" t="s">
        <v>2001</v>
      </c>
      <c r="AT804" s="28" t="s">
        <v>2001</v>
      </c>
      <c r="AU804" s="28" t="s">
        <v>2001</v>
      </c>
      <c r="AV804" s="28" t="s">
        <v>2001</v>
      </c>
    </row>
    <row r="805" spans="1:48" x14ac:dyDescent="0.25">
      <c r="A805" s="162">
        <v>802</v>
      </c>
      <c r="B805" s="3" t="s">
        <v>3127</v>
      </c>
      <c r="C805" s="3" t="s">
        <v>2176</v>
      </c>
      <c r="D805" s="28">
        <v>30000</v>
      </c>
      <c r="E805" s="25">
        <v>0</v>
      </c>
      <c r="F805" s="25">
        <v>-3.225806</v>
      </c>
      <c r="G805" s="25">
        <v>-0.33222590000000002</v>
      </c>
      <c r="H805" s="28">
        <v>249472919999.99997</v>
      </c>
      <c r="I805" s="51">
        <v>8.3157599999999992</v>
      </c>
      <c r="J805" s="51">
        <v>89.172650000000004</v>
      </c>
      <c r="K805" s="28">
        <v>540</v>
      </c>
      <c r="L805" s="28">
        <v>15897500</v>
      </c>
      <c r="M805" s="51">
        <v>9.299442033477991</v>
      </c>
      <c r="N805" s="51">
        <v>1.680499653606105</v>
      </c>
      <c r="O805" s="51">
        <v>0.44418059999999998</v>
      </c>
      <c r="P805" s="30">
        <v>568461.92662599997</v>
      </c>
      <c r="Q805" s="27" t="s">
        <v>2001</v>
      </c>
      <c r="R805" s="30">
        <v>519750.68778199999</v>
      </c>
      <c r="S805" s="27">
        <v>-8.568953620714137E-2</v>
      </c>
      <c r="T805" s="30">
        <v>525652.63315600005</v>
      </c>
      <c r="U805" s="27">
        <v>1.1355339228479337E-2</v>
      </c>
      <c r="V805" s="30">
        <v>27519.666807000001</v>
      </c>
      <c r="W805" s="32" t="s">
        <v>2001</v>
      </c>
      <c r="X805" s="30">
        <v>29918.437458</v>
      </c>
      <c r="Y805" s="32">
        <v>8.7165686555108923E-2</v>
      </c>
      <c r="Z805" s="30">
        <v>22641.924552</v>
      </c>
      <c r="AA805" s="32">
        <v>-0.24321166224723098</v>
      </c>
      <c r="AB805" s="30">
        <v>2946</v>
      </c>
      <c r="AC805" s="27" t="s">
        <v>2001</v>
      </c>
      <c r="AD805" s="30">
        <v>3293</v>
      </c>
      <c r="AE805" s="27">
        <v>0.11778682959945685</v>
      </c>
      <c r="AF805" s="30">
        <v>2723</v>
      </c>
      <c r="AG805" s="27">
        <v>-0.1730944427573641</v>
      </c>
      <c r="AH805" s="25" t="s">
        <v>4748</v>
      </c>
      <c r="AI805" s="25">
        <v>9.122313609785305</v>
      </c>
      <c r="AJ805" s="25">
        <v>6.3905340782220126</v>
      </c>
      <c r="AK805" s="25" t="s">
        <v>4748</v>
      </c>
      <c r="AL805" s="25">
        <v>18.143944351789219</v>
      </c>
      <c r="AM805" s="25">
        <v>15.215477753469006</v>
      </c>
      <c r="AN805" s="49">
        <v>36.322438770441323</v>
      </c>
      <c r="AO805" s="49">
        <v>39.418293466103485</v>
      </c>
      <c r="AP805" s="49">
        <v>43.105426097571844</v>
      </c>
      <c r="AQ805" s="49">
        <v>11.975945177844853</v>
      </c>
      <c r="AR805" s="49">
        <v>63.276078508900028</v>
      </c>
      <c r="AS805" s="49">
        <v>23.870292793806811</v>
      </c>
      <c r="AT805" s="28" t="s">
        <v>4748</v>
      </c>
      <c r="AU805" s="28">
        <v>3100</v>
      </c>
      <c r="AV805" s="28" t="s">
        <v>4748</v>
      </c>
    </row>
    <row r="806" spans="1:48" x14ac:dyDescent="0.25">
      <c r="A806" s="162">
        <v>803</v>
      </c>
      <c r="B806" s="3" t="s">
        <v>4846</v>
      </c>
      <c r="C806" s="3" t="s">
        <v>2176</v>
      </c>
      <c r="D806" s="28" t="s">
        <v>4942</v>
      </c>
      <c r="E806" s="25" t="s">
        <v>4942</v>
      </c>
      <c r="F806" s="25" t="s">
        <v>4942</v>
      </c>
      <c r="G806" s="25" t="s">
        <v>4942</v>
      </c>
      <c r="H806" s="28" t="s">
        <v>4942</v>
      </c>
      <c r="I806" s="51">
        <v>3.6699899999999999</v>
      </c>
      <c r="J806" s="51">
        <v>100</v>
      </c>
      <c r="K806" s="28" t="s">
        <v>4942</v>
      </c>
      <c r="L806" s="28" t="s">
        <v>4942</v>
      </c>
      <c r="M806" s="51" t="s">
        <v>4942</v>
      </c>
      <c r="N806" s="51" t="s">
        <v>4942</v>
      </c>
      <c r="O806" s="51" t="s">
        <v>4942</v>
      </c>
      <c r="P806" s="30" t="s">
        <v>2001</v>
      </c>
      <c r="Q806" s="27" t="s">
        <v>2001</v>
      </c>
      <c r="R806" s="30" t="s">
        <v>2001</v>
      </c>
      <c r="S806" s="27" t="s">
        <v>2001</v>
      </c>
      <c r="T806" s="30" t="s">
        <v>2001</v>
      </c>
      <c r="U806" s="27" t="s">
        <v>2001</v>
      </c>
      <c r="V806" s="30" t="s">
        <v>2001</v>
      </c>
      <c r="W806" s="32" t="s">
        <v>2001</v>
      </c>
      <c r="X806" s="30" t="s">
        <v>2001</v>
      </c>
      <c r="Y806" s="32" t="s">
        <v>2001</v>
      </c>
      <c r="Z806" s="30" t="s">
        <v>2001</v>
      </c>
      <c r="AA806" s="32" t="s">
        <v>2001</v>
      </c>
      <c r="AB806" s="30" t="s">
        <v>2001</v>
      </c>
      <c r="AC806" s="27" t="s">
        <v>2001</v>
      </c>
      <c r="AD806" s="30" t="s">
        <v>2001</v>
      </c>
      <c r="AE806" s="27" t="s">
        <v>2001</v>
      </c>
      <c r="AF806" s="30" t="s">
        <v>2001</v>
      </c>
      <c r="AG806" s="27" t="s">
        <v>2001</v>
      </c>
      <c r="AH806" s="25" t="s">
        <v>2001</v>
      </c>
      <c r="AI806" s="25" t="s">
        <v>2001</v>
      </c>
      <c r="AJ806" s="25" t="s">
        <v>2001</v>
      </c>
      <c r="AK806" s="25" t="s">
        <v>2001</v>
      </c>
      <c r="AL806" s="25" t="s">
        <v>2001</v>
      </c>
      <c r="AM806" s="25" t="s">
        <v>2001</v>
      </c>
      <c r="AN806" s="49" t="s">
        <v>2001</v>
      </c>
      <c r="AO806" s="49" t="s">
        <v>2001</v>
      </c>
      <c r="AP806" s="49" t="s">
        <v>2001</v>
      </c>
      <c r="AQ806" s="49" t="s">
        <v>2001</v>
      </c>
      <c r="AR806" s="49" t="s">
        <v>2001</v>
      </c>
      <c r="AS806" s="49" t="s">
        <v>2001</v>
      </c>
      <c r="AT806" s="28" t="s">
        <v>2001</v>
      </c>
      <c r="AU806" s="28" t="s">
        <v>2001</v>
      </c>
      <c r="AV806" s="28" t="s">
        <v>2001</v>
      </c>
    </row>
    <row r="807" spans="1:48" x14ac:dyDescent="0.25">
      <c r="A807" s="162">
        <v>804</v>
      </c>
      <c r="B807" s="3" t="s">
        <v>184</v>
      </c>
      <c r="C807" s="3" t="s">
        <v>1</v>
      </c>
      <c r="D807" s="28">
        <v>10200</v>
      </c>
      <c r="E807" s="25">
        <v>11.11111</v>
      </c>
      <c r="F807" s="25">
        <v>34.210529999999999</v>
      </c>
      <c r="G807" s="25">
        <v>89.591080000000005</v>
      </c>
      <c r="H807" s="28">
        <v>81599796000</v>
      </c>
      <c r="I807" s="51">
        <v>7.9999799999999999</v>
      </c>
      <c r="J807" s="51">
        <v>59.593670000000003</v>
      </c>
      <c r="K807" s="28">
        <v>1202</v>
      </c>
      <c r="L807" s="28">
        <v>11313270</v>
      </c>
      <c r="M807" s="51">
        <v>6.4500453830884377</v>
      </c>
      <c r="N807" s="51">
        <v>0.85971672017683098</v>
      </c>
      <c r="O807" s="51">
        <v>0.36326399999999998</v>
      </c>
      <c r="P807" s="30">
        <v>178262.36353500001</v>
      </c>
      <c r="Q807" s="27">
        <v>-0.14535071728058824</v>
      </c>
      <c r="R807" s="30">
        <v>105800.468326</v>
      </c>
      <c r="S807" s="27">
        <v>-0.40649015177436965</v>
      </c>
      <c r="T807" s="30">
        <v>102097.253234</v>
      </c>
      <c r="U807" s="27">
        <v>-3.5001878069096881E-2</v>
      </c>
      <c r="V807" s="30">
        <v>6376.7544459999999</v>
      </c>
      <c r="W807" s="32">
        <v>-0.17067056915094925</v>
      </c>
      <c r="X807" s="30">
        <v>-12086.062908</v>
      </c>
      <c r="Y807" s="32">
        <v>-2.895331396300092</v>
      </c>
      <c r="Z807" s="30">
        <v>2671.4287770000001</v>
      </c>
      <c r="AA807" s="32">
        <v>-1.221033830233643</v>
      </c>
      <c r="AB807" s="30">
        <v>765</v>
      </c>
      <c r="AC807" s="27">
        <v>-0.20395421436004157</v>
      </c>
      <c r="AD807" s="30">
        <v>-1511</v>
      </c>
      <c r="AE807" s="27">
        <v>-2.9751633986928105</v>
      </c>
      <c r="AF807" s="30">
        <v>320</v>
      </c>
      <c r="AG807" s="27">
        <v>-1.2117802779616149</v>
      </c>
      <c r="AH807" s="25">
        <v>3.8700402746357701</v>
      </c>
      <c r="AI807" s="25">
        <v>-8.2335035969514117</v>
      </c>
      <c r="AJ807" s="25">
        <v>2.022570535112846</v>
      </c>
      <c r="AK807" s="25">
        <v>6.1749362873279177</v>
      </c>
      <c r="AL807" s="25">
        <v>-13.418049054924412</v>
      </c>
      <c r="AM807" s="25">
        <v>3.1371230144414168</v>
      </c>
      <c r="AN807" s="49">
        <v>14.91354301648775</v>
      </c>
      <c r="AO807" s="49">
        <v>4.6903284177434168</v>
      </c>
      <c r="AP807" s="49">
        <v>14.8958408647329</v>
      </c>
      <c r="AQ807" s="49">
        <v>52.807756232502832</v>
      </c>
      <c r="AR807" s="49">
        <v>28.290629060631169</v>
      </c>
      <c r="AS807" s="49">
        <v>0</v>
      </c>
      <c r="AT807" s="28">
        <v>900</v>
      </c>
      <c r="AU807" s="28">
        <v>0</v>
      </c>
      <c r="AV807" s="28">
        <v>0</v>
      </c>
    </row>
    <row r="808" spans="1:48" x14ac:dyDescent="0.25">
      <c r="A808" s="162">
        <v>805</v>
      </c>
      <c r="B808" s="3" t="s">
        <v>3130</v>
      </c>
      <c r="C808" s="3" t="s">
        <v>2176</v>
      </c>
      <c r="D808" s="28" t="s">
        <v>4942</v>
      </c>
      <c r="E808" s="25" t="s">
        <v>4942</v>
      </c>
      <c r="F808" s="25" t="s">
        <v>4942</v>
      </c>
      <c r="G808" s="25" t="s">
        <v>4942</v>
      </c>
      <c r="H808" s="28" t="s">
        <v>4942</v>
      </c>
      <c r="I808" s="51">
        <v>37.385979999999996</v>
      </c>
      <c r="J808" s="51">
        <v>48.348179999999999</v>
      </c>
      <c r="K808" s="28">
        <v>0</v>
      </c>
      <c r="L808" s="28" t="s">
        <v>4942</v>
      </c>
      <c r="M808" s="51" t="s">
        <v>4942</v>
      </c>
      <c r="N808" s="51" t="s">
        <v>4942</v>
      </c>
      <c r="O808" s="51" t="s">
        <v>4942</v>
      </c>
      <c r="P808" s="30" t="s">
        <v>4748</v>
      </c>
      <c r="Q808" s="27" t="s">
        <v>2001</v>
      </c>
      <c r="R808" s="30">
        <v>184062.27534600001</v>
      </c>
      <c r="S808" s="27" t="s">
        <v>2001</v>
      </c>
      <c r="T808" s="30" t="s">
        <v>4748</v>
      </c>
      <c r="U808" s="27" t="s">
        <v>4748</v>
      </c>
      <c r="V808" s="30" t="s">
        <v>4748</v>
      </c>
      <c r="W808" s="32" t="s">
        <v>2001</v>
      </c>
      <c r="X808" s="30">
        <v>2112.7094480000001</v>
      </c>
      <c r="Y808" s="32" t="s">
        <v>2001</v>
      </c>
      <c r="Z808" s="30" t="s">
        <v>4748</v>
      </c>
      <c r="AA808" s="32" t="s">
        <v>4748</v>
      </c>
      <c r="AB808" s="30" t="s">
        <v>4748</v>
      </c>
      <c r="AC808" s="27" t="s">
        <v>2001</v>
      </c>
      <c r="AD808" s="30" t="s">
        <v>4748</v>
      </c>
      <c r="AE808" s="27" t="s">
        <v>2001</v>
      </c>
      <c r="AF808" s="30" t="s">
        <v>4748</v>
      </c>
      <c r="AG808" s="27" t="s">
        <v>4748</v>
      </c>
      <c r="AH808" s="25" t="s">
        <v>4748</v>
      </c>
      <c r="AI808" s="25" t="s">
        <v>4748</v>
      </c>
      <c r="AJ808" s="25" t="s">
        <v>4748</v>
      </c>
      <c r="AK808" s="25" t="s">
        <v>4748</v>
      </c>
      <c r="AL808" s="25" t="s">
        <v>4748</v>
      </c>
      <c r="AM808" s="25" t="s">
        <v>4748</v>
      </c>
      <c r="AN808" s="49" t="s">
        <v>4748</v>
      </c>
      <c r="AO808" s="49">
        <v>21.067015505544596</v>
      </c>
      <c r="AP808" s="49" t="s">
        <v>4748</v>
      </c>
      <c r="AQ808" s="49" t="s">
        <v>4748</v>
      </c>
      <c r="AR808" s="49">
        <v>96.787197719118268</v>
      </c>
      <c r="AS808" s="49" t="s">
        <v>4748</v>
      </c>
      <c r="AT808" s="28" t="s">
        <v>4748</v>
      </c>
      <c r="AU808" s="28" t="s">
        <v>4748</v>
      </c>
      <c r="AV808" s="28" t="s">
        <v>4748</v>
      </c>
    </row>
    <row r="809" spans="1:48" x14ac:dyDescent="0.25">
      <c r="A809" s="162">
        <v>806</v>
      </c>
      <c r="B809" s="3" t="s">
        <v>185</v>
      </c>
      <c r="C809" s="3" t="s">
        <v>1</v>
      </c>
      <c r="D809" s="28">
        <v>18850</v>
      </c>
      <c r="E809" s="25">
        <v>1.3440859999999999</v>
      </c>
      <c r="F809" s="25">
        <v>-6.6831680000000002</v>
      </c>
      <c r="G809" s="25">
        <v>-2.077922</v>
      </c>
      <c r="H809" s="28">
        <v>1891338425600.0002</v>
      </c>
      <c r="I809" s="51">
        <v>100.33629999999999</v>
      </c>
      <c r="J809" s="51">
        <v>27.925260000000002</v>
      </c>
      <c r="K809" s="28">
        <v>515627</v>
      </c>
      <c r="L809" s="28">
        <v>9636850000</v>
      </c>
      <c r="M809" s="51">
        <v>14.053269868498218</v>
      </c>
      <c r="N809" s="51">
        <v>0.95969439945453727</v>
      </c>
      <c r="O809" s="51">
        <v>0.46336889999999997</v>
      </c>
      <c r="P809" s="30">
        <v>96670.214210000006</v>
      </c>
      <c r="Q809" s="27">
        <v>-0.582265869240984</v>
      </c>
      <c r="R809" s="30">
        <v>41226.365006</v>
      </c>
      <c r="S809" s="27">
        <v>-0.57353601269112153</v>
      </c>
      <c r="T809" s="30">
        <v>1058506.680043</v>
      </c>
      <c r="U809" s="27">
        <v>24.675479268884054</v>
      </c>
      <c r="V809" s="30">
        <v>36937.656780999998</v>
      </c>
      <c r="W809" s="32">
        <v>6.536345656482867E-3</v>
      </c>
      <c r="X809" s="30">
        <v>45984.236560999998</v>
      </c>
      <c r="Y809" s="32">
        <v>0.24491482590886449</v>
      </c>
      <c r="Z809" s="30">
        <v>72866.200882000005</v>
      </c>
      <c r="AA809" s="32">
        <v>0.58459085833337621</v>
      </c>
      <c r="AB809" s="30">
        <v>460.37471199999999</v>
      </c>
      <c r="AC809" s="27">
        <v>-0.31218905472636815</v>
      </c>
      <c r="AD809" s="30">
        <v>585.25031200000001</v>
      </c>
      <c r="AE809" s="27">
        <v>0.27124773960216997</v>
      </c>
      <c r="AF809" s="30">
        <v>874.47167000000002</v>
      </c>
      <c r="AG809" s="27">
        <v>0.49418403043926956</v>
      </c>
      <c r="AH809" s="25">
        <v>1.1073675330800072</v>
      </c>
      <c r="AI809" s="25">
        <v>1.0798264279025969</v>
      </c>
      <c r="AJ809" s="25">
        <v>1.4623117866872268</v>
      </c>
      <c r="AK809" s="25">
        <v>2.5491979146213724</v>
      </c>
      <c r="AL809" s="25">
        <v>3.2942033987538357</v>
      </c>
      <c r="AM809" s="25">
        <v>4.844230882169426</v>
      </c>
      <c r="AN809" s="49">
        <v>25.48812030298696</v>
      </c>
      <c r="AO809" s="49">
        <v>11.084122789712247</v>
      </c>
      <c r="AP809" s="49">
        <v>12.409254402500714</v>
      </c>
      <c r="AQ809" s="49">
        <v>88.239642377466637</v>
      </c>
      <c r="AR809" s="49">
        <v>77.505069086413599</v>
      </c>
      <c r="AS809" s="49">
        <v>39.063223166383779</v>
      </c>
      <c r="AT809" s="28">
        <v>666.00319999999999</v>
      </c>
      <c r="AU809" s="28">
        <v>0</v>
      </c>
      <c r="AV809" s="28">
        <v>0</v>
      </c>
    </row>
    <row r="810" spans="1:48" x14ac:dyDescent="0.25">
      <c r="A810" s="162">
        <v>807</v>
      </c>
      <c r="B810" s="3" t="s">
        <v>481</v>
      </c>
      <c r="C810" s="3" t="s">
        <v>694</v>
      </c>
      <c r="D810" s="28">
        <v>7100</v>
      </c>
      <c r="E810" s="25">
        <v>2.8985509999999999</v>
      </c>
      <c r="F810" s="25">
        <v>5.9701490000000002</v>
      </c>
      <c r="G810" s="25">
        <v>-4.0540539999999998</v>
      </c>
      <c r="H810" s="28">
        <v>262693780400</v>
      </c>
      <c r="I810" s="51">
        <v>36.999119999999998</v>
      </c>
      <c r="J810" s="51">
        <v>30.14414</v>
      </c>
      <c r="K810" s="28">
        <v>39000.5</v>
      </c>
      <c r="L810" s="28">
        <v>273093000</v>
      </c>
      <c r="M810" s="51">
        <v>3.0135559832929952</v>
      </c>
      <c r="N810" s="51">
        <v>0.52284896254689195</v>
      </c>
      <c r="O810" s="51">
        <v>0.53655439999999999</v>
      </c>
      <c r="P810" s="30">
        <v>1366316.2931379999</v>
      </c>
      <c r="Q810" s="27">
        <v>-0.24972531995023972</v>
      </c>
      <c r="R810" s="30">
        <v>1216124.7244859999</v>
      </c>
      <c r="S810" s="27">
        <v>-0.10992445117305683</v>
      </c>
      <c r="T810" s="30">
        <v>1490969.566317</v>
      </c>
      <c r="U810" s="27">
        <v>0.22600053785368465</v>
      </c>
      <c r="V810" s="30">
        <v>51297.908287999999</v>
      </c>
      <c r="W810" s="32">
        <v>-0.53769655584537324</v>
      </c>
      <c r="X810" s="30">
        <v>38692.250635999997</v>
      </c>
      <c r="Y810" s="32">
        <v>-0.24573434030152874</v>
      </c>
      <c r="Z810" s="30">
        <v>87216.900213999994</v>
      </c>
      <c r="AA810" s="32">
        <v>1.254118041219648</v>
      </c>
      <c r="AB810" s="30">
        <v>836</v>
      </c>
      <c r="AC810" s="27">
        <v>-0.72122933434266967</v>
      </c>
      <c r="AD810" s="30">
        <v>1046</v>
      </c>
      <c r="AE810" s="27">
        <v>0.25119617224880386</v>
      </c>
      <c r="AF810" s="30">
        <v>2357</v>
      </c>
      <c r="AG810" s="27">
        <v>1.2533460803059273</v>
      </c>
      <c r="AH810" s="25">
        <v>3.9142219893304233</v>
      </c>
      <c r="AI810" s="25">
        <v>2.2939938826536985</v>
      </c>
      <c r="AJ810" s="25">
        <v>3.7883667455959884</v>
      </c>
      <c r="AK810" s="25">
        <v>8.1718026851002801</v>
      </c>
      <c r="AL810" s="25">
        <v>9.6206453826429055</v>
      </c>
      <c r="AM810" s="25">
        <v>19.326104560050794</v>
      </c>
      <c r="AN810" s="49">
        <v>18.818344719543688</v>
      </c>
      <c r="AO810" s="49">
        <v>19.063642836221995</v>
      </c>
      <c r="AP810" s="49">
        <v>25.15364029424213</v>
      </c>
      <c r="AQ810" s="49">
        <v>164.45205404340055</v>
      </c>
      <c r="AR810" s="49">
        <v>244.64703753544978</v>
      </c>
      <c r="AS810" s="49">
        <v>361.01317810402571</v>
      </c>
      <c r="AT810" s="28">
        <v>600</v>
      </c>
      <c r="AU810" s="28">
        <v>550</v>
      </c>
      <c r="AV810" s="28" t="s">
        <v>4748</v>
      </c>
    </row>
    <row r="811" spans="1:48" x14ac:dyDescent="0.25">
      <c r="A811" s="162">
        <v>808</v>
      </c>
      <c r="B811" s="3" t="s">
        <v>3133</v>
      </c>
      <c r="C811" s="3" t="s">
        <v>2176</v>
      </c>
      <c r="D811" s="28">
        <v>6700</v>
      </c>
      <c r="E811" s="25">
        <v>-4.2857139999999996</v>
      </c>
      <c r="F811" s="25">
        <v>0</v>
      </c>
      <c r="G811" s="25">
        <v>-23.86364</v>
      </c>
      <c r="H811" s="28">
        <v>33500000000</v>
      </c>
      <c r="I811" s="51">
        <v>5</v>
      </c>
      <c r="J811" s="51">
        <v>100</v>
      </c>
      <c r="K811" s="28">
        <v>80</v>
      </c>
      <c r="L811" s="28">
        <v>564500</v>
      </c>
      <c r="M811" s="51">
        <v>4.951958610495196</v>
      </c>
      <c r="N811" s="51">
        <v>0.54623820896341202</v>
      </c>
      <c r="O811" s="51" t="s">
        <v>4942</v>
      </c>
      <c r="P811" s="30" t="s">
        <v>4748</v>
      </c>
      <c r="Q811" s="27" t="s">
        <v>2001</v>
      </c>
      <c r="R811" s="30">
        <v>342951.99040200002</v>
      </c>
      <c r="S811" s="27" t="s">
        <v>2001</v>
      </c>
      <c r="T811" s="30">
        <v>353569.55440399999</v>
      </c>
      <c r="U811" s="27">
        <v>3.0959330457753922E-2</v>
      </c>
      <c r="V811" s="30" t="s">
        <v>4748</v>
      </c>
      <c r="W811" s="32" t="s">
        <v>2001</v>
      </c>
      <c r="X811" s="30">
        <v>7720.9083840000003</v>
      </c>
      <c r="Y811" s="32" t="s">
        <v>2001</v>
      </c>
      <c r="Z811" s="30">
        <v>7956.379645</v>
      </c>
      <c r="AA811" s="32">
        <v>3.0497870106575231E-2</v>
      </c>
      <c r="AB811" s="30" t="s">
        <v>4748</v>
      </c>
      <c r="AC811" s="27" t="s">
        <v>2001</v>
      </c>
      <c r="AD811" s="30">
        <v>1313</v>
      </c>
      <c r="AE811" s="27" t="s">
        <v>2001</v>
      </c>
      <c r="AF811" s="30">
        <v>1353</v>
      </c>
      <c r="AG811" s="27">
        <v>3.0464584920030464E-2</v>
      </c>
      <c r="AH811" s="25" t="s">
        <v>4748</v>
      </c>
      <c r="AI811" s="25" t="s">
        <v>4748</v>
      </c>
      <c r="AJ811" s="25">
        <v>9.3814261985973584</v>
      </c>
      <c r="AK811" s="25" t="s">
        <v>4748</v>
      </c>
      <c r="AL811" s="25" t="s">
        <v>4748</v>
      </c>
      <c r="AM811" s="25">
        <v>11.188168527349978</v>
      </c>
      <c r="AN811" s="49" t="s">
        <v>4748</v>
      </c>
      <c r="AO811" s="49">
        <v>12.410292547977541</v>
      </c>
      <c r="AP811" s="49">
        <v>11.744298209441705</v>
      </c>
      <c r="AQ811" s="49" t="s">
        <v>4748</v>
      </c>
      <c r="AR811" s="49">
        <v>0</v>
      </c>
      <c r="AS811" s="49">
        <v>0</v>
      </c>
      <c r="AT811" s="28" t="s">
        <v>4748</v>
      </c>
      <c r="AU811" s="28" t="s">
        <v>4748</v>
      </c>
      <c r="AV811" s="28">
        <v>1000</v>
      </c>
    </row>
    <row r="812" spans="1:48" x14ac:dyDescent="0.25">
      <c r="A812" s="162">
        <v>809</v>
      </c>
      <c r="B812" s="3" t="s">
        <v>482</v>
      </c>
      <c r="C812" s="3" t="s">
        <v>694</v>
      </c>
      <c r="D812" s="28">
        <v>13000</v>
      </c>
      <c r="E812" s="25">
        <v>4</v>
      </c>
      <c r="F812" s="25">
        <v>8.3333329999999997</v>
      </c>
      <c r="G812" s="25">
        <v>-13.33333</v>
      </c>
      <c r="H812" s="28">
        <v>167251500000</v>
      </c>
      <c r="I812" s="51">
        <v>12.865499999999999</v>
      </c>
      <c r="J812" s="51">
        <v>99.825109999999995</v>
      </c>
      <c r="K812" s="28">
        <v>175</v>
      </c>
      <c r="L812" s="28">
        <v>2366000</v>
      </c>
      <c r="M812" s="51">
        <v>6.1617770215320347</v>
      </c>
      <c r="N812" s="51">
        <v>0.66342097251902765</v>
      </c>
      <c r="O812" s="51" t="s">
        <v>4942</v>
      </c>
      <c r="P812" s="30">
        <v>727929.43453700002</v>
      </c>
      <c r="Q812" s="27">
        <v>-0.25491785822910284</v>
      </c>
      <c r="R812" s="30">
        <v>666373.58333399997</v>
      </c>
      <c r="S812" s="27">
        <v>-8.4562937398118376E-2</v>
      </c>
      <c r="T812" s="30">
        <v>703231.86107099999</v>
      </c>
      <c r="U812" s="27">
        <v>5.5311733026076317E-2</v>
      </c>
      <c r="V812" s="30">
        <v>48876.759697000001</v>
      </c>
      <c r="W812" s="32">
        <v>8.4503037980408147E-2</v>
      </c>
      <c r="X812" s="30">
        <v>21642.506863999999</v>
      </c>
      <c r="Y812" s="32">
        <v>-0.55720250282204387</v>
      </c>
      <c r="Z812" s="30">
        <v>37878.239860000001</v>
      </c>
      <c r="AA812" s="32">
        <v>0.75017802226073971</v>
      </c>
      <c r="AB812" s="30">
        <v>3799</v>
      </c>
      <c r="AC812" s="27">
        <v>8.4499000856408824E-2</v>
      </c>
      <c r="AD812" s="30">
        <v>1682</v>
      </c>
      <c r="AE812" s="27">
        <v>-0.55725190839694649</v>
      </c>
      <c r="AF812" s="30">
        <v>2944</v>
      </c>
      <c r="AG812" s="27">
        <v>0.7502972651605232</v>
      </c>
      <c r="AH812" s="25">
        <v>13.032313815935481</v>
      </c>
      <c r="AI812" s="25">
        <v>5.7145583251658367</v>
      </c>
      <c r="AJ812" s="25">
        <v>9.8172399824555061</v>
      </c>
      <c r="AK812" s="25">
        <v>18.795051413701628</v>
      </c>
      <c r="AL812" s="25">
        <v>8.1438839487651151</v>
      </c>
      <c r="AM812" s="25">
        <v>14.163092144079718</v>
      </c>
      <c r="AN812" s="49">
        <v>15.699292227918725</v>
      </c>
      <c r="AO812" s="49">
        <v>10.32750086770864</v>
      </c>
      <c r="AP812" s="49">
        <v>12.530638449855902</v>
      </c>
      <c r="AQ812" s="49">
        <v>0</v>
      </c>
      <c r="AR812" s="49">
        <v>0</v>
      </c>
      <c r="AS812" s="49">
        <v>0</v>
      </c>
      <c r="AT812" s="28">
        <v>1500</v>
      </c>
      <c r="AU812" s="28">
        <v>1500</v>
      </c>
      <c r="AV812" s="28">
        <v>1200</v>
      </c>
    </row>
    <row r="813" spans="1:48" x14ac:dyDescent="0.25">
      <c r="A813" s="162">
        <v>810</v>
      </c>
      <c r="B813" s="3" t="s">
        <v>3136</v>
      </c>
      <c r="C813" s="3" t="s">
        <v>2176</v>
      </c>
      <c r="D813" s="28">
        <v>7700</v>
      </c>
      <c r="E813" s="25">
        <v>-14.44444</v>
      </c>
      <c r="F813" s="25">
        <v>-14.44444</v>
      </c>
      <c r="G813" s="25">
        <v>-14.44444</v>
      </c>
      <c r="H813" s="28">
        <v>13906200000</v>
      </c>
      <c r="I813" s="51">
        <v>1.8059999999999998</v>
      </c>
      <c r="J813" s="51">
        <v>45.205199999999998</v>
      </c>
      <c r="K813" s="28">
        <v>210</v>
      </c>
      <c r="L813" s="28">
        <v>1883500</v>
      </c>
      <c r="M813" s="51">
        <v>4.4793484584060499</v>
      </c>
      <c r="N813" s="51">
        <v>0.61851976114694673</v>
      </c>
      <c r="O813" s="51" t="s">
        <v>4942</v>
      </c>
      <c r="P813" s="30" t="s">
        <v>4748</v>
      </c>
      <c r="Q813" s="27" t="s">
        <v>2001</v>
      </c>
      <c r="R813" s="30" t="s">
        <v>4748</v>
      </c>
      <c r="S813" s="27" t="s">
        <v>2001</v>
      </c>
      <c r="T813" s="30">
        <v>130192.66067899999</v>
      </c>
      <c r="U813" s="27" t="s">
        <v>4748</v>
      </c>
      <c r="V813" s="30" t="s">
        <v>4748</v>
      </c>
      <c r="W813" s="32" t="s">
        <v>2001</v>
      </c>
      <c r="X813" s="30" t="s">
        <v>4748</v>
      </c>
      <c r="Y813" s="32" t="s">
        <v>2001</v>
      </c>
      <c r="Z813" s="30">
        <v>2906.9080300000001</v>
      </c>
      <c r="AA813" s="32" t="s">
        <v>4748</v>
      </c>
      <c r="AB813" s="30" t="s">
        <v>4748</v>
      </c>
      <c r="AC813" s="27" t="s">
        <v>2001</v>
      </c>
      <c r="AD813" s="30" t="s">
        <v>4748</v>
      </c>
      <c r="AE813" s="27" t="s">
        <v>2001</v>
      </c>
      <c r="AF813" s="30">
        <v>1610</v>
      </c>
      <c r="AG813" s="27" t="s">
        <v>4748</v>
      </c>
      <c r="AH813" s="25" t="s">
        <v>4748</v>
      </c>
      <c r="AI813" s="25" t="s">
        <v>4748</v>
      </c>
      <c r="AJ813" s="25">
        <v>4.5471558370360317</v>
      </c>
      <c r="AK813" s="25" t="s">
        <v>4748</v>
      </c>
      <c r="AL813" s="25" t="s">
        <v>4748</v>
      </c>
      <c r="AM813" s="25">
        <v>13.398943377256757</v>
      </c>
      <c r="AN813" s="49" t="s">
        <v>4748</v>
      </c>
      <c r="AO813" s="49" t="s">
        <v>4748</v>
      </c>
      <c r="AP813" s="49">
        <v>13.037464236060314</v>
      </c>
      <c r="AQ813" s="49">
        <v>1.4665467755534365</v>
      </c>
      <c r="AR813" s="49">
        <v>0.70193414049529668</v>
      </c>
      <c r="AS813" s="49">
        <v>0.39543010887861874</v>
      </c>
      <c r="AT813" s="28" t="s">
        <v>4748</v>
      </c>
      <c r="AU813" s="28">
        <v>750</v>
      </c>
      <c r="AV813" s="28">
        <v>750</v>
      </c>
    </row>
    <row r="814" spans="1:48" x14ac:dyDescent="0.25">
      <c r="A814" s="162">
        <v>811</v>
      </c>
      <c r="B814" s="3" t="s">
        <v>3139</v>
      </c>
      <c r="C814" s="3" t="s">
        <v>2176</v>
      </c>
      <c r="D814" s="6" t="s">
        <v>4942</v>
      </c>
      <c r="E814" s="171" t="s">
        <v>4942</v>
      </c>
      <c r="F814" s="171" t="s">
        <v>4942</v>
      </c>
      <c r="G814" s="171" t="s">
        <v>4942</v>
      </c>
      <c r="H814" s="6" t="s">
        <v>4942</v>
      </c>
      <c r="I814" s="154">
        <v>29.4</v>
      </c>
      <c r="J814" s="154">
        <v>99.734790000000004</v>
      </c>
      <c r="K814" s="6" t="s">
        <v>4942</v>
      </c>
      <c r="L814" s="6" t="s">
        <v>4942</v>
      </c>
      <c r="M814" s="154" t="s">
        <v>4942</v>
      </c>
      <c r="N814" s="154" t="s">
        <v>4942</v>
      </c>
      <c r="O814" s="154" t="s">
        <v>4942</v>
      </c>
      <c r="P814" s="172" t="s">
        <v>4748</v>
      </c>
      <c r="Q814" s="168" t="s">
        <v>2001</v>
      </c>
      <c r="R814" s="172" t="s">
        <v>4748</v>
      </c>
      <c r="S814" s="168" t="s">
        <v>2001</v>
      </c>
      <c r="T814" s="172">
        <v>157694.67945600001</v>
      </c>
      <c r="U814" s="168" t="s">
        <v>4748</v>
      </c>
      <c r="V814" s="172" t="s">
        <v>4748</v>
      </c>
      <c r="W814" s="173" t="s">
        <v>2001</v>
      </c>
      <c r="X814" s="172" t="s">
        <v>4748</v>
      </c>
      <c r="Y814" s="173" t="s">
        <v>2001</v>
      </c>
      <c r="Z814" s="172">
        <v>35681.221376000001</v>
      </c>
      <c r="AA814" s="173" t="s">
        <v>4748</v>
      </c>
      <c r="AB814" s="172" t="s">
        <v>4748</v>
      </c>
      <c r="AC814" s="168" t="s">
        <v>2001</v>
      </c>
      <c r="AD814" s="172" t="s">
        <v>4748</v>
      </c>
      <c r="AE814" s="168" t="s">
        <v>2001</v>
      </c>
      <c r="AF814" s="172">
        <v>1029.5238095238094</v>
      </c>
      <c r="AG814" s="168" t="s">
        <v>4748</v>
      </c>
      <c r="AH814" s="171" t="s">
        <v>4748</v>
      </c>
      <c r="AI814" s="171" t="s">
        <v>4748</v>
      </c>
      <c r="AJ814" s="171">
        <v>6.734416070591057</v>
      </c>
      <c r="AK814" s="171" t="s">
        <v>4748</v>
      </c>
      <c r="AL814" s="171" t="s">
        <v>4748</v>
      </c>
      <c r="AM814" s="171">
        <v>9.9136905329161564</v>
      </c>
      <c r="AN814" s="170" t="s">
        <v>4748</v>
      </c>
      <c r="AO814" s="170" t="s">
        <v>4748</v>
      </c>
      <c r="AP814" s="170">
        <v>70.601951966974809</v>
      </c>
      <c r="AQ814" s="170" t="s">
        <v>4748</v>
      </c>
      <c r="AR814" s="170">
        <v>62.980820150061191</v>
      </c>
      <c r="AS814" s="170">
        <v>59.417840683458778</v>
      </c>
      <c r="AT814" s="6" t="s">
        <v>4748</v>
      </c>
      <c r="AU814" s="6">
        <v>530.47619047619048</v>
      </c>
      <c r="AV814" s="6">
        <v>238.09523809523807</v>
      </c>
    </row>
    <row r="815" spans="1:48" x14ac:dyDescent="0.25">
      <c r="A815" s="162">
        <v>812</v>
      </c>
      <c r="B815" s="3" t="s">
        <v>4033</v>
      </c>
      <c r="C815" s="3" t="s">
        <v>694</v>
      </c>
      <c r="D815" s="6">
        <v>16300</v>
      </c>
      <c r="E815" s="171">
        <v>-4.1176469999999998</v>
      </c>
      <c r="F815" s="171">
        <v>-4.678363</v>
      </c>
      <c r="G815" s="171">
        <v>-6.3218389999999998</v>
      </c>
      <c r="H815" s="6">
        <v>177670000000</v>
      </c>
      <c r="I815" s="154">
        <v>10.9</v>
      </c>
      <c r="J815" s="154">
        <v>26.32321</v>
      </c>
      <c r="K815" s="6">
        <v>195</v>
      </c>
      <c r="L815" s="6">
        <v>3427000</v>
      </c>
      <c r="M815" s="154">
        <v>15.421002838221382</v>
      </c>
      <c r="N815" s="154">
        <v>1.0914931828097894</v>
      </c>
      <c r="O815" s="154" t="s">
        <v>4942</v>
      </c>
      <c r="P815" s="172">
        <v>515307.54813399998</v>
      </c>
      <c r="Q815" s="168">
        <v>6.373031643361271E-2</v>
      </c>
      <c r="R815" s="172">
        <v>559010.90029400005</v>
      </c>
      <c r="S815" s="168">
        <v>8.481023093540152E-2</v>
      </c>
      <c r="T815" s="172">
        <v>603317.75624699995</v>
      </c>
      <c r="U815" s="168">
        <v>7.9259377464191913E-2</v>
      </c>
      <c r="V815" s="172">
        <v>25142.831107999998</v>
      </c>
      <c r="W815" s="173">
        <v>-5.0627624293045459E-2</v>
      </c>
      <c r="X815" s="172">
        <v>11125.717368</v>
      </c>
      <c r="Y815" s="173">
        <v>-0.5574994192097964</v>
      </c>
      <c r="Z815" s="172">
        <v>11456.557301000001</v>
      </c>
      <c r="AA815" s="173">
        <v>2.9736503459234839E-2</v>
      </c>
      <c r="AB815" s="172">
        <v>2307</v>
      </c>
      <c r="AC815" s="168">
        <v>-5.0617283950617264E-2</v>
      </c>
      <c r="AD815" s="172">
        <v>1021</v>
      </c>
      <c r="AE815" s="168">
        <v>-0.55743389683571731</v>
      </c>
      <c r="AF815" s="172">
        <v>1051</v>
      </c>
      <c r="AG815" s="168">
        <v>2.9382957884427033E-2</v>
      </c>
      <c r="AH815" s="171">
        <v>10.316393399328469</v>
      </c>
      <c r="AI815" s="171">
        <v>4.5810256213494434</v>
      </c>
      <c r="AJ815" s="171">
        <v>4.6379078794479565</v>
      </c>
      <c r="AK815" s="171">
        <v>15.125282050656313</v>
      </c>
      <c r="AL815" s="171">
        <v>6.7580228477857354</v>
      </c>
      <c r="AM815" s="171">
        <v>7.08431294283369</v>
      </c>
      <c r="AN815" s="170">
        <v>32.215090474830731</v>
      </c>
      <c r="AO815" s="170">
        <v>29.976847331218071</v>
      </c>
      <c r="AP815" s="170">
        <v>29.590352171718916</v>
      </c>
      <c r="AQ815" s="170">
        <v>0</v>
      </c>
      <c r="AR815" s="170">
        <v>0</v>
      </c>
      <c r="AS815" s="170">
        <v>0</v>
      </c>
      <c r="AT815" s="6">
        <v>1000</v>
      </c>
      <c r="AU815" s="6">
        <v>700</v>
      </c>
      <c r="AV815" s="6">
        <v>800</v>
      </c>
    </row>
    <row r="816" spans="1:48" x14ac:dyDescent="0.25">
      <c r="A816" s="162">
        <v>813</v>
      </c>
      <c r="B816" s="3" t="s">
        <v>3142</v>
      </c>
      <c r="C816" s="3" t="s">
        <v>2176</v>
      </c>
      <c r="D816" s="28">
        <v>4800</v>
      </c>
      <c r="E816" s="25">
        <v>9.0909089999999999</v>
      </c>
      <c r="F816" s="25">
        <v>60</v>
      </c>
      <c r="G816" s="25">
        <v>6.6666670000000003</v>
      </c>
      <c r="H816" s="28">
        <v>945506985600</v>
      </c>
      <c r="I816" s="51">
        <v>196.98059999999998</v>
      </c>
      <c r="J816" s="51">
        <v>100</v>
      </c>
      <c r="K816" s="28">
        <v>1930</v>
      </c>
      <c r="L816" s="28">
        <v>8255000</v>
      </c>
      <c r="M816" s="51" t="s">
        <v>4942</v>
      </c>
      <c r="N816" s="51">
        <v>0.72262125725512938</v>
      </c>
      <c r="O816" s="51" t="s">
        <v>4942</v>
      </c>
      <c r="P816" s="30" t="s">
        <v>4748</v>
      </c>
      <c r="Q816" s="27" t="s">
        <v>2001</v>
      </c>
      <c r="R816" s="30">
        <v>2404713.5533250002</v>
      </c>
      <c r="S816" s="27" t="s">
        <v>2001</v>
      </c>
      <c r="T816" s="30">
        <v>3640031.19673</v>
      </c>
      <c r="U816" s="27">
        <v>0.51370677463722225</v>
      </c>
      <c r="V816" s="30" t="s">
        <v>4748</v>
      </c>
      <c r="W816" s="32" t="s">
        <v>2001</v>
      </c>
      <c r="X816" s="30">
        <v>99275.993226000006</v>
      </c>
      <c r="Y816" s="32" t="s">
        <v>2001</v>
      </c>
      <c r="Z816" s="30">
        <v>-102102.35799999999</v>
      </c>
      <c r="AA816" s="32">
        <v>-2.0284697708092008</v>
      </c>
      <c r="AB816" s="30" t="s">
        <v>4748</v>
      </c>
      <c r="AC816" s="27" t="s">
        <v>2001</v>
      </c>
      <c r="AD816" s="30">
        <v>504</v>
      </c>
      <c r="AE816" s="27" t="s">
        <v>2001</v>
      </c>
      <c r="AF816" s="30">
        <v>-518</v>
      </c>
      <c r="AG816" s="27">
        <v>-2.0277777777777777</v>
      </c>
      <c r="AH816" s="25" t="s">
        <v>4748</v>
      </c>
      <c r="AI816" s="25" t="s">
        <v>4748</v>
      </c>
      <c r="AJ816" s="25">
        <v>-1.3462696679036683</v>
      </c>
      <c r="AK816" s="25" t="s">
        <v>4748</v>
      </c>
      <c r="AL816" s="25" t="s">
        <v>4748</v>
      </c>
      <c r="AM816" s="25">
        <v>-7.510332918639266</v>
      </c>
      <c r="AN816" s="49" t="s">
        <v>4748</v>
      </c>
      <c r="AO816" s="49">
        <v>-1.8514407956173873</v>
      </c>
      <c r="AP816" s="49">
        <v>10.058995948302019</v>
      </c>
      <c r="AQ816" s="49" t="s">
        <v>4748</v>
      </c>
      <c r="AR816" s="49">
        <v>411.4042773555725</v>
      </c>
      <c r="AS816" s="49">
        <v>379.21901080947396</v>
      </c>
      <c r="AT816" s="28" t="s">
        <v>4748</v>
      </c>
      <c r="AU816" s="28" t="s">
        <v>4748</v>
      </c>
      <c r="AV816" s="28">
        <v>0</v>
      </c>
    </row>
    <row r="817" spans="1:48" x14ac:dyDescent="0.25">
      <c r="A817" s="162">
        <v>814</v>
      </c>
      <c r="B817" s="3" t="s">
        <v>3145</v>
      </c>
      <c r="C817" s="3" t="s">
        <v>2176</v>
      </c>
      <c r="D817" s="28">
        <v>35100</v>
      </c>
      <c r="E817" s="25">
        <v>-2.5</v>
      </c>
      <c r="F817" s="25">
        <v>1.152738</v>
      </c>
      <c r="G817" s="25">
        <v>-20.227270000000001</v>
      </c>
      <c r="H817" s="28">
        <v>629982171000</v>
      </c>
      <c r="I817" s="51">
        <v>17.94821</v>
      </c>
      <c r="J817" s="51">
        <v>29.794080000000001</v>
      </c>
      <c r="K817" s="28">
        <v>1550</v>
      </c>
      <c r="L817" s="28">
        <v>55606500</v>
      </c>
      <c r="M817" s="51">
        <v>15.207972270363951</v>
      </c>
      <c r="N817" s="51">
        <v>2.7351089669391633</v>
      </c>
      <c r="O817" s="51">
        <v>0.55743339999999997</v>
      </c>
      <c r="P817" s="30">
        <v>466392.88085700001</v>
      </c>
      <c r="Q817" s="27">
        <v>0.17684372935616732</v>
      </c>
      <c r="R817" s="30">
        <v>532981.38535899995</v>
      </c>
      <c r="S817" s="27">
        <v>0.14277341536526689</v>
      </c>
      <c r="T817" s="30">
        <v>614284.80935200001</v>
      </c>
      <c r="U817" s="27">
        <v>0.15254458453222819</v>
      </c>
      <c r="V817" s="30">
        <v>60733.346142000002</v>
      </c>
      <c r="W817" s="32">
        <v>0.66544935978520647</v>
      </c>
      <c r="X817" s="30">
        <v>67631.679420999993</v>
      </c>
      <c r="Y817" s="32">
        <v>0.113583948805835</v>
      </c>
      <c r="Z817" s="30">
        <v>83094.666297999996</v>
      </c>
      <c r="AA817" s="32">
        <v>0.22863526396771192</v>
      </c>
      <c r="AB817" s="30">
        <v>3462.6697347746581</v>
      </c>
      <c r="AC817" s="27">
        <v>7.340309230048403E-2</v>
      </c>
      <c r="AD817" s="30">
        <v>4006.5762506713004</v>
      </c>
      <c r="AE817" s="27">
        <v>0.15707721427612231</v>
      </c>
      <c r="AF817" s="30">
        <v>4589</v>
      </c>
      <c r="AG817" s="27">
        <v>0.14536694496482244</v>
      </c>
      <c r="AH817" s="25">
        <v>35.437111774857996</v>
      </c>
      <c r="AI817" s="25">
        <v>31.822293358446736</v>
      </c>
      <c r="AJ817" s="25">
        <v>24.143915587444351</v>
      </c>
      <c r="AK817" s="25">
        <v>47.597179512897227</v>
      </c>
      <c r="AL817" s="25">
        <v>41.387709032384322</v>
      </c>
      <c r="AM817" s="25">
        <v>36.943651902663795</v>
      </c>
      <c r="AN817" s="49">
        <v>20.058200998716192</v>
      </c>
      <c r="AO817" s="49">
        <v>20.09982283712246</v>
      </c>
      <c r="AP817" s="49">
        <v>21.935868957291071</v>
      </c>
      <c r="AQ817" s="49">
        <v>0</v>
      </c>
      <c r="AR817" s="49">
        <v>0</v>
      </c>
      <c r="AS817" s="49">
        <v>56.415000941419514</v>
      </c>
      <c r="AT817" s="28">
        <v>2418.2765498208</v>
      </c>
      <c r="AU817" s="28">
        <v>4300.3020000000006</v>
      </c>
      <c r="AV817" s="28" t="s">
        <v>4748</v>
      </c>
    </row>
    <row r="818" spans="1:48" x14ac:dyDescent="0.25">
      <c r="A818" s="162">
        <v>815</v>
      </c>
      <c r="B818" s="3" t="s">
        <v>186</v>
      </c>
      <c r="C818" s="3" t="s">
        <v>1</v>
      </c>
      <c r="D818" s="6">
        <v>73300</v>
      </c>
      <c r="E818" s="171">
        <v>4.8640920000000003</v>
      </c>
      <c r="F818" s="171">
        <v>5.6195969999999997</v>
      </c>
      <c r="G818" s="171">
        <v>-25.43235</v>
      </c>
      <c r="H818" s="6">
        <v>1917948155600</v>
      </c>
      <c r="I818" s="154">
        <v>26.16573</v>
      </c>
      <c r="J818" s="154">
        <v>44.734529999999999</v>
      </c>
      <c r="K818" s="6">
        <v>28126.5</v>
      </c>
      <c r="L818" s="6">
        <v>2008900000</v>
      </c>
      <c r="M818" s="154">
        <v>8.1628076561760157</v>
      </c>
      <c r="N818" s="154">
        <v>3.9026381971977351</v>
      </c>
      <c r="O818" s="154">
        <v>0.38836029999999999</v>
      </c>
      <c r="P818" s="172">
        <v>798579.89352399996</v>
      </c>
      <c r="Q818" s="168">
        <v>0.17766920401759734</v>
      </c>
      <c r="R818" s="172">
        <v>688859.16534599999</v>
      </c>
      <c r="S818" s="168">
        <v>-0.13739480428667028</v>
      </c>
      <c r="T818" s="172">
        <v>719519.62184399995</v>
      </c>
      <c r="U818" s="168">
        <v>4.4509034706099654E-2</v>
      </c>
      <c r="V818" s="172">
        <v>312700.802196</v>
      </c>
      <c r="W818" s="173">
        <v>0.14288221762971531</v>
      </c>
      <c r="X818" s="172">
        <v>270304.42046400002</v>
      </c>
      <c r="Y818" s="173">
        <v>-0.13558130146857139</v>
      </c>
      <c r="Z818" s="172">
        <v>272816.73991399998</v>
      </c>
      <c r="AA818" s="173">
        <v>9.2944075634699072E-3</v>
      </c>
      <c r="AB818" s="172">
        <v>11639</v>
      </c>
      <c r="AC818" s="168">
        <v>-0.36355848349130293</v>
      </c>
      <c r="AD818" s="172">
        <v>10016</v>
      </c>
      <c r="AE818" s="168">
        <v>-0.1394449694990979</v>
      </c>
      <c r="AF818" s="172">
        <v>9683</v>
      </c>
      <c r="AG818" s="168">
        <v>-3.3246805111821084E-2</v>
      </c>
      <c r="AH818" s="171">
        <v>59.342204714162349</v>
      </c>
      <c r="AI818" s="171">
        <v>53.603943349595852</v>
      </c>
      <c r="AJ818" s="171">
        <v>54.652126672796278</v>
      </c>
      <c r="AK818" s="171">
        <v>68.137543571385436</v>
      </c>
      <c r="AL818" s="171">
        <v>59.987519882259619</v>
      </c>
      <c r="AM818" s="171">
        <v>57.866785451484382</v>
      </c>
      <c r="AN818" s="170">
        <v>56.697612481197858</v>
      </c>
      <c r="AO818" s="170">
        <v>56.90493640425165</v>
      </c>
      <c r="AP818" s="170">
        <v>54.589342651750414</v>
      </c>
      <c r="AQ818" s="170">
        <v>0</v>
      </c>
      <c r="AR818" s="170">
        <v>0</v>
      </c>
      <c r="AS818" s="170">
        <v>0</v>
      </c>
      <c r="AT818" s="6">
        <v>11000</v>
      </c>
      <c r="AU818" s="6">
        <v>10000</v>
      </c>
      <c r="AV818" s="6">
        <v>5000</v>
      </c>
    </row>
    <row r="819" spans="1:48" x14ac:dyDescent="0.25">
      <c r="A819" s="162">
        <v>816</v>
      </c>
      <c r="B819" s="3" t="s">
        <v>3148</v>
      </c>
      <c r="C819" s="3" t="s">
        <v>2176</v>
      </c>
      <c r="D819" s="28">
        <v>20000</v>
      </c>
      <c r="E819" s="25">
        <v>-11.11111</v>
      </c>
      <c r="F819" s="25">
        <v>-4.7619049999999996</v>
      </c>
      <c r="G819" s="25">
        <v>-3.8461539999999999</v>
      </c>
      <c r="H819" s="28">
        <v>1830472200000</v>
      </c>
      <c r="I819" s="51">
        <v>49.993960000000001</v>
      </c>
      <c r="J819" s="51">
        <v>12.73767</v>
      </c>
      <c r="K819" s="28">
        <v>400</v>
      </c>
      <c r="L819" s="28">
        <v>8932500</v>
      </c>
      <c r="M819" s="51">
        <v>8.0938891137191415</v>
      </c>
      <c r="N819" s="51">
        <v>1.5615103171758837</v>
      </c>
      <c r="O819" s="51">
        <v>0.44396370000000002</v>
      </c>
      <c r="P819" s="30">
        <v>374485.952024</v>
      </c>
      <c r="Q819" s="27" t="s">
        <v>2001</v>
      </c>
      <c r="R819" s="30">
        <v>400615.30316499999</v>
      </c>
      <c r="S819" s="27">
        <v>6.9773915415992427E-2</v>
      </c>
      <c r="T819" s="30">
        <v>434599.94254199998</v>
      </c>
      <c r="U819" s="27">
        <v>8.4831106321974062E-2</v>
      </c>
      <c r="V819" s="30">
        <v>67789.256393000003</v>
      </c>
      <c r="W819" s="32">
        <v>455.33713111774546</v>
      </c>
      <c r="X819" s="30">
        <v>79288.199017999999</v>
      </c>
      <c r="Y819" s="32">
        <v>0.16962780294175617</v>
      </c>
      <c r="Z819" s="30">
        <v>112591.825803</v>
      </c>
      <c r="AA819" s="32">
        <v>0.4200325798475939</v>
      </c>
      <c r="AB819" s="30">
        <v>1517.27856</v>
      </c>
      <c r="AC819" s="27">
        <v>407</v>
      </c>
      <c r="AD819" s="30">
        <v>1774.8068450000001</v>
      </c>
      <c r="AE819" s="27">
        <v>0.16973039215686292</v>
      </c>
      <c r="AF819" s="30">
        <v>2689</v>
      </c>
      <c r="AG819" s="27">
        <v>0.5150944496160087</v>
      </c>
      <c r="AH819" s="25">
        <v>3.3142266807122538</v>
      </c>
      <c r="AI819" s="25">
        <v>3.9009031886853043</v>
      </c>
      <c r="AJ819" s="25">
        <v>5.6411032304073068</v>
      </c>
      <c r="AK819" s="25">
        <v>14.550596141495673</v>
      </c>
      <c r="AL819" s="25">
        <v>16.11545918256056</v>
      </c>
      <c r="AM819" s="25">
        <v>19.523553822406882</v>
      </c>
      <c r="AN819" s="49">
        <v>68.851232173717349</v>
      </c>
      <c r="AO819" s="49">
        <v>65.934417004586621</v>
      </c>
      <c r="AP819" s="49">
        <v>65.39303250380317</v>
      </c>
      <c r="AQ819" s="49">
        <v>291.07160817614567</v>
      </c>
      <c r="AR819" s="49">
        <v>302.15848643919043</v>
      </c>
      <c r="AS819" s="49">
        <v>194.54061628886998</v>
      </c>
      <c r="AT819" s="28">
        <v>929.70500000000004</v>
      </c>
      <c r="AU819" s="28">
        <v>929.70500000000004</v>
      </c>
      <c r="AV819" s="28" t="s">
        <v>4748</v>
      </c>
    </row>
    <row r="820" spans="1:48" x14ac:dyDescent="0.25">
      <c r="A820" s="162">
        <v>817</v>
      </c>
      <c r="B820" s="3" t="s">
        <v>3151</v>
      </c>
      <c r="C820" s="3" t="s">
        <v>2176</v>
      </c>
      <c r="D820" s="6">
        <v>41500</v>
      </c>
      <c r="E820" s="171">
        <v>27.692309999999999</v>
      </c>
      <c r="F820" s="171">
        <v>3.2338309999999999</v>
      </c>
      <c r="G820" s="171">
        <v>29.6875</v>
      </c>
      <c r="H820" s="6">
        <v>235720000000</v>
      </c>
      <c r="I820" s="154">
        <v>5.68</v>
      </c>
      <c r="J820" s="154">
        <v>71.048950000000005</v>
      </c>
      <c r="K820" s="6">
        <v>600</v>
      </c>
      <c r="L820" s="6">
        <v>24820000</v>
      </c>
      <c r="M820" s="154">
        <v>6.1600118747216861</v>
      </c>
      <c r="N820" s="154">
        <v>1.4419098741048433</v>
      </c>
      <c r="O820" s="154" t="s">
        <v>4942</v>
      </c>
      <c r="P820" s="172">
        <v>215309.55607300001</v>
      </c>
      <c r="Q820" s="168">
        <v>-0.208306462441744</v>
      </c>
      <c r="R820" s="172">
        <v>264424.54858900001</v>
      </c>
      <c r="S820" s="168">
        <v>0.22811338898189781</v>
      </c>
      <c r="T820" s="172">
        <v>331276.76796500001</v>
      </c>
      <c r="U820" s="168">
        <v>0.25282153163437804</v>
      </c>
      <c r="V820" s="172">
        <v>12932.236402</v>
      </c>
      <c r="W820" s="173">
        <v>-0.43024210924475659</v>
      </c>
      <c r="X820" s="172">
        <v>20391.678986999999</v>
      </c>
      <c r="Y820" s="173">
        <v>0.57680994633274563</v>
      </c>
      <c r="Z820" s="172">
        <v>38268.321809000001</v>
      </c>
      <c r="AA820" s="173">
        <v>0.8766636054538044</v>
      </c>
      <c r="AB820" s="172">
        <v>2277</v>
      </c>
      <c r="AC820" s="168">
        <v>-0.43018018018018023</v>
      </c>
      <c r="AD820" s="172">
        <v>3590</v>
      </c>
      <c r="AE820" s="168">
        <v>0.5766359244620114</v>
      </c>
      <c r="AF820" s="172">
        <v>6737</v>
      </c>
      <c r="AG820" s="168">
        <v>0.8766016713091922</v>
      </c>
      <c r="AH820" s="171">
        <v>8.0766727017529316</v>
      </c>
      <c r="AI820" s="171">
        <v>12.280493551711364</v>
      </c>
      <c r="AJ820" s="171">
        <v>19.222906160016052</v>
      </c>
      <c r="AK820" s="171">
        <v>10.548658336242271</v>
      </c>
      <c r="AL820" s="171">
        <v>15.636451731606138</v>
      </c>
      <c r="AM820" s="171">
        <v>25.341889740473206</v>
      </c>
      <c r="AN820" s="170">
        <v>54.590455191012978</v>
      </c>
      <c r="AO820" s="170">
        <v>46.850113824550363</v>
      </c>
      <c r="AP820" s="170">
        <v>53.791202696660847</v>
      </c>
      <c r="AQ820" s="170">
        <v>16.133666510756512</v>
      </c>
      <c r="AR820" s="170">
        <v>7.218199714072103</v>
      </c>
      <c r="AS820" s="170">
        <v>16.516021805884424</v>
      </c>
      <c r="AT820" s="6">
        <v>2000</v>
      </c>
      <c r="AU820" s="6">
        <v>2000</v>
      </c>
      <c r="AV820" s="6">
        <v>2000</v>
      </c>
    </row>
    <row r="821" spans="1:48" x14ac:dyDescent="0.25">
      <c r="A821" s="162">
        <v>818</v>
      </c>
      <c r="B821" s="3" t="s">
        <v>483</v>
      </c>
      <c r="C821" s="3" t="s">
        <v>694</v>
      </c>
      <c r="D821" s="28" t="s">
        <v>4942</v>
      </c>
      <c r="E821" s="25" t="s">
        <v>4942</v>
      </c>
      <c r="F821" s="25" t="s">
        <v>4942</v>
      </c>
      <c r="G821" s="25" t="s">
        <v>4942</v>
      </c>
      <c r="H821" s="28" t="s">
        <v>4942</v>
      </c>
      <c r="I821" s="51">
        <v>7.8537999999999997</v>
      </c>
      <c r="J821" s="51">
        <v>67.005080000000007</v>
      </c>
      <c r="K821" s="28" t="s">
        <v>4942</v>
      </c>
      <c r="L821" s="28" t="s">
        <v>4942</v>
      </c>
      <c r="M821" s="51" t="s">
        <v>4942</v>
      </c>
      <c r="N821" s="51" t="s">
        <v>4942</v>
      </c>
      <c r="O821" s="51" t="s">
        <v>4942</v>
      </c>
      <c r="P821" s="30">
        <v>60195.502539000001</v>
      </c>
      <c r="Q821" s="27">
        <v>-0.18675012565096427</v>
      </c>
      <c r="R821" s="30">
        <v>45629.680023000001</v>
      </c>
      <c r="S821" s="27">
        <v>-0.24197526229742772</v>
      </c>
      <c r="T821" s="30" t="s">
        <v>4748</v>
      </c>
      <c r="U821" s="27" t="s">
        <v>4748</v>
      </c>
      <c r="V821" s="30">
        <v>99.424878000000007</v>
      </c>
      <c r="W821" s="32">
        <v>-0.95707564209528118</v>
      </c>
      <c r="X821" s="30">
        <v>-7536.4462830000002</v>
      </c>
      <c r="Y821" s="32">
        <v>-76.800407650487628</v>
      </c>
      <c r="Z821" s="30" t="s">
        <v>4748</v>
      </c>
      <c r="AA821" s="32" t="s">
        <v>4748</v>
      </c>
      <c r="AB821" s="30">
        <v>13</v>
      </c>
      <c r="AC821" s="27">
        <v>-0.97699115044247786</v>
      </c>
      <c r="AD821" s="30">
        <v>-960</v>
      </c>
      <c r="AE821" s="27">
        <v>-74.84615384615384</v>
      </c>
      <c r="AF821" s="30" t="s">
        <v>4748</v>
      </c>
      <c r="AG821" s="27" t="s">
        <v>4748</v>
      </c>
      <c r="AH821" s="25">
        <v>0.10946610023324678</v>
      </c>
      <c r="AI821" s="25">
        <v>-7.6278672801463792</v>
      </c>
      <c r="AJ821" s="25" t="s">
        <v>4748</v>
      </c>
      <c r="AK821" s="25">
        <v>0.13829823066978372</v>
      </c>
      <c r="AL821" s="25">
        <v>-9.5360355657466727</v>
      </c>
      <c r="AM821" s="25" t="s">
        <v>4748</v>
      </c>
      <c r="AN821" s="49">
        <v>7.9636755966845936</v>
      </c>
      <c r="AO821" s="49">
        <v>-6.1572122981880195</v>
      </c>
      <c r="AP821" s="49" t="s">
        <v>4748</v>
      </c>
      <c r="AQ821" s="49">
        <v>21.780657924805372</v>
      </c>
      <c r="AR821" s="49">
        <v>22.070935647162308</v>
      </c>
      <c r="AS821" s="49" t="s">
        <v>4748</v>
      </c>
      <c r="AT821" s="28">
        <v>0</v>
      </c>
      <c r="AU821" s="28">
        <v>0</v>
      </c>
      <c r="AV821" s="28" t="s">
        <v>4748</v>
      </c>
    </row>
    <row r="822" spans="1:48" x14ac:dyDescent="0.25">
      <c r="A822" s="162">
        <v>819</v>
      </c>
      <c r="B822" s="3" t="s">
        <v>484</v>
      </c>
      <c r="C822" s="3" t="s">
        <v>694</v>
      </c>
      <c r="D822" s="6">
        <v>12900</v>
      </c>
      <c r="E822" s="171">
        <v>-5.1470589999999996</v>
      </c>
      <c r="F822" s="171">
        <v>1.574803</v>
      </c>
      <c r="G822" s="171">
        <v>-13.245620000000001</v>
      </c>
      <c r="H822" s="6">
        <v>573177934200</v>
      </c>
      <c r="I822" s="154">
        <v>44.432400000000001</v>
      </c>
      <c r="J822" s="154">
        <v>87.812809999999999</v>
      </c>
      <c r="K822" s="6">
        <v>756383.2</v>
      </c>
      <c r="L822" s="6">
        <v>10059580000</v>
      </c>
      <c r="M822" s="154">
        <v>7.8344661929948005</v>
      </c>
      <c r="N822" s="154">
        <v>0.99620916601600107</v>
      </c>
      <c r="O822" s="154">
        <v>0.83040380000000003</v>
      </c>
      <c r="P822" s="172">
        <v>242134.63567600001</v>
      </c>
      <c r="Q822" s="168">
        <v>3.0024843017374847E-2</v>
      </c>
      <c r="R822" s="172">
        <v>281812.29606099997</v>
      </c>
      <c r="S822" s="168">
        <v>0.16386610810232272</v>
      </c>
      <c r="T822" s="172">
        <v>228189.19281199999</v>
      </c>
      <c r="U822" s="168">
        <v>-0.19027950163463744</v>
      </c>
      <c r="V822" s="172">
        <v>58776.132054000002</v>
      </c>
      <c r="W822" s="173">
        <v>0.15207858797002816</v>
      </c>
      <c r="X822" s="172">
        <v>43788.962688</v>
      </c>
      <c r="Y822" s="173">
        <v>-0.2549873365642823</v>
      </c>
      <c r="Z822" s="172">
        <v>87538.559301000001</v>
      </c>
      <c r="AA822" s="173">
        <v>0.99910100462345997</v>
      </c>
      <c r="AB822" s="172">
        <v>1554.8344313043481</v>
      </c>
      <c r="AC822" s="168">
        <v>-0.45566229712114859</v>
      </c>
      <c r="AD822" s="172">
        <v>893.04347826086962</v>
      </c>
      <c r="AE822" s="168">
        <v>-0.42563435676447114</v>
      </c>
      <c r="AF822" s="172">
        <v>1727.3401391304351</v>
      </c>
      <c r="AG822" s="168">
        <v>0.93421729308666035</v>
      </c>
      <c r="AH822" s="171">
        <v>12.000408709763546</v>
      </c>
      <c r="AI822" s="171">
        <v>7.5312089658341836</v>
      </c>
      <c r="AJ822" s="171">
        <v>12.169911973768771</v>
      </c>
      <c r="AK822" s="171">
        <v>16.730836641892733</v>
      </c>
      <c r="AL822" s="171">
        <v>9.2343240633199493</v>
      </c>
      <c r="AM822" s="171">
        <v>15.137974851811261</v>
      </c>
      <c r="AN822" s="170">
        <v>34.433889001144713</v>
      </c>
      <c r="AO822" s="170">
        <v>33.563878762950083</v>
      </c>
      <c r="AP822" s="170">
        <v>23.8012927298211</v>
      </c>
      <c r="AQ822" s="170">
        <v>2.6471780993609113</v>
      </c>
      <c r="AR822" s="170">
        <v>0.97945665437400764</v>
      </c>
      <c r="AS822" s="170">
        <v>6.5132868706853406</v>
      </c>
      <c r="AT822" s="6">
        <v>1013.5652173913044</v>
      </c>
      <c r="AU822" s="6">
        <v>695.6521739130435</v>
      </c>
      <c r="AV822" s="6">
        <v>1304.3478260869567</v>
      </c>
    </row>
    <row r="823" spans="1:48" x14ac:dyDescent="0.25">
      <c r="A823" s="162">
        <v>820</v>
      </c>
      <c r="B823" s="3" t="s">
        <v>3154</v>
      </c>
      <c r="C823" s="3" t="s">
        <v>2176</v>
      </c>
      <c r="D823" s="28">
        <v>20900</v>
      </c>
      <c r="E823" s="25">
        <v>-20.229009999999999</v>
      </c>
      <c r="F823" s="25">
        <v>12.365589999999999</v>
      </c>
      <c r="G823" s="25">
        <v>-30.33333</v>
      </c>
      <c r="H823" s="28">
        <v>115995000000</v>
      </c>
      <c r="I823" s="51">
        <v>5.55</v>
      </c>
      <c r="J823" s="51">
        <v>87.524860000000004</v>
      </c>
      <c r="K823" s="28">
        <v>1875</v>
      </c>
      <c r="L823" s="28">
        <v>44731500</v>
      </c>
      <c r="M823" s="51">
        <v>5.9039548022598867</v>
      </c>
      <c r="N823" s="51">
        <v>0.72870387931564606</v>
      </c>
      <c r="O823" s="51" t="s">
        <v>4942</v>
      </c>
      <c r="P823" s="30">
        <v>127451.47856600001</v>
      </c>
      <c r="Q823" s="27">
        <v>-6.6405935568479069E-2</v>
      </c>
      <c r="R823" s="30">
        <v>325955.86072</v>
      </c>
      <c r="S823" s="27">
        <v>1.5574898336797691</v>
      </c>
      <c r="T823" s="30">
        <v>117914.140881</v>
      </c>
      <c r="U823" s="27">
        <v>-0.63825120180216777</v>
      </c>
      <c r="V823" s="30">
        <v>21714.347483000001</v>
      </c>
      <c r="W823" s="32">
        <v>-8.5835503699823734E-3</v>
      </c>
      <c r="X823" s="30">
        <v>24706.166068999999</v>
      </c>
      <c r="Y823" s="32">
        <v>0.13778072715941714</v>
      </c>
      <c r="Z823" s="30">
        <v>21353.285231000002</v>
      </c>
      <c r="AA823" s="32">
        <v>-0.13571028498051813</v>
      </c>
      <c r="AB823" s="30">
        <v>2934</v>
      </c>
      <c r="AC823" s="27">
        <v>-0.25646224024328435</v>
      </c>
      <c r="AD823" s="30">
        <v>4229</v>
      </c>
      <c r="AE823" s="27">
        <v>0.44137695978186775</v>
      </c>
      <c r="AF823" s="30">
        <v>3078</v>
      </c>
      <c r="AG823" s="27">
        <v>-0.2721683613147316</v>
      </c>
      <c r="AH823" s="25">
        <v>13.052033721465921</v>
      </c>
      <c r="AI823" s="25">
        <v>14.093173693482678</v>
      </c>
      <c r="AJ823" s="25">
        <v>10.211629876536875</v>
      </c>
      <c r="AK823" s="25">
        <v>12.862047455398104</v>
      </c>
      <c r="AL823" s="25">
        <v>17.19450640568191</v>
      </c>
      <c r="AM823" s="25">
        <v>11.669700456587435</v>
      </c>
      <c r="AN823" s="49">
        <v>41.198887580428298</v>
      </c>
      <c r="AO823" s="49">
        <v>16.283551383846394</v>
      </c>
      <c r="AP823" s="49">
        <v>47.558108938430166</v>
      </c>
      <c r="AQ823" s="49">
        <v>1.4279104036900783</v>
      </c>
      <c r="AR823" s="49">
        <v>5.960298235504542</v>
      </c>
      <c r="AS823" s="49">
        <v>0</v>
      </c>
      <c r="AT823" s="28">
        <v>1200</v>
      </c>
      <c r="AU823" s="28">
        <v>1800</v>
      </c>
      <c r="AV823" s="28">
        <v>1800</v>
      </c>
    </row>
    <row r="824" spans="1:48" x14ac:dyDescent="0.25">
      <c r="A824" s="162">
        <v>821</v>
      </c>
      <c r="B824" s="3" t="s">
        <v>4962</v>
      </c>
      <c r="C824" s="3" t="s">
        <v>2176</v>
      </c>
      <c r="D824" s="28">
        <v>7700</v>
      </c>
      <c r="E824" s="25">
        <v>-6.0975609999999998</v>
      </c>
      <c r="F824" s="25">
        <v>4.0540539999999998</v>
      </c>
      <c r="G824" s="25" t="s">
        <v>4942</v>
      </c>
      <c r="H824" s="28">
        <v>104720000000</v>
      </c>
      <c r="I824" s="51">
        <v>13.6</v>
      </c>
      <c r="J824" s="51">
        <v>100</v>
      </c>
      <c r="K824" s="28">
        <v>40</v>
      </c>
      <c r="L824" s="28">
        <v>338500</v>
      </c>
      <c r="M824" s="51">
        <v>2.7858176555716354</v>
      </c>
      <c r="N824" s="51">
        <v>0.50240018447141488</v>
      </c>
      <c r="O824" s="51" t="s">
        <v>4942</v>
      </c>
      <c r="P824" s="30" t="s">
        <v>2001</v>
      </c>
      <c r="Q824" s="27" t="s">
        <v>2001</v>
      </c>
      <c r="R824" s="30" t="s">
        <v>2001</v>
      </c>
      <c r="S824" s="27" t="s">
        <v>2001</v>
      </c>
      <c r="T824" s="30" t="s">
        <v>2001</v>
      </c>
      <c r="U824" s="27" t="s">
        <v>2001</v>
      </c>
      <c r="V824" s="30" t="s">
        <v>2001</v>
      </c>
      <c r="W824" s="32" t="s">
        <v>2001</v>
      </c>
      <c r="X824" s="30" t="s">
        <v>2001</v>
      </c>
      <c r="Y824" s="32" t="s">
        <v>2001</v>
      </c>
      <c r="Z824" s="30" t="s">
        <v>2001</v>
      </c>
      <c r="AA824" s="32" t="s">
        <v>2001</v>
      </c>
      <c r="AB824" s="30" t="s">
        <v>2001</v>
      </c>
      <c r="AC824" s="27" t="s">
        <v>2001</v>
      </c>
      <c r="AD824" s="30" t="s">
        <v>2001</v>
      </c>
      <c r="AE824" s="27" t="s">
        <v>2001</v>
      </c>
      <c r="AF824" s="30" t="s">
        <v>2001</v>
      </c>
      <c r="AG824" s="27" t="s">
        <v>2001</v>
      </c>
      <c r="AH824" s="25" t="s">
        <v>2001</v>
      </c>
      <c r="AI824" s="25" t="s">
        <v>2001</v>
      </c>
      <c r="AJ824" s="25" t="s">
        <v>2001</v>
      </c>
      <c r="AK824" s="25" t="s">
        <v>2001</v>
      </c>
      <c r="AL824" s="25" t="s">
        <v>2001</v>
      </c>
      <c r="AM824" s="25" t="s">
        <v>2001</v>
      </c>
      <c r="AN824" s="49" t="s">
        <v>2001</v>
      </c>
      <c r="AO824" s="49" t="s">
        <v>2001</v>
      </c>
      <c r="AP824" s="49" t="s">
        <v>2001</v>
      </c>
      <c r="AQ824" s="49" t="s">
        <v>2001</v>
      </c>
      <c r="AR824" s="49" t="s">
        <v>2001</v>
      </c>
      <c r="AS824" s="49" t="s">
        <v>2001</v>
      </c>
      <c r="AT824" s="28" t="s">
        <v>2001</v>
      </c>
      <c r="AU824" s="28" t="s">
        <v>2001</v>
      </c>
      <c r="AV824" s="28" t="s">
        <v>2001</v>
      </c>
    </row>
    <row r="825" spans="1:48" x14ac:dyDescent="0.25">
      <c r="A825" s="162">
        <v>822</v>
      </c>
      <c r="B825" s="3" t="s">
        <v>485</v>
      </c>
      <c r="C825" s="3" t="s">
        <v>694</v>
      </c>
      <c r="D825" s="6">
        <v>12100</v>
      </c>
      <c r="E825" s="171">
        <v>-9.0225559999999998</v>
      </c>
      <c r="F825" s="171">
        <v>-23.899370000000001</v>
      </c>
      <c r="G825" s="171">
        <v>-25.18817</v>
      </c>
      <c r="H825" s="6">
        <v>68819439700</v>
      </c>
      <c r="I825" s="154">
        <v>5.6875499999999999</v>
      </c>
      <c r="J825" s="154">
        <v>67.898799999999994</v>
      </c>
      <c r="K825" s="6">
        <v>8225</v>
      </c>
      <c r="L825" s="6">
        <v>106636500</v>
      </c>
      <c r="M825" s="154">
        <v>5.6581898562360857</v>
      </c>
      <c r="N825" s="154">
        <v>0.94380473713044999</v>
      </c>
      <c r="O825" s="154">
        <v>0.36639899999999997</v>
      </c>
      <c r="P825" s="172">
        <v>121052.305026</v>
      </c>
      <c r="Q825" s="168">
        <v>0.23139520469322394</v>
      </c>
      <c r="R825" s="172">
        <v>169786.36266899999</v>
      </c>
      <c r="S825" s="168">
        <v>0.40258677959525624</v>
      </c>
      <c r="T825" s="172">
        <v>137268.01936499999</v>
      </c>
      <c r="U825" s="168">
        <v>-0.19152506003909633</v>
      </c>
      <c r="V825" s="172">
        <v>8833.6389990000007</v>
      </c>
      <c r="W825" s="173">
        <v>0.76591817823327468</v>
      </c>
      <c r="X825" s="172">
        <v>9009.0811400000002</v>
      </c>
      <c r="Y825" s="173">
        <v>1.9860687200355498E-2</v>
      </c>
      <c r="Z825" s="172">
        <v>15198.740674999999</v>
      </c>
      <c r="AA825" s="173">
        <v>0.6870467075180543</v>
      </c>
      <c r="AB825" s="172">
        <v>1584.0558592885375</v>
      </c>
      <c r="AC825" s="168">
        <v>0.76548957004405294</v>
      </c>
      <c r="AD825" s="172">
        <v>1328.0632411067195</v>
      </c>
      <c r="AE825" s="168">
        <v>-0.16160580239688926</v>
      </c>
      <c r="AF825" s="172">
        <v>2225.217391304348</v>
      </c>
      <c r="AG825" s="168">
        <v>0.67553571428571424</v>
      </c>
      <c r="AH825" s="171">
        <v>5.5022901542982563</v>
      </c>
      <c r="AI825" s="171">
        <v>5.9143394465808283</v>
      </c>
      <c r="AJ825" s="171">
        <v>9.2345592577198286</v>
      </c>
      <c r="AK825" s="171">
        <v>17.216484652664153</v>
      </c>
      <c r="AL825" s="171">
        <v>14.487460995318285</v>
      </c>
      <c r="AM825" s="171">
        <v>20.572568757187636</v>
      </c>
      <c r="AN825" s="170">
        <v>11.287600291514666</v>
      </c>
      <c r="AO825" s="170">
        <v>12.723053229612624</v>
      </c>
      <c r="AP825" s="170">
        <v>14.278261484843258</v>
      </c>
      <c r="AQ825" s="170">
        <v>55.833289133332499</v>
      </c>
      <c r="AR825" s="170">
        <v>56.893338892781095</v>
      </c>
      <c r="AS825" s="170">
        <v>34.250452937787152</v>
      </c>
      <c r="AT825" s="6">
        <v>1185.7707509881423</v>
      </c>
      <c r="AU825" s="6">
        <v>395.25691699604744</v>
      </c>
      <c r="AV825" s="6">
        <v>0</v>
      </c>
    </row>
    <row r="826" spans="1:48" x14ac:dyDescent="0.25">
      <c r="A826" s="162">
        <v>823</v>
      </c>
      <c r="B826" s="3" t="s">
        <v>3157</v>
      </c>
      <c r="C826" s="3" t="s">
        <v>2176</v>
      </c>
      <c r="D826" s="28">
        <v>10300</v>
      </c>
      <c r="E826" s="25">
        <v>-1.9047620000000001</v>
      </c>
      <c r="F826" s="25">
        <v>3</v>
      </c>
      <c r="G826" s="25">
        <v>0</v>
      </c>
      <c r="H826" s="28">
        <v>417150000000</v>
      </c>
      <c r="I826" s="51">
        <v>40.5</v>
      </c>
      <c r="J826" s="51">
        <v>22.018419999999999</v>
      </c>
      <c r="K826" s="28">
        <v>5200</v>
      </c>
      <c r="L826" s="28">
        <v>54612500</v>
      </c>
      <c r="M826" s="51">
        <v>10.684647302904564</v>
      </c>
      <c r="N826" s="51">
        <v>1.7132254695396292</v>
      </c>
      <c r="O826" s="51" t="s">
        <v>4942</v>
      </c>
      <c r="P826" s="30" t="s">
        <v>4748</v>
      </c>
      <c r="Q826" s="27" t="s">
        <v>2001</v>
      </c>
      <c r="R826" s="30">
        <v>195219.95409099999</v>
      </c>
      <c r="S826" s="27" t="s">
        <v>2001</v>
      </c>
      <c r="T826" s="30">
        <v>191780.847568</v>
      </c>
      <c r="U826" s="27">
        <v>-1.7616572747460472E-2</v>
      </c>
      <c r="V826" s="30" t="s">
        <v>4748</v>
      </c>
      <c r="W826" s="32" t="s">
        <v>2001</v>
      </c>
      <c r="X826" s="30">
        <v>25210.354281</v>
      </c>
      <c r="Y826" s="32" t="s">
        <v>2001</v>
      </c>
      <c r="Z826" s="30">
        <v>34704.742853999996</v>
      </c>
      <c r="AA826" s="32">
        <v>0.37660670957549869</v>
      </c>
      <c r="AB826" s="30" t="s">
        <v>4748</v>
      </c>
      <c r="AC826" s="27" t="s">
        <v>2001</v>
      </c>
      <c r="AD826" s="30">
        <v>700.27295200000003</v>
      </c>
      <c r="AE826" s="27" t="s">
        <v>2001</v>
      </c>
      <c r="AF826" s="30">
        <v>964</v>
      </c>
      <c r="AG826" s="27">
        <v>0.37660607516938616</v>
      </c>
      <c r="AH826" s="25" t="s">
        <v>4748</v>
      </c>
      <c r="AI826" s="25" t="s">
        <v>4748</v>
      </c>
      <c r="AJ826" s="25">
        <v>2.9950861609770967</v>
      </c>
      <c r="AK826" s="25" t="s">
        <v>4748</v>
      </c>
      <c r="AL826" s="25" t="s">
        <v>4748</v>
      </c>
      <c r="AM826" s="25">
        <v>17.123266640280708</v>
      </c>
      <c r="AN826" s="49" t="s">
        <v>4748</v>
      </c>
      <c r="AO826" s="49">
        <v>67.42167396046321</v>
      </c>
      <c r="AP826" s="49">
        <v>66.200128820988709</v>
      </c>
      <c r="AQ826" s="49" t="s">
        <v>4748</v>
      </c>
      <c r="AR826" s="49">
        <v>407.78653384488149</v>
      </c>
      <c r="AS826" s="49">
        <v>334.51743604250476</v>
      </c>
      <c r="AT826" s="28" t="s">
        <v>4748</v>
      </c>
      <c r="AU826" s="28" t="s">
        <v>4748</v>
      </c>
      <c r="AV826" s="28" t="s">
        <v>4748</v>
      </c>
    </row>
    <row r="827" spans="1:48" x14ac:dyDescent="0.25">
      <c r="A827" s="162">
        <v>824</v>
      </c>
      <c r="B827" s="3" t="s">
        <v>486</v>
      </c>
      <c r="C827" s="3" t="s">
        <v>694</v>
      </c>
      <c r="D827" s="28">
        <v>27500</v>
      </c>
      <c r="E827" s="25">
        <v>-1.079137</v>
      </c>
      <c r="F827" s="25">
        <v>-1.785714</v>
      </c>
      <c r="G827" s="25">
        <v>10</v>
      </c>
      <c r="H827" s="28">
        <v>615955285000</v>
      </c>
      <c r="I827" s="51">
        <v>22.39837</v>
      </c>
      <c r="J827" s="51">
        <v>48.37388</v>
      </c>
      <c r="K827" s="28">
        <v>940</v>
      </c>
      <c r="L827" s="28">
        <v>25015500</v>
      </c>
      <c r="M827" s="51">
        <v>10.527200985034865</v>
      </c>
      <c r="N827" s="51">
        <v>2.0204309776193328</v>
      </c>
      <c r="O827" s="51">
        <v>0.44366840000000002</v>
      </c>
      <c r="P827" s="30">
        <v>784274.85468400002</v>
      </c>
      <c r="Q827" s="27">
        <v>-2.4569280187524689E-2</v>
      </c>
      <c r="R827" s="30">
        <v>839312.80727999995</v>
      </c>
      <c r="S827" s="27">
        <v>7.0176867544957666E-2</v>
      </c>
      <c r="T827" s="30">
        <v>1075531.3355380001</v>
      </c>
      <c r="U827" s="27">
        <v>0.28144277819794566</v>
      </c>
      <c r="V827" s="30">
        <v>86776.325928999999</v>
      </c>
      <c r="W827" s="32">
        <v>0.87395447086143663</v>
      </c>
      <c r="X827" s="30">
        <v>83052.507872000002</v>
      </c>
      <c r="Y827" s="32">
        <v>-4.2912833853403831E-2</v>
      </c>
      <c r="Z827" s="30">
        <v>59159.601839000003</v>
      </c>
      <c r="AA827" s="32">
        <v>-0.28768434145087579</v>
      </c>
      <c r="AB827" s="30">
        <v>3717.8571428571431</v>
      </c>
      <c r="AC827" s="27">
        <v>0.42368708971553604</v>
      </c>
      <c r="AD827" s="30">
        <v>3659</v>
      </c>
      <c r="AE827" s="27">
        <v>-1.5830931796349756E-2</v>
      </c>
      <c r="AF827" s="30">
        <v>2484</v>
      </c>
      <c r="AG827" s="27">
        <v>-0.3211259907078437</v>
      </c>
      <c r="AH827" s="25">
        <v>25.294508608072547</v>
      </c>
      <c r="AI827" s="25">
        <v>18.173196941120175</v>
      </c>
      <c r="AJ827" s="25">
        <v>10.307568968532186</v>
      </c>
      <c r="AK827" s="25">
        <v>32.379992317911764</v>
      </c>
      <c r="AL827" s="25">
        <v>29.108508335231104</v>
      </c>
      <c r="AM827" s="25">
        <v>19.802368828261375</v>
      </c>
      <c r="AN827" s="49">
        <v>24.836217691625784</v>
      </c>
      <c r="AO827" s="49">
        <v>27.322410132661922</v>
      </c>
      <c r="AP827" s="49">
        <v>22.086569933843382</v>
      </c>
      <c r="AQ827" s="49">
        <v>0</v>
      </c>
      <c r="AR827" s="49">
        <v>40.548340098078917</v>
      </c>
      <c r="AS827" s="49">
        <v>39.591380219762826</v>
      </c>
      <c r="AT827" s="28">
        <v>2142.8571428571431</v>
      </c>
      <c r="AU827" s="28">
        <v>1300</v>
      </c>
      <c r="AV827" s="28">
        <v>1000</v>
      </c>
    </row>
    <row r="828" spans="1:48" x14ac:dyDescent="0.25">
      <c r="A828" s="162">
        <v>825</v>
      </c>
      <c r="B828" s="3" t="s">
        <v>487</v>
      </c>
      <c r="C828" s="3" t="s">
        <v>694</v>
      </c>
      <c r="D828" s="28" t="s">
        <v>4942</v>
      </c>
      <c r="E828" s="25" t="s">
        <v>4942</v>
      </c>
      <c r="F828" s="25" t="s">
        <v>4942</v>
      </c>
      <c r="G828" s="25" t="s">
        <v>4942</v>
      </c>
      <c r="H828" s="28" t="s">
        <v>4942</v>
      </c>
      <c r="I828" s="51">
        <v>15.731259999999999</v>
      </c>
      <c r="J828" s="51">
        <v>24.333860000000001</v>
      </c>
      <c r="K828" s="28">
        <v>0</v>
      </c>
      <c r="L828" s="28" t="s">
        <v>4942</v>
      </c>
      <c r="M828" s="51" t="s">
        <v>4942</v>
      </c>
      <c r="N828" s="51" t="s">
        <v>4942</v>
      </c>
      <c r="O828" s="51" t="s">
        <v>4942</v>
      </c>
      <c r="P828" s="30">
        <v>532533.22373900004</v>
      </c>
      <c r="Q828" s="27">
        <v>-0.22022654394948449</v>
      </c>
      <c r="R828" s="30">
        <v>546139.27162500005</v>
      </c>
      <c r="S828" s="27">
        <v>2.5549669540746667E-2</v>
      </c>
      <c r="T828" s="30">
        <v>563011.28121199994</v>
      </c>
      <c r="U828" s="27">
        <v>3.0893236329257886E-2</v>
      </c>
      <c r="V828" s="30">
        <v>17638.226276000001</v>
      </c>
      <c r="W828" s="32">
        <v>-0.51634010680349118</v>
      </c>
      <c r="X828" s="30">
        <v>19333.943232000001</v>
      </c>
      <c r="Y828" s="32">
        <v>9.613874600913408E-2</v>
      </c>
      <c r="Z828" s="30">
        <v>19690.674496</v>
      </c>
      <c r="AA828" s="32">
        <v>1.845103503818947E-2</v>
      </c>
      <c r="AB828" s="30">
        <v>1121.3333333333333</v>
      </c>
      <c r="AC828" s="27">
        <v>-0.51624964049467936</v>
      </c>
      <c r="AD828" s="30">
        <v>1142.9021909999999</v>
      </c>
      <c r="AE828" s="27">
        <v>1.9235009809750236E-2</v>
      </c>
      <c r="AF828" s="30">
        <v>1252</v>
      </c>
      <c r="AG828" s="27">
        <v>9.5456820241584528E-2</v>
      </c>
      <c r="AH828" s="25">
        <v>5.7364054605432724</v>
      </c>
      <c r="AI828" s="25">
        <v>7.4658041633255525</v>
      </c>
      <c r="AJ828" s="25">
        <v>7.9337735737974606</v>
      </c>
      <c r="AK828" s="25">
        <v>8.6384006806624303</v>
      </c>
      <c r="AL828" s="25">
        <v>9.4070193530352206</v>
      </c>
      <c r="AM828" s="25">
        <v>10.625714529723192</v>
      </c>
      <c r="AN828" s="49">
        <v>19.68704368281503</v>
      </c>
      <c r="AO828" s="49">
        <v>18.026194111087158</v>
      </c>
      <c r="AP828" s="49">
        <v>17.543974773892089</v>
      </c>
      <c r="AQ828" s="49">
        <v>31.634329252474693</v>
      </c>
      <c r="AR828" s="49">
        <v>0.53327286344679059</v>
      </c>
      <c r="AS828" s="49">
        <v>11.096316993192648</v>
      </c>
      <c r="AT828" s="28">
        <v>1333.3333333333333</v>
      </c>
      <c r="AU828" s="28">
        <v>1200</v>
      </c>
      <c r="AV828" s="28">
        <v>1200</v>
      </c>
    </row>
    <row r="829" spans="1:48" x14ac:dyDescent="0.25">
      <c r="A829" s="162">
        <v>826</v>
      </c>
      <c r="B829" s="3" t="s">
        <v>488</v>
      </c>
      <c r="C829" s="3" t="s">
        <v>694</v>
      </c>
      <c r="D829" s="28">
        <v>6800</v>
      </c>
      <c r="E829" s="25">
        <v>-9.3333329999999997</v>
      </c>
      <c r="F829" s="25">
        <v>-33.333329999999997</v>
      </c>
      <c r="G829" s="25">
        <v>-28.909089999999999</v>
      </c>
      <c r="H829" s="28">
        <v>15639007199.999998</v>
      </c>
      <c r="I829" s="51">
        <v>2.2998499999999997</v>
      </c>
      <c r="J829" s="51">
        <v>51.701970000000003</v>
      </c>
      <c r="K829" s="28">
        <v>180</v>
      </c>
      <c r="L829" s="28">
        <v>1332500</v>
      </c>
      <c r="M829" s="51">
        <v>4.2150880970110123</v>
      </c>
      <c r="N829" s="51">
        <v>0.62850279410457754</v>
      </c>
      <c r="O829" s="51" t="s">
        <v>4942</v>
      </c>
      <c r="P829" s="30">
        <v>238669.174845</v>
      </c>
      <c r="Q829" s="27">
        <v>-7.1484141946507207E-2</v>
      </c>
      <c r="R829" s="30">
        <v>222216.33649399999</v>
      </c>
      <c r="S829" s="27">
        <v>-6.8935749083161024E-2</v>
      </c>
      <c r="T829" s="30">
        <v>210348.225297</v>
      </c>
      <c r="U829" s="27">
        <v>-5.3407914936625007E-2</v>
      </c>
      <c r="V829" s="30">
        <v>1813.43154</v>
      </c>
      <c r="W829" s="32">
        <v>-0.80845994256051024</v>
      </c>
      <c r="X829" s="30">
        <v>3119.0229220000001</v>
      </c>
      <c r="Y829" s="32">
        <v>0.71995625597203405</v>
      </c>
      <c r="Z829" s="30">
        <v>691.44873800000005</v>
      </c>
      <c r="AA829" s="32">
        <v>-0.77831238971574312</v>
      </c>
      <c r="AB829" s="30">
        <v>762.86801913043485</v>
      </c>
      <c r="AC829" s="27">
        <v>-0.81468148054906819</v>
      </c>
      <c r="AD829" s="30">
        <v>1064.3478260869565</v>
      </c>
      <c r="AE829" s="27">
        <v>0.39519261444485165</v>
      </c>
      <c r="AF829" s="30">
        <v>208.69565217391306</v>
      </c>
      <c r="AG829" s="27">
        <v>-0.80392156862745101</v>
      </c>
      <c r="AH829" s="25">
        <v>1.6402922382361549</v>
      </c>
      <c r="AI829" s="25">
        <v>2.9244895510972349</v>
      </c>
      <c r="AJ829" s="25">
        <v>0.65592737209717833</v>
      </c>
      <c r="AK829" s="25">
        <v>6.2323257996092538</v>
      </c>
      <c r="AL829" s="25">
        <v>10.883392603112902</v>
      </c>
      <c r="AM829" s="25">
        <v>2.0890648934667411</v>
      </c>
      <c r="AN829" s="49">
        <v>9.1257634376726404</v>
      </c>
      <c r="AO829" s="49">
        <v>9.4057951974941041</v>
      </c>
      <c r="AP829" s="49">
        <v>7.6370925722419774</v>
      </c>
      <c r="AQ829" s="49">
        <v>297.8939641857491</v>
      </c>
      <c r="AR829" s="49">
        <v>252.56834449559108</v>
      </c>
      <c r="AS829" s="49">
        <v>253.26501641965157</v>
      </c>
      <c r="AT829" s="28">
        <v>869.56521739130437</v>
      </c>
      <c r="AU829" s="28">
        <v>869.56521739130437</v>
      </c>
      <c r="AV829" s="28">
        <v>0</v>
      </c>
    </row>
    <row r="830" spans="1:48" x14ac:dyDescent="0.25">
      <c r="A830" s="162">
        <v>827</v>
      </c>
      <c r="B830" s="3" t="s">
        <v>489</v>
      </c>
      <c r="C830" s="3" t="s">
        <v>694</v>
      </c>
      <c r="D830" s="28">
        <v>7200</v>
      </c>
      <c r="E830" s="25">
        <v>-6.493506</v>
      </c>
      <c r="F830" s="25">
        <v>0</v>
      </c>
      <c r="G830" s="25">
        <v>-24.07273</v>
      </c>
      <c r="H830" s="28">
        <v>108370980000</v>
      </c>
      <c r="I830" s="51">
        <v>15.05153</v>
      </c>
      <c r="J830" s="51">
        <v>59.800330000000002</v>
      </c>
      <c r="K830" s="28">
        <v>5530</v>
      </c>
      <c r="L830" s="28">
        <v>42728000</v>
      </c>
      <c r="M830" s="51">
        <v>4.0174448660290336</v>
      </c>
      <c r="N830" s="51">
        <v>0.6080098814899757</v>
      </c>
      <c r="O830" s="51">
        <v>0.4692096</v>
      </c>
      <c r="P830" s="30">
        <v>148660.28559300001</v>
      </c>
      <c r="Q830" s="27">
        <v>1.5828717418866618</v>
      </c>
      <c r="R830" s="30">
        <v>149687.47875800001</v>
      </c>
      <c r="S830" s="27">
        <v>6.9096676419164726E-3</v>
      </c>
      <c r="T830" s="30">
        <v>92390.940239999996</v>
      </c>
      <c r="U830" s="27">
        <v>-0.38277442437674714</v>
      </c>
      <c r="V830" s="30">
        <v>17829.021237000001</v>
      </c>
      <c r="W830" s="32">
        <v>2.2391845761131761</v>
      </c>
      <c r="X830" s="30">
        <v>16349.190602999999</v>
      </c>
      <c r="Y830" s="32">
        <v>-8.3001226726285848E-2</v>
      </c>
      <c r="Z830" s="30">
        <v>23255.225802000001</v>
      </c>
      <c r="AA830" s="32">
        <v>0.42240838502015976</v>
      </c>
      <c r="AB830" s="30">
        <v>1224.9216300940438</v>
      </c>
      <c r="AC830" s="27">
        <v>1.508828250401284</v>
      </c>
      <c r="AD830" s="30">
        <v>1104.2319749216301</v>
      </c>
      <c r="AE830" s="27">
        <v>-9.8528470889315378E-2</v>
      </c>
      <c r="AF830" s="30">
        <v>1571.5517241379312</v>
      </c>
      <c r="AG830" s="27">
        <v>0.42320794889992908</v>
      </c>
      <c r="AH830" s="25">
        <v>11.459292190184517</v>
      </c>
      <c r="AI830" s="25">
        <v>9.8264406362849908</v>
      </c>
      <c r="AJ830" s="25">
        <v>15.404485056298526</v>
      </c>
      <c r="AK830" s="25">
        <v>15.79691624175498</v>
      </c>
      <c r="AL830" s="25">
        <v>12.500671964692126</v>
      </c>
      <c r="AM830" s="25">
        <v>16.366004800524333</v>
      </c>
      <c r="AN830" s="49">
        <v>19.029353710142516</v>
      </c>
      <c r="AO830" s="49">
        <v>19.583958613795073</v>
      </c>
      <c r="AP830" s="49">
        <v>39.211455275693162</v>
      </c>
      <c r="AQ830" s="49">
        <v>10.902416465871742</v>
      </c>
      <c r="AR830" s="49">
        <v>0</v>
      </c>
      <c r="AS830" s="49">
        <v>0</v>
      </c>
      <c r="AT830" s="28">
        <v>783.69905956112848</v>
      </c>
      <c r="AU830" s="28">
        <v>783.69905956112848</v>
      </c>
      <c r="AV830" s="28">
        <v>0</v>
      </c>
    </row>
    <row r="831" spans="1:48" x14ac:dyDescent="0.25">
      <c r="A831" s="162">
        <v>828</v>
      </c>
      <c r="B831" s="3" t="s">
        <v>490</v>
      </c>
      <c r="C831" s="3" t="s">
        <v>694</v>
      </c>
      <c r="D831" s="28">
        <v>33000</v>
      </c>
      <c r="E831" s="25">
        <v>-5.7142860000000004</v>
      </c>
      <c r="F831" s="25">
        <v>-5.1724139999999998</v>
      </c>
      <c r="G831" s="25">
        <v>-13.83812</v>
      </c>
      <c r="H831" s="28">
        <v>100370886000.00002</v>
      </c>
      <c r="I831" s="51">
        <v>3.0415399999999999</v>
      </c>
      <c r="J831" s="51">
        <v>31.259540000000001</v>
      </c>
      <c r="K831" s="28">
        <v>460</v>
      </c>
      <c r="L831" s="28">
        <v>14738000</v>
      </c>
      <c r="M831" s="51">
        <v>9.9891086387449715</v>
      </c>
      <c r="N831" s="51">
        <v>1.7141517378330715</v>
      </c>
      <c r="O831" s="51" t="s">
        <v>4942</v>
      </c>
      <c r="P831" s="30">
        <v>131686.879128</v>
      </c>
      <c r="Q831" s="27">
        <v>0.18706530690411838</v>
      </c>
      <c r="R831" s="30">
        <v>115650.62973499999</v>
      </c>
      <c r="S831" s="27">
        <v>-0.12177560512625352</v>
      </c>
      <c r="T831" s="30">
        <v>107955.403126</v>
      </c>
      <c r="U831" s="27">
        <v>-6.6538562104094978E-2</v>
      </c>
      <c r="V831" s="30">
        <v>14530.114197000001</v>
      </c>
      <c r="W831" s="32">
        <v>0.81951872882421095</v>
      </c>
      <c r="X831" s="30">
        <v>13032.129537000001</v>
      </c>
      <c r="Y831" s="32">
        <v>-0.10309517459327922</v>
      </c>
      <c r="Z831" s="30">
        <v>13787.719838000001</v>
      </c>
      <c r="AA831" s="32">
        <v>5.797903549491093E-2</v>
      </c>
      <c r="AB831" s="30">
        <v>4252</v>
      </c>
      <c r="AC831" s="27">
        <v>0.59310603222180602</v>
      </c>
      <c r="AD831" s="30">
        <v>3856</v>
      </c>
      <c r="AE831" s="27">
        <v>-9.3132643461900311E-2</v>
      </c>
      <c r="AF831" s="30">
        <v>4080</v>
      </c>
      <c r="AG831" s="27">
        <v>5.8091286307053944E-2</v>
      </c>
      <c r="AH831" s="25">
        <v>25.166386141045809</v>
      </c>
      <c r="AI831" s="25">
        <v>20.013054133755578</v>
      </c>
      <c r="AJ831" s="25">
        <v>19.723654723204419</v>
      </c>
      <c r="AK831" s="25">
        <v>29.721213711981825</v>
      </c>
      <c r="AL831" s="25">
        <v>23.935233344237357</v>
      </c>
      <c r="AM831" s="25">
        <v>22.348629885479014</v>
      </c>
      <c r="AN831" s="49">
        <v>19.637527713648652</v>
      </c>
      <c r="AO831" s="49">
        <v>20.244231309113669</v>
      </c>
      <c r="AP831" s="49">
        <v>22.607235442875318</v>
      </c>
      <c r="AQ831" s="49">
        <v>0.85738169419004684</v>
      </c>
      <c r="AR831" s="49">
        <v>0</v>
      </c>
      <c r="AS831" s="49">
        <v>0</v>
      </c>
      <c r="AT831" s="28">
        <v>2500</v>
      </c>
      <c r="AU831" s="28">
        <v>2000</v>
      </c>
      <c r="AV831" s="28">
        <v>2500</v>
      </c>
    </row>
    <row r="832" spans="1:48" x14ac:dyDescent="0.25">
      <c r="A832" s="162">
        <v>829</v>
      </c>
      <c r="B832" s="3" t="s">
        <v>3160</v>
      </c>
      <c r="C832" s="3" t="s">
        <v>2176</v>
      </c>
      <c r="D832" s="28">
        <v>28100</v>
      </c>
      <c r="E832" s="25">
        <v>-14.84848</v>
      </c>
      <c r="F832" s="25">
        <v>-21.94444</v>
      </c>
      <c r="G832" s="25">
        <v>2.7875489999999998</v>
      </c>
      <c r="H832" s="28">
        <v>472080000000</v>
      </c>
      <c r="I832" s="51">
        <v>16.8</v>
      </c>
      <c r="J832" s="51">
        <v>36.030949999999997</v>
      </c>
      <c r="K832" s="28">
        <v>2105</v>
      </c>
      <c r="L832" s="28">
        <v>72959000</v>
      </c>
      <c r="M832" s="51">
        <v>8.2003345788161504</v>
      </c>
      <c r="N832" s="51">
        <v>1.5794536026672192</v>
      </c>
      <c r="O832" s="51" t="s">
        <v>4942</v>
      </c>
      <c r="P832" s="30" t="s">
        <v>4748</v>
      </c>
      <c r="Q832" s="27" t="s">
        <v>2001</v>
      </c>
      <c r="R832" s="30">
        <v>905503.12449399999</v>
      </c>
      <c r="S832" s="27" t="s">
        <v>2001</v>
      </c>
      <c r="T832" s="30">
        <v>889903.67272799998</v>
      </c>
      <c r="U832" s="27">
        <v>-1.7227385907383888E-2</v>
      </c>
      <c r="V832" s="30" t="s">
        <v>4748</v>
      </c>
      <c r="W832" s="32" t="s">
        <v>2001</v>
      </c>
      <c r="X832" s="30">
        <v>74215.748640000005</v>
      </c>
      <c r="Y832" s="32" t="s">
        <v>2001</v>
      </c>
      <c r="Z832" s="30">
        <v>57765.181270000001</v>
      </c>
      <c r="AA832" s="32">
        <v>-0.22165871356761677</v>
      </c>
      <c r="AB832" s="30" t="s">
        <v>4748</v>
      </c>
      <c r="AC832" s="27" t="s">
        <v>2001</v>
      </c>
      <c r="AD832" s="30">
        <v>11418</v>
      </c>
      <c r="AE832" s="27" t="s">
        <v>2001</v>
      </c>
      <c r="AF832" s="30">
        <v>8887</v>
      </c>
      <c r="AG832" s="27">
        <v>-0.22166754247679102</v>
      </c>
      <c r="AH832" s="25" t="s">
        <v>4748</v>
      </c>
      <c r="AI832" s="25" t="s">
        <v>4748</v>
      </c>
      <c r="AJ832" s="25">
        <v>12.447364544340376</v>
      </c>
      <c r="AK832" s="25" t="s">
        <v>4748</v>
      </c>
      <c r="AL832" s="25" t="s">
        <v>4748</v>
      </c>
      <c r="AM832" s="25">
        <v>19.407168363248342</v>
      </c>
      <c r="AN832" s="49" t="s">
        <v>4748</v>
      </c>
      <c r="AO832" s="49">
        <v>16.780662102398615</v>
      </c>
      <c r="AP832" s="49">
        <v>16.356587885382279</v>
      </c>
      <c r="AQ832" s="49" t="s">
        <v>4748</v>
      </c>
      <c r="AR832" s="49">
        <v>17.908783111997987</v>
      </c>
      <c r="AS832" s="49">
        <v>11.05325772617066</v>
      </c>
      <c r="AT832" s="28" t="s">
        <v>4748</v>
      </c>
      <c r="AU832" s="28" t="s">
        <v>4748</v>
      </c>
      <c r="AV832" s="28">
        <v>2000</v>
      </c>
    </row>
    <row r="833" spans="1:48" x14ac:dyDescent="0.25">
      <c r="A833" s="162">
        <v>830</v>
      </c>
      <c r="B833" s="3" t="s">
        <v>491</v>
      </c>
      <c r="C833" s="3" t="s">
        <v>694</v>
      </c>
      <c r="D833" s="28">
        <v>800</v>
      </c>
      <c r="E833" s="25">
        <v>0</v>
      </c>
      <c r="F833" s="25">
        <v>14.28571</v>
      </c>
      <c r="G833" s="25">
        <v>-42.857140000000001</v>
      </c>
      <c r="H833" s="28">
        <v>22061192000</v>
      </c>
      <c r="I833" s="51">
        <v>27.57649</v>
      </c>
      <c r="J833" s="51">
        <v>58.103650000000002</v>
      </c>
      <c r="K833" s="28">
        <v>297731.40000000002</v>
      </c>
      <c r="L833" s="28">
        <v>225693500</v>
      </c>
      <c r="M833" s="51" t="s">
        <v>4942</v>
      </c>
      <c r="N833" s="51">
        <v>8.2780053358796568E-2</v>
      </c>
      <c r="O833" s="51">
        <v>0.81041909999999995</v>
      </c>
      <c r="P833" s="30">
        <v>90596.370433000004</v>
      </c>
      <c r="Q833" s="27">
        <v>0.3103596736538643</v>
      </c>
      <c r="R833" s="30">
        <v>181522.03669000001</v>
      </c>
      <c r="S833" s="27">
        <v>1.0036347573575646</v>
      </c>
      <c r="T833" s="30">
        <v>142773.45650999999</v>
      </c>
      <c r="U833" s="27">
        <v>-0.21346488220696935</v>
      </c>
      <c r="V833" s="30">
        <v>9279.4779039999994</v>
      </c>
      <c r="W833" s="32">
        <v>0.58402580689825734</v>
      </c>
      <c r="X833" s="30">
        <v>6033.0231780000004</v>
      </c>
      <c r="Y833" s="32">
        <v>-0.34985316626494545</v>
      </c>
      <c r="Z833" s="30">
        <v>231.88385199999999</v>
      </c>
      <c r="AA833" s="32">
        <v>-0.96156423650988332</v>
      </c>
      <c r="AB833" s="30">
        <v>581.81259420289859</v>
      </c>
      <c r="AC833" s="27">
        <v>-1.4753770965701518E-2</v>
      </c>
      <c r="AD833" s="30">
        <v>263.62177600000001</v>
      </c>
      <c r="AE833" s="27">
        <v>-0.54689572101619754</v>
      </c>
      <c r="AF833" s="30">
        <v>8</v>
      </c>
      <c r="AG833" s="27">
        <v>-0.96965349326832551</v>
      </c>
      <c r="AH833" s="25">
        <v>4.4529722989558662</v>
      </c>
      <c r="AI833" s="25">
        <v>1.8546634063255061</v>
      </c>
      <c r="AJ833" s="25">
        <v>5.9931551309856029E-2</v>
      </c>
      <c r="AK833" s="25">
        <v>5.8106558908999038</v>
      </c>
      <c r="AL833" s="25">
        <v>2.5506558014732801</v>
      </c>
      <c r="AM833" s="25">
        <v>8.2377423046964049E-2</v>
      </c>
      <c r="AN833" s="49">
        <v>11.586040574067646</v>
      </c>
      <c r="AO833" s="49">
        <v>8.8415079500284932</v>
      </c>
      <c r="AP833" s="49">
        <v>10.972048712642035</v>
      </c>
      <c r="AQ833" s="49">
        <v>24.653753431527992</v>
      </c>
      <c r="AR833" s="49">
        <v>29.143501250097977</v>
      </c>
      <c r="AS833" s="49">
        <v>28.213245816033382</v>
      </c>
      <c r="AT833" s="28">
        <v>153.36482608695653</v>
      </c>
      <c r="AU833" s="28">
        <v>190</v>
      </c>
      <c r="AV833" s="28">
        <v>0</v>
      </c>
    </row>
    <row r="834" spans="1:48" x14ac:dyDescent="0.25">
      <c r="A834" s="162">
        <v>831</v>
      </c>
      <c r="B834" s="3" t="s">
        <v>4056</v>
      </c>
      <c r="C834" s="3" t="s">
        <v>2176</v>
      </c>
      <c r="D834" s="6">
        <v>51000</v>
      </c>
      <c r="E834" s="171">
        <v>25.409829999999999</v>
      </c>
      <c r="F834" s="171">
        <v>62.765949999999997</v>
      </c>
      <c r="G834" s="171">
        <v>99.21875</v>
      </c>
      <c r="H834" s="6">
        <v>523162794000</v>
      </c>
      <c r="I834" s="154">
        <v>10.258089999999999</v>
      </c>
      <c r="J834" s="154">
        <v>28.133649999999999</v>
      </c>
      <c r="K834" s="6">
        <v>2577.5500000000002</v>
      </c>
      <c r="L834" s="6">
        <v>123579500</v>
      </c>
      <c r="M834" s="154">
        <v>9.2564361067462837</v>
      </c>
      <c r="N834" s="154">
        <v>5.0461165757447919</v>
      </c>
      <c r="O834" s="154" t="s">
        <v>4942</v>
      </c>
      <c r="P834" s="172" t="s">
        <v>4748</v>
      </c>
      <c r="Q834" s="168" t="s">
        <v>2001</v>
      </c>
      <c r="R834" s="172">
        <v>100815.204</v>
      </c>
      <c r="S834" s="168" t="s">
        <v>2001</v>
      </c>
      <c r="T834" s="172">
        <v>173129.47500000001</v>
      </c>
      <c r="U834" s="168">
        <v>0.71729529010326665</v>
      </c>
      <c r="V834" s="172" t="s">
        <v>4748</v>
      </c>
      <c r="W834" s="173" t="s">
        <v>2001</v>
      </c>
      <c r="X834" s="172">
        <v>12742.704</v>
      </c>
      <c r="Y834" s="173" t="s">
        <v>2001</v>
      </c>
      <c r="Z834" s="172">
        <v>51043.485000000001</v>
      </c>
      <c r="AA834" s="173">
        <v>3.0057027927510522</v>
      </c>
      <c r="AB834" s="172" t="s">
        <v>4748</v>
      </c>
      <c r="AC834" s="168" t="s">
        <v>2001</v>
      </c>
      <c r="AD834" s="172">
        <v>2329</v>
      </c>
      <c r="AE834" s="168" t="s">
        <v>2001</v>
      </c>
      <c r="AF834" s="172">
        <v>9330</v>
      </c>
      <c r="AG834" s="168">
        <v>3.0060111635895232</v>
      </c>
      <c r="AH834" s="171" t="s">
        <v>4748</v>
      </c>
      <c r="AI834" s="171" t="s">
        <v>4748</v>
      </c>
      <c r="AJ834" s="171">
        <v>54.150010164368382</v>
      </c>
      <c r="AK834" s="171" t="s">
        <v>4748</v>
      </c>
      <c r="AL834" s="171" t="s">
        <v>4748</v>
      </c>
      <c r="AM834" s="171">
        <v>69.513402972046634</v>
      </c>
      <c r="AN834" s="170" t="s">
        <v>4748</v>
      </c>
      <c r="AO834" s="170">
        <v>35.570489943163729</v>
      </c>
      <c r="AP834" s="170">
        <v>44.505201670599412</v>
      </c>
      <c r="AQ834" s="170" t="s">
        <v>4748</v>
      </c>
      <c r="AR834" s="170">
        <v>1.3874256584536959</v>
      </c>
      <c r="AS834" s="170">
        <v>0</v>
      </c>
      <c r="AT834" s="6" t="s">
        <v>4748</v>
      </c>
      <c r="AU834" s="6" t="s">
        <v>4748</v>
      </c>
      <c r="AV834" s="6">
        <v>1000</v>
      </c>
    </row>
    <row r="835" spans="1:48" x14ac:dyDescent="0.25">
      <c r="A835" s="162">
        <v>832</v>
      </c>
      <c r="B835" s="3" t="s">
        <v>3163</v>
      </c>
      <c r="C835" s="3" t="s">
        <v>2176</v>
      </c>
      <c r="D835" s="6" t="s">
        <v>4942</v>
      </c>
      <c r="E835" s="171" t="s">
        <v>4942</v>
      </c>
      <c r="F835" s="171" t="s">
        <v>4942</v>
      </c>
      <c r="G835" s="171" t="s">
        <v>4942</v>
      </c>
      <c r="H835" s="6" t="s">
        <v>4942</v>
      </c>
      <c r="I835" s="154">
        <v>3.2235999999999998</v>
      </c>
      <c r="J835" s="154">
        <v>90.681229999999999</v>
      </c>
      <c r="K835" s="6">
        <v>0</v>
      </c>
      <c r="L835" s="6" t="s">
        <v>4942</v>
      </c>
      <c r="M835" s="154" t="s">
        <v>4942</v>
      </c>
      <c r="N835" s="154" t="s">
        <v>4942</v>
      </c>
      <c r="O835" s="154" t="s">
        <v>4942</v>
      </c>
      <c r="P835" s="172" t="s">
        <v>4748</v>
      </c>
      <c r="Q835" s="168" t="s">
        <v>2001</v>
      </c>
      <c r="R835" s="172">
        <v>72331.879285999996</v>
      </c>
      <c r="S835" s="168" t="s">
        <v>2001</v>
      </c>
      <c r="T835" s="172" t="s">
        <v>4748</v>
      </c>
      <c r="U835" s="168" t="s">
        <v>4748</v>
      </c>
      <c r="V835" s="172" t="s">
        <v>4748</v>
      </c>
      <c r="W835" s="173" t="s">
        <v>2001</v>
      </c>
      <c r="X835" s="172">
        <v>3081.0572550000002</v>
      </c>
      <c r="Y835" s="173" t="s">
        <v>2001</v>
      </c>
      <c r="Z835" s="172" t="s">
        <v>4748</v>
      </c>
      <c r="AA835" s="173" t="s">
        <v>4748</v>
      </c>
      <c r="AB835" s="172" t="s">
        <v>4748</v>
      </c>
      <c r="AC835" s="168" t="s">
        <v>2001</v>
      </c>
      <c r="AD835" s="172">
        <v>955.78</v>
      </c>
      <c r="AE835" s="168" t="s">
        <v>2001</v>
      </c>
      <c r="AF835" s="172" t="s">
        <v>4748</v>
      </c>
      <c r="AG835" s="168" t="s">
        <v>4748</v>
      </c>
      <c r="AH835" s="171" t="s">
        <v>4748</v>
      </c>
      <c r="AI835" s="171" t="s">
        <v>4748</v>
      </c>
      <c r="AJ835" s="171" t="s">
        <v>4748</v>
      </c>
      <c r="AK835" s="171" t="s">
        <v>4748</v>
      </c>
      <c r="AL835" s="171" t="s">
        <v>4748</v>
      </c>
      <c r="AM835" s="171" t="s">
        <v>4748</v>
      </c>
      <c r="AN835" s="170" t="s">
        <v>4748</v>
      </c>
      <c r="AO835" s="170">
        <v>4.0628890497648058</v>
      </c>
      <c r="AP835" s="170" t="s">
        <v>4748</v>
      </c>
      <c r="AQ835" s="170" t="s">
        <v>4748</v>
      </c>
      <c r="AR835" s="170">
        <v>0</v>
      </c>
      <c r="AS835" s="170" t="s">
        <v>4748</v>
      </c>
      <c r="AT835" s="6" t="s">
        <v>4748</v>
      </c>
      <c r="AU835" s="6" t="s">
        <v>4748</v>
      </c>
      <c r="AV835" s="6" t="s">
        <v>4748</v>
      </c>
    </row>
    <row r="836" spans="1:48" x14ac:dyDescent="0.25">
      <c r="A836" s="162">
        <v>833</v>
      </c>
      <c r="B836" s="3" t="s">
        <v>187</v>
      </c>
      <c r="C836" s="3" t="s">
        <v>1</v>
      </c>
      <c r="D836" s="28">
        <v>6250</v>
      </c>
      <c r="E836" s="25">
        <v>-17.763159999999999</v>
      </c>
      <c r="F836" s="25">
        <v>4.1666670000000003</v>
      </c>
      <c r="G836" s="25">
        <v>-56.683169999999997</v>
      </c>
      <c r="H836" s="28">
        <v>1137499175000</v>
      </c>
      <c r="I836" s="51">
        <v>181.9999</v>
      </c>
      <c r="J836" s="51">
        <v>69.884820000000005</v>
      </c>
      <c r="K836" s="28">
        <v>512865</v>
      </c>
      <c r="L836" s="28">
        <v>3726750000</v>
      </c>
      <c r="M836" s="51" t="s">
        <v>4942</v>
      </c>
      <c r="N836" s="51">
        <v>0.39640110656596228</v>
      </c>
      <c r="O836" s="51">
        <v>1.1879440000000001</v>
      </c>
      <c r="P836" s="30">
        <v>5750758.3215180002</v>
      </c>
      <c r="Q836" s="27">
        <v>-1.4510557006231384E-2</v>
      </c>
      <c r="R836" s="30">
        <v>8936246.6658670008</v>
      </c>
      <c r="S836" s="27">
        <v>0.55392492020220074</v>
      </c>
      <c r="T836" s="30">
        <v>12619284.032573</v>
      </c>
      <c r="U836" s="27">
        <v>0.41214589350736863</v>
      </c>
      <c r="V836" s="30">
        <v>126060.76519200001</v>
      </c>
      <c r="W836" s="32">
        <v>0.6446436628681953</v>
      </c>
      <c r="X836" s="30">
        <v>517770.01536399999</v>
      </c>
      <c r="Y836" s="32">
        <v>3.1073050332147147</v>
      </c>
      <c r="Z836" s="30">
        <v>707512.31940899999</v>
      </c>
      <c r="AA836" s="32">
        <v>0.36646058754794508</v>
      </c>
      <c r="AB836" s="30">
        <v>1266.9172932330828</v>
      </c>
      <c r="AC836" s="27">
        <v>0.48487760652765166</v>
      </c>
      <c r="AD836" s="30">
        <v>4892.8571428571431</v>
      </c>
      <c r="AE836" s="27">
        <v>2.8620178041543025</v>
      </c>
      <c r="AF836" s="30">
        <v>4779.2731342857151</v>
      </c>
      <c r="AG836" s="27">
        <v>-2.3214249927007193E-2</v>
      </c>
      <c r="AH836" s="25">
        <v>3.8733054087784589</v>
      </c>
      <c r="AI836" s="25">
        <v>10.394264853119996</v>
      </c>
      <c r="AJ836" s="25">
        <v>8.5424229645117826</v>
      </c>
      <c r="AK836" s="25">
        <v>21.995817589671912</v>
      </c>
      <c r="AL836" s="25">
        <v>46.363605450763934</v>
      </c>
      <c r="AM836" s="25">
        <v>31.320391123751456</v>
      </c>
      <c r="AN836" s="49">
        <v>7.7647370966222651</v>
      </c>
      <c r="AO836" s="49">
        <v>11.324330088484846</v>
      </c>
      <c r="AP836" s="49">
        <v>10.843494297338484</v>
      </c>
      <c r="AQ836" s="49">
        <v>309.16860897422612</v>
      </c>
      <c r="AR836" s="49">
        <v>262.95895443936189</v>
      </c>
      <c r="AS836" s="49">
        <v>210.14468284911979</v>
      </c>
      <c r="AT836" s="28">
        <v>0</v>
      </c>
      <c r="AU836" s="28">
        <v>0</v>
      </c>
      <c r="AV836" s="28">
        <v>714.28571428571433</v>
      </c>
    </row>
    <row r="837" spans="1:48" x14ac:dyDescent="0.25">
      <c r="A837" s="162">
        <v>834</v>
      </c>
      <c r="B837" s="3" t="s">
        <v>188</v>
      </c>
      <c r="C837" s="3" t="s">
        <v>1</v>
      </c>
      <c r="D837" s="28">
        <v>29400</v>
      </c>
      <c r="E837" s="25">
        <v>2.4390239999999999</v>
      </c>
      <c r="F837" s="25">
        <v>11.36364</v>
      </c>
      <c r="G837" s="25">
        <v>-6.5499989999999997</v>
      </c>
      <c r="H837" s="28">
        <v>7030625389200</v>
      </c>
      <c r="I837" s="51">
        <v>239.1369</v>
      </c>
      <c r="J837" s="51">
        <v>60.787610000000001</v>
      </c>
      <c r="K837" s="28">
        <v>840660</v>
      </c>
      <c r="L837" s="28">
        <v>24183400000</v>
      </c>
      <c r="M837" s="51">
        <v>7.0230037501270592</v>
      </c>
      <c r="N837" s="51">
        <v>1.4222847337117046</v>
      </c>
      <c r="O837" s="51">
        <v>0.86576359999999997</v>
      </c>
      <c r="P837" s="30">
        <v>1258543.538773</v>
      </c>
      <c r="Q837" s="27">
        <v>0.45172610724878193</v>
      </c>
      <c r="R837" s="30">
        <v>2533798.8200449999</v>
      </c>
      <c r="S837" s="27">
        <v>1.0132786367607851</v>
      </c>
      <c r="T837" s="30">
        <v>3161311.646166</v>
      </c>
      <c r="U837" s="27">
        <v>0.24765692570251319</v>
      </c>
      <c r="V837" s="30">
        <v>206244.16915599999</v>
      </c>
      <c r="W837" s="32">
        <v>1.1579820105546403</v>
      </c>
      <c r="X837" s="30">
        <v>345217.73962499999</v>
      </c>
      <c r="Y837" s="32">
        <v>0.673830300452676</v>
      </c>
      <c r="Z837" s="30">
        <v>535017.04334500001</v>
      </c>
      <c r="AA837" s="32">
        <v>0.54979591699480301</v>
      </c>
      <c r="AB837" s="30">
        <v>1101.3883520463007</v>
      </c>
      <c r="AC837" s="27">
        <v>0.73840665873959566</v>
      </c>
      <c r="AD837" s="30">
        <v>1791.5684450290553</v>
      </c>
      <c r="AE837" s="27">
        <v>0.62664553488372143</v>
      </c>
      <c r="AF837" s="30">
        <v>2745.2401492134832</v>
      </c>
      <c r="AG837" s="27">
        <v>0.53231106343188661</v>
      </c>
      <c r="AH837" s="25">
        <v>4.6080672875583257</v>
      </c>
      <c r="AI837" s="25">
        <v>6.1476811969677021</v>
      </c>
      <c r="AJ837" s="25">
        <v>7.5809600102917516</v>
      </c>
      <c r="AK837" s="25">
        <v>9.2400692636585475</v>
      </c>
      <c r="AL837" s="25">
        <v>14.398866690648681</v>
      </c>
      <c r="AM837" s="25">
        <v>18.765713275262836</v>
      </c>
      <c r="AN837" s="49">
        <v>33.194015411520098</v>
      </c>
      <c r="AO837" s="49">
        <v>32.476143285416235</v>
      </c>
      <c r="AP837" s="49">
        <v>40.962219129217814</v>
      </c>
      <c r="AQ837" s="49">
        <v>26.272310360178707</v>
      </c>
      <c r="AR837" s="49">
        <v>37.059102904403524</v>
      </c>
      <c r="AS837" s="49">
        <v>24.601739675375722</v>
      </c>
      <c r="AT837" s="28">
        <v>498.71346720564378</v>
      </c>
      <c r="AU837" s="28">
        <v>375.165115813309</v>
      </c>
      <c r="AV837" s="28">
        <v>414.18831460674153</v>
      </c>
    </row>
    <row r="838" spans="1:48" x14ac:dyDescent="0.25">
      <c r="A838" s="162">
        <v>835</v>
      </c>
      <c r="B838" s="3" t="s">
        <v>3166</v>
      </c>
      <c r="C838" s="3" t="s">
        <v>2176</v>
      </c>
      <c r="D838" s="28" t="s">
        <v>4942</v>
      </c>
      <c r="E838" s="25" t="s">
        <v>4942</v>
      </c>
      <c r="F838" s="25" t="s">
        <v>4942</v>
      </c>
      <c r="G838" s="25" t="s">
        <v>4942</v>
      </c>
      <c r="H838" s="28" t="s">
        <v>4942</v>
      </c>
      <c r="I838" s="51">
        <v>5.0097999999999994</v>
      </c>
      <c r="J838" s="51">
        <v>14.224119999999999</v>
      </c>
      <c r="K838" s="28" t="s">
        <v>4942</v>
      </c>
      <c r="L838" s="28" t="s">
        <v>4942</v>
      </c>
      <c r="M838" s="51" t="s">
        <v>4942</v>
      </c>
      <c r="N838" s="51" t="s">
        <v>4942</v>
      </c>
      <c r="O838" s="51" t="s">
        <v>4942</v>
      </c>
      <c r="P838" s="30">
        <v>96517.432950999995</v>
      </c>
      <c r="Q838" s="27" t="s">
        <v>2001</v>
      </c>
      <c r="R838" s="30">
        <v>103084.372122</v>
      </c>
      <c r="S838" s="27">
        <v>6.8038891734034213E-2</v>
      </c>
      <c r="T838" s="30">
        <v>113844.428086</v>
      </c>
      <c r="U838" s="27">
        <v>0.10438105934491709</v>
      </c>
      <c r="V838" s="30">
        <v>3304.7122669999999</v>
      </c>
      <c r="W838" s="32" t="s">
        <v>2001</v>
      </c>
      <c r="X838" s="30">
        <v>3406.0633579999999</v>
      </c>
      <c r="Y838" s="32">
        <v>3.0668658210297295E-2</v>
      </c>
      <c r="Z838" s="30">
        <v>3614.2717349999998</v>
      </c>
      <c r="AA838" s="32">
        <v>6.1128744569877123E-2</v>
      </c>
      <c r="AB838" s="30">
        <v>659.65</v>
      </c>
      <c r="AC838" s="27" t="s">
        <v>2001</v>
      </c>
      <c r="AD838" s="30">
        <v>679.88</v>
      </c>
      <c r="AE838" s="27">
        <v>3.0667778367315934E-2</v>
      </c>
      <c r="AF838" s="30">
        <v>721.44</v>
      </c>
      <c r="AG838" s="27">
        <v>6.1128434429605312E-2</v>
      </c>
      <c r="AH838" s="25" t="s">
        <v>4748</v>
      </c>
      <c r="AI838" s="25">
        <v>1.2786071918036199</v>
      </c>
      <c r="AJ838" s="25">
        <v>1.0595147075958382</v>
      </c>
      <c r="AK838" s="25" t="s">
        <v>4748</v>
      </c>
      <c r="AL838" s="25">
        <v>1.5508966469160308</v>
      </c>
      <c r="AM838" s="25">
        <v>1.213625508667266</v>
      </c>
      <c r="AN838" s="49">
        <v>24.571546584791637</v>
      </c>
      <c r="AO838" s="49">
        <v>26.823216324464472</v>
      </c>
      <c r="AP838" s="49">
        <v>25.69783846241457</v>
      </c>
      <c r="AQ838" s="49">
        <v>10.110381506164005</v>
      </c>
      <c r="AR838" s="49">
        <v>2.960845768660004</v>
      </c>
      <c r="AS838" s="49">
        <v>2.5335068388494335</v>
      </c>
      <c r="AT838" s="28" t="s">
        <v>4748</v>
      </c>
      <c r="AU838" s="28">
        <v>350</v>
      </c>
      <c r="AV838" s="28">
        <v>390</v>
      </c>
    </row>
    <row r="839" spans="1:48" x14ac:dyDescent="0.25">
      <c r="A839" s="162">
        <v>836</v>
      </c>
      <c r="B839" s="3" t="s">
        <v>3169</v>
      </c>
      <c r="C839" s="3" t="s">
        <v>2176</v>
      </c>
      <c r="D839" s="28">
        <v>8500</v>
      </c>
      <c r="E839" s="25">
        <v>-15.84158</v>
      </c>
      <c r="F839" s="25">
        <v>-20.560749999999999</v>
      </c>
      <c r="G839" s="25">
        <v>-3.368417</v>
      </c>
      <c r="H839" s="28">
        <v>22950000000</v>
      </c>
      <c r="I839" s="51">
        <v>2.6999999999999997</v>
      </c>
      <c r="J839" s="51">
        <v>56.332659999999997</v>
      </c>
      <c r="K839" s="28">
        <v>735</v>
      </c>
      <c r="L839" s="28">
        <v>7068000</v>
      </c>
      <c r="M839" s="51">
        <v>7.1107668474051131</v>
      </c>
      <c r="N839" s="51">
        <v>0.55785237419524658</v>
      </c>
      <c r="O839" s="51" t="s">
        <v>4942</v>
      </c>
      <c r="P839" s="30">
        <v>226302.766041</v>
      </c>
      <c r="Q839" s="27">
        <v>-0.22631804801398125</v>
      </c>
      <c r="R839" s="30">
        <v>305168.17810999998</v>
      </c>
      <c r="S839" s="27">
        <v>0.34849513087573869</v>
      </c>
      <c r="T839" s="30">
        <v>159159.529564</v>
      </c>
      <c r="U839" s="27">
        <v>-0.47845305972030333</v>
      </c>
      <c r="V839" s="30">
        <v>7347.6727719999999</v>
      </c>
      <c r="W839" s="32">
        <v>-0.33138727742704988</v>
      </c>
      <c r="X839" s="30">
        <v>8199.9686390000006</v>
      </c>
      <c r="Y839" s="32">
        <v>0.11599534892842134</v>
      </c>
      <c r="Z839" s="30">
        <v>3228.4163079999998</v>
      </c>
      <c r="AA839" s="32">
        <v>-0.60628918839454116</v>
      </c>
      <c r="AB839" s="30">
        <v>3012.9629629629626</v>
      </c>
      <c r="AC839" s="27">
        <v>-0.51411079587875164</v>
      </c>
      <c r="AD839" s="30">
        <v>3037.037037037037</v>
      </c>
      <c r="AE839" s="27">
        <v>7.9901659496006694E-3</v>
      </c>
      <c r="AF839" s="30">
        <v>1195.3703703703702</v>
      </c>
      <c r="AG839" s="27">
        <v>-0.60640243902439028</v>
      </c>
      <c r="AH839" s="25">
        <v>3.7484852583799326</v>
      </c>
      <c r="AI839" s="25">
        <v>3.4282789056943472</v>
      </c>
      <c r="AJ839" s="25">
        <v>1.3990938680441929</v>
      </c>
      <c r="AK839" s="25">
        <v>19.537428894115987</v>
      </c>
      <c r="AL839" s="25">
        <v>19.316562220690685</v>
      </c>
      <c r="AM839" s="25">
        <v>7.6221519280185595</v>
      </c>
      <c r="AN839" s="49">
        <v>11.314299748488764</v>
      </c>
      <c r="AO839" s="49">
        <v>14.093144286655445</v>
      </c>
      <c r="AP839" s="49">
        <v>7.4655938507420689</v>
      </c>
      <c r="AQ839" s="49">
        <v>185.91087346237666</v>
      </c>
      <c r="AR839" s="49">
        <v>176.90317967760339</v>
      </c>
      <c r="AS839" s="49">
        <v>146.46604775938948</v>
      </c>
      <c r="AT839" s="28">
        <v>1851.8518518518517</v>
      </c>
      <c r="AU839" s="28">
        <v>1666.6666666666665</v>
      </c>
      <c r="AV839" s="28">
        <v>648.14814814814815</v>
      </c>
    </row>
    <row r="840" spans="1:48" x14ac:dyDescent="0.25">
      <c r="A840" s="162">
        <v>837</v>
      </c>
      <c r="B840" s="3" t="s">
        <v>3172</v>
      </c>
      <c r="C840" s="3" t="s">
        <v>2176</v>
      </c>
      <c r="D840" s="28" t="s">
        <v>4942</v>
      </c>
      <c r="E840" s="25" t="s">
        <v>4942</v>
      </c>
      <c r="F840" s="25" t="s">
        <v>4942</v>
      </c>
      <c r="G840" s="25" t="s">
        <v>4942</v>
      </c>
      <c r="H840" s="28" t="s">
        <v>4942</v>
      </c>
      <c r="I840" s="51">
        <v>15.08</v>
      </c>
      <c r="J840" s="51">
        <v>99.842839999999995</v>
      </c>
      <c r="K840" s="28" t="s">
        <v>4942</v>
      </c>
      <c r="L840" s="28" t="s">
        <v>4942</v>
      </c>
      <c r="M840" s="51" t="s">
        <v>4942</v>
      </c>
      <c r="N840" s="51" t="s">
        <v>4942</v>
      </c>
      <c r="O840" s="51" t="s">
        <v>4942</v>
      </c>
      <c r="P840" s="30" t="s">
        <v>4748</v>
      </c>
      <c r="Q840" s="27" t="s">
        <v>2001</v>
      </c>
      <c r="R840" s="30" t="s">
        <v>4748</v>
      </c>
      <c r="S840" s="27" t="s">
        <v>2001</v>
      </c>
      <c r="T840" s="30">
        <v>105679.541127</v>
      </c>
      <c r="U840" s="27" t="s">
        <v>4748</v>
      </c>
      <c r="V840" s="30" t="s">
        <v>4748</v>
      </c>
      <c r="W840" s="32" t="s">
        <v>2001</v>
      </c>
      <c r="X840" s="30" t="s">
        <v>4748</v>
      </c>
      <c r="Y840" s="32" t="s">
        <v>2001</v>
      </c>
      <c r="Z840" s="30">
        <v>1506.979096</v>
      </c>
      <c r="AA840" s="32" t="s">
        <v>4748</v>
      </c>
      <c r="AB840" s="30" t="s">
        <v>4748</v>
      </c>
      <c r="AC840" s="27" t="s">
        <v>2001</v>
      </c>
      <c r="AD840" s="30" t="s">
        <v>4748</v>
      </c>
      <c r="AE840" s="27" t="s">
        <v>2001</v>
      </c>
      <c r="AF840" s="30">
        <v>100</v>
      </c>
      <c r="AG840" s="27" t="s">
        <v>4748</v>
      </c>
      <c r="AH840" s="25" t="s">
        <v>4748</v>
      </c>
      <c r="AI840" s="25" t="s">
        <v>4748</v>
      </c>
      <c r="AJ840" s="25">
        <v>0.32434644349674491</v>
      </c>
      <c r="AK840" s="25" t="s">
        <v>4748</v>
      </c>
      <c r="AL840" s="25" t="s">
        <v>4748</v>
      </c>
      <c r="AM840" s="25">
        <v>0.99148867698141774</v>
      </c>
      <c r="AN840" s="49" t="s">
        <v>4748</v>
      </c>
      <c r="AO840" s="49" t="s">
        <v>4748</v>
      </c>
      <c r="AP840" s="49">
        <v>25.594418122515393</v>
      </c>
      <c r="AQ840" s="49" t="s">
        <v>4748</v>
      </c>
      <c r="AR840" s="49">
        <v>162.74622261371181</v>
      </c>
      <c r="AS840" s="49">
        <v>198.22593201585983</v>
      </c>
      <c r="AT840" s="28" t="s">
        <v>4748</v>
      </c>
      <c r="AU840" s="28">
        <v>27.78</v>
      </c>
      <c r="AV840" s="28">
        <v>0</v>
      </c>
    </row>
    <row r="841" spans="1:48" x14ac:dyDescent="0.25">
      <c r="A841" s="162">
        <v>838</v>
      </c>
      <c r="B841" s="3" t="s">
        <v>189</v>
      </c>
      <c r="C841" s="3" t="s">
        <v>1</v>
      </c>
      <c r="D841" s="6">
        <v>50000</v>
      </c>
      <c r="E841" s="171">
        <v>-0.99009899999999995</v>
      </c>
      <c r="F841" s="171">
        <v>-4.3977060000000003</v>
      </c>
      <c r="G841" s="171">
        <v>-1.1857709999999999</v>
      </c>
      <c r="H841" s="6">
        <v>1096000000000</v>
      </c>
      <c r="I841" s="154">
        <v>21.919999999999998</v>
      </c>
      <c r="J841" s="154">
        <v>35.153089999999999</v>
      </c>
      <c r="K841" s="6">
        <v>15565</v>
      </c>
      <c r="L841" s="6">
        <v>782400000</v>
      </c>
      <c r="M841" s="154">
        <v>6.1631618780830824</v>
      </c>
      <c r="N841" s="154">
        <v>3.2912228035935405</v>
      </c>
      <c r="O841" s="154">
        <v>0.42227039999999999</v>
      </c>
      <c r="P841" s="172">
        <v>507859.279499</v>
      </c>
      <c r="Q841" s="168">
        <v>0.2949260642720668</v>
      </c>
      <c r="R841" s="172">
        <v>583752.84672000003</v>
      </c>
      <c r="S841" s="168">
        <v>0.14943818156846245</v>
      </c>
      <c r="T841" s="172">
        <v>581906.34366100002</v>
      </c>
      <c r="U841" s="168">
        <v>-3.1631589796523836E-3</v>
      </c>
      <c r="V841" s="172">
        <v>123446.01579999999</v>
      </c>
      <c r="W841" s="173">
        <v>0.18413407093789069</v>
      </c>
      <c r="X841" s="172">
        <v>184881.06025400001</v>
      </c>
      <c r="Y841" s="173">
        <v>0.49766729250730513</v>
      </c>
      <c r="Z841" s="172">
        <v>190635.73359399999</v>
      </c>
      <c r="AA841" s="173">
        <v>3.1126354057543184E-2</v>
      </c>
      <c r="AB841" s="172">
        <v>5181.001295250323</v>
      </c>
      <c r="AC841" s="168">
        <v>6.3816681039792877E-2</v>
      </c>
      <c r="AD841" s="172">
        <v>7759.5019398754848</v>
      </c>
      <c r="AE841" s="168">
        <v>0.49768384481760308</v>
      </c>
      <c r="AF841" s="172">
        <v>8001</v>
      </c>
      <c r="AG841" s="168">
        <v>3.1122881596752389E-2</v>
      </c>
      <c r="AH841" s="171">
        <v>33.054503608137736</v>
      </c>
      <c r="AI841" s="171">
        <v>41.344187964510787</v>
      </c>
      <c r="AJ841" s="171">
        <v>35.841460496975621</v>
      </c>
      <c r="AK841" s="171">
        <v>42.407663464467163</v>
      </c>
      <c r="AL841" s="171">
        <v>49.13049869780027</v>
      </c>
      <c r="AM841" s="171">
        <v>40.044564216146682</v>
      </c>
      <c r="AN841" s="170">
        <v>36.606845982887279</v>
      </c>
      <c r="AO841" s="170">
        <v>42.097073353009598</v>
      </c>
      <c r="AP841" s="170">
        <v>41.563129844636812</v>
      </c>
      <c r="AQ841" s="170">
        <v>0</v>
      </c>
      <c r="AR841" s="170">
        <v>0</v>
      </c>
      <c r="AS841" s="170">
        <v>0</v>
      </c>
      <c r="AT841" s="6">
        <v>1800.0004500001123</v>
      </c>
      <c r="AU841" s="6">
        <v>4500.0011250002808</v>
      </c>
      <c r="AV841" s="6" t="s">
        <v>4748</v>
      </c>
    </row>
    <row r="842" spans="1:48" x14ac:dyDescent="0.25">
      <c r="A842" s="162">
        <v>839</v>
      </c>
      <c r="B842" s="3" t="s">
        <v>3175</v>
      </c>
      <c r="C842" s="3" t="s">
        <v>2176</v>
      </c>
      <c r="D842" s="28">
        <v>8000</v>
      </c>
      <c r="E842" s="25">
        <v>33.333329999999997</v>
      </c>
      <c r="F842" s="25">
        <v>23.76</v>
      </c>
      <c r="G842" s="25">
        <v>0.73488379999999998</v>
      </c>
      <c r="H842" s="28">
        <v>417964072000</v>
      </c>
      <c r="I842" s="51">
        <v>52.245509999999996</v>
      </c>
      <c r="J842" s="51">
        <v>19.223130000000001</v>
      </c>
      <c r="K842" s="28">
        <v>66828.399999999994</v>
      </c>
      <c r="L842" s="28">
        <v>402188500</v>
      </c>
      <c r="M842" s="51">
        <v>37.341379310344827</v>
      </c>
      <c r="N842" s="51">
        <v>0.69295161232952573</v>
      </c>
      <c r="O842" s="51" t="s">
        <v>4942</v>
      </c>
      <c r="P842" s="30">
        <v>1857261.8907099999</v>
      </c>
      <c r="Q842" s="27">
        <v>-2.8626922291872248E-2</v>
      </c>
      <c r="R842" s="30">
        <v>1629824.801651</v>
      </c>
      <c r="S842" s="27">
        <v>-0.12245827591501091</v>
      </c>
      <c r="T842" s="30">
        <v>1678218.9742970001</v>
      </c>
      <c r="U842" s="27">
        <v>2.9692867967757716E-2</v>
      </c>
      <c r="V842" s="30">
        <v>55753.003816999997</v>
      </c>
      <c r="W842" s="32">
        <v>-1.2046590682459604</v>
      </c>
      <c r="X842" s="30">
        <v>6408.555456</v>
      </c>
      <c r="Y842" s="32">
        <v>-0.88505452590437961</v>
      </c>
      <c r="Z842" s="30">
        <v>11183.266874999999</v>
      </c>
      <c r="AA842" s="32">
        <v>0.74505268024632343</v>
      </c>
      <c r="AB842" s="30">
        <v>1156</v>
      </c>
      <c r="AC842" s="27">
        <v>1.8126520681265208</v>
      </c>
      <c r="AD842" s="30">
        <v>133</v>
      </c>
      <c r="AE842" s="27">
        <v>-0.88494809688581311</v>
      </c>
      <c r="AF842" s="30">
        <v>232</v>
      </c>
      <c r="AG842" s="27">
        <v>0.74436090225563911</v>
      </c>
      <c r="AH842" s="25">
        <v>2.9649813138939072</v>
      </c>
      <c r="AI842" s="25">
        <v>0.30309630025743983</v>
      </c>
      <c r="AJ842" s="25">
        <v>0.47998237488806716</v>
      </c>
      <c r="AK842" s="25">
        <v>8.8111741817587603</v>
      </c>
      <c r="AL842" s="25">
        <v>0.98858369072575802</v>
      </c>
      <c r="AM842" s="25">
        <v>1.8176748957309679</v>
      </c>
      <c r="AN842" s="49">
        <v>28.800739847222879</v>
      </c>
      <c r="AO842" s="49">
        <v>32.502825206573029</v>
      </c>
      <c r="AP842" s="49">
        <v>23.854764792937644</v>
      </c>
      <c r="AQ842" s="49">
        <v>144.8354073040573</v>
      </c>
      <c r="AR842" s="49">
        <v>229.66612813297647</v>
      </c>
      <c r="AS842" s="49">
        <v>226.88241873771881</v>
      </c>
      <c r="AT842" s="28">
        <v>1000</v>
      </c>
      <c r="AU842" s="28" t="s">
        <v>4748</v>
      </c>
      <c r="AV842" s="28" t="s">
        <v>4748</v>
      </c>
    </row>
    <row r="843" spans="1:48" x14ac:dyDescent="0.25">
      <c r="A843" s="162">
        <v>840</v>
      </c>
      <c r="B843" s="3" t="s">
        <v>3178</v>
      </c>
      <c r="C843" s="3" t="s">
        <v>2176</v>
      </c>
      <c r="D843" s="28">
        <v>21000</v>
      </c>
      <c r="E843" s="25">
        <v>0.47846889999999997</v>
      </c>
      <c r="F843" s="25">
        <v>59.090910000000001</v>
      </c>
      <c r="G843" s="25">
        <v>17.977530000000002</v>
      </c>
      <c r="H843" s="28">
        <v>199307661000</v>
      </c>
      <c r="I843" s="51">
        <v>9.4908400000000004</v>
      </c>
      <c r="J843" s="51">
        <v>47.771700000000003</v>
      </c>
      <c r="K843" s="28">
        <v>5</v>
      </c>
      <c r="L843" s="28">
        <v>105000</v>
      </c>
      <c r="M843" s="51">
        <v>11.653718091009988</v>
      </c>
      <c r="N843" s="51">
        <v>1.5227560915730034</v>
      </c>
      <c r="O843" s="51" t="s">
        <v>4942</v>
      </c>
      <c r="P843" s="30">
        <v>114901.15854800001</v>
      </c>
      <c r="Q843" s="27">
        <v>0.18679889127996474</v>
      </c>
      <c r="R843" s="30">
        <v>125022.578927</v>
      </c>
      <c r="S843" s="27">
        <v>8.8088062008284895E-2</v>
      </c>
      <c r="T843" s="30">
        <v>129628.321912</v>
      </c>
      <c r="U843" s="27">
        <v>3.6839289546964735E-2</v>
      </c>
      <c r="V843" s="30">
        <v>21358.774377000002</v>
      </c>
      <c r="W843" s="32">
        <v>0.21317437689398711</v>
      </c>
      <c r="X843" s="30">
        <v>22311.881391999999</v>
      </c>
      <c r="Y843" s="32">
        <v>4.4623675412122088E-2</v>
      </c>
      <c r="Z843" s="30">
        <v>20881.652276000001</v>
      </c>
      <c r="AA843" s="32">
        <v>-6.4101681560247634E-2</v>
      </c>
      <c r="AB843" s="30">
        <v>2457</v>
      </c>
      <c r="AC843" s="27">
        <v>-9.9999999999999978E-2</v>
      </c>
      <c r="AD843" s="30">
        <v>2034</v>
      </c>
      <c r="AE843" s="27">
        <v>-0.17216117216117222</v>
      </c>
      <c r="AF843" s="30">
        <v>1802</v>
      </c>
      <c r="AG843" s="27">
        <v>-0.11406096361848574</v>
      </c>
      <c r="AH843" s="25">
        <v>5.3708025737369001</v>
      </c>
      <c r="AI843" s="25">
        <v>5.8183867701066028</v>
      </c>
      <c r="AJ843" s="25">
        <v>5.6698847329717754</v>
      </c>
      <c r="AK843" s="25">
        <v>19.281387105443923</v>
      </c>
      <c r="AL843" s="25">
        <v>15.307812683694497</v>
      </c>
      <c r="AM843" s="25">
        <v>12.810217717920235</v>
      </c>
      <c r="AN843" s="49">
        <v>37.162744240878901</v>
      </c>
      <c r="AO843" s="49">
        <v>35.986051127028674</v>
      </c>
      <c r="AP843" s="49">
        <v>33.802368468324453</v>
      </c>
      <c r="AQ843" s="49">
        <v>161.86820946278425</v>
      </c>
      <c r="AR843" s="49">
        <v>141.51680940537264</v>
      </c>
      <c r="AS843" s="49">
        <v>116.27049773853517</v>
      </c>
      <c r="AT843" s="28">
        <v>1400</v>
      </c>
      <c r="AU843" s="28">
        <v>1500</v>
      </c>
      <c r="AV843" s="28">
        <v>1200</v>
      </c>
    </row>
    <row r="844" spans="1:48" x14ac:dyDescent="0.25">
      <c r="A844" s="162">
        <v>841</v>
      </c>
      <c r="B844" s="3" t="s">
        <v>3181</v>
      </c>
      <c r="C844" s="3" t="s">
        <v>2176</v>
      </c>
      <c r="D844" s="28">
        <v>300</v>
      </c>
      <c r="E844" s="25">
        <v>-25</v>
      </c>
      <c r="F844" s="25">
        <v>-25</v>
      </c>
      <c r="G844" s="25">
        <v>-40</v>
      </c>
      <c r="H844" s="28">
        <v>5857779600</v>
      </c>
      <c r="I844" s="51">
        <v>19.525929999999999</v>
      </c>
      <c r="J844" s="51">
        <v>31.42597</v>
      </c>
      <c r="K844" s="28">
        <v>660</v>
      </c>
      <c r="L844" s="28">
        <v>211500</v>
      </c>
      <c r="M844" s="51" t="s">
        <v>4942</v>
      </c>
      <c r="N844" s="51" t="s">
        <v>4942</v>
      </c>
      <c r="O844" s="51" t="s">
        <v>4942</v>
      </c>
      <c r="P844" s="30">
        <v>276020.60499700002</v>
      </c>
      <c r="Q844" s="27">
        <v>9.7011023632131321E-2</v>
      </c>
      <c r="R844" s="30">
        <v>139277.45955100001</v>
      </c>
      <c r="S844" s="27">
        <v>-0.49540919398929018</v>
      </c>
      <c r="T844" s="30">
        <v>138433.35766899999</v>
      </c>
      <c r="U844" s="27">
        <v>-6.0605778187024419E-3</v>
      </c>
      <c r="V844" s="30">
        <v>-578033.42142000003</v>
      </c>
      <c r="W844" s="32">
        <v>0.21246124291365076</v>
      </c>
      <c r="X844" s="30">
        <v>-340095.31052300002</v>
      </c>
      <c r="Y844" s="32">
        <v>-0.41163382960189387</v>
      </c>
      <c r="Z844" s="30">
        <v>-158570.825404</v>
      </c>
      <c r="AA844" s="32">
        <v>-0.53374592210592642</v>
      </c>
      <c r="AB844" s="30">
        <v>-29603.37</v>
      </c>
      <c r="AC844" s="27">
        <v>0.21246129064098729</v>
      </c>
      <c r="AD844" s="30">
        <v>-17417.62</v>
      </c>
      <c r="AE844" s="27">
        <v>-0.41163387816995156</v>
      </c>
      <c r="AF844" s="30">
        <v>-8121.04</v>
      </c>
      <c r="AG844" s="27">
        <v>-0.53374571267486592</v>
      </c>
      <c r="AH844" s="25">
        <v>-21.203998667818386</v>
      </c>
      <c r="AI844" s="25">
        <v>-15.996923444405706</v>
      </c>
      <c r="AJ844" s="25">
        <v>-9.4504943374119943</v>
      </c>
      <c r="AK844" s="25" t="s">
        <v>4748</v>
      </c>
      <c r="AL844" s="25" t="s">
        <v>4748</v>
      </c>
      <c r="AM844" s="25" t="s">
        <v>4748</v>
      </c>
      <c r="AN844" s="49">
        <v>-67.837823845808586</v>
      </c>
      <c r="AO844" s="49">
        <v>-86.08385163365017</v>
      </c>
      <c r="AP844" s="49">
        <v>-28.828355396408046</v>
      </c>
      <c r="AQ844" s="49" t="s">
        <v>4748</v>
      </c>
      <c r="AR844" s="49" t="s">
        <v>4748</v>
      </c>
      <c r="AS844" s="49" t="s">
        <v>4748</v>
      </c>
      <c r="AT844" s="28">
        <v>0</v>
      </c>
      <c r="AU844" s="28">
        <v>0</v>
      </c>
      <c r="AV844" s="28">
        <v>0</v>
      </c>
    </row>
    <row r="845" spans="1:48" x14ac:dyDescent="0.25">
      <c r="A845" s="162">
        <v>842</v>
      </c>
      <c r="B845" s="3" t="s">
        <v>3184</v>
      </c>
      <c r="C845" s="3" t="s">
        <v>2176</v>
      </c>
      <c r="D845" s="28" t="s">
        <v>4942</v>
      </c>
      <c r="E845" s="25" t="s">
        <v>4942</v>
      </c>
      <c r="F845" s="25" t="s">
        <v>4942</v>
      </c>
      <c r="G845" s="25" t="s">
        <v>4942</v>
      </c>
      <c r="H845" s="28" t="s">
        <v>4942</v>
      </c>
      <c r="I845" s="51">
        <v>2</v>
      </c>
      <c r="J845" s="51">
        <v>100</v>
      </c>
      <c r="K845" s="28" t="s">
        <v>4942</v>
      </c>
      <c r="L845" s="28" t="s">
        <v>4942</v>
      </c>
      <c r="M845" s="51" t="s">
        <v>4942</v>
      </c>
      <c r="N845" s="51" t="s">
        <v>4942</v>
      </c>
      <c r="O845" s="51" t="s">
        <v>4942</v>
      </c>
      <c r="P845" s="30">
        <v>931.59722399999998</v>
      </c>
      <c r="Q845" s="27">
        <v>-5.685871726794689E-2</v>
      </c>
      <c r="R845" s="30">
        <v>778.87998400000004</v>
      </c>
      <c r="S845" s="27">
        <v>-0.16393054430140719</v>
      </c>
      <c r="T845" s="30">
        <v>887.50179700000001</v>
      </c>
      <c r="U845" s="27">
        <v>0.13945898627688957</v>
      </c>
      <c r="V845" s="30">
        <v>374.28753399999999</v>
      </c>
      <c r="W845" s="32">
        <v>0.31286555583410491</v>
      </c>
      <c r="X845" s="30">
        <v>355.467127</v>
      </c>
      <c r="Y845" s="32">
        <v>-5.0283285683781265E-2</v>
      </c>
      <c r="Z845" s="30">
        <v>330.92675000000003</v>
      </c>
      <c r="AA845" s="32">
        <v>-6.9036980176228724E-2</v>
      </c>
      <c r="AB845" s="30">
        <v>65</v>
      </c>
      <c r="AC845" s="27">
        <v>-0.61031175059952036</v>
      </c>
      <c r="AD845" s="30">
        <v>65</v>
      </c>
      <c r="AE845" s="27">
        <v>0</v>
      </c>
      <c r="AF845" s="30">
        <v>42</v>
      </c>
      <c r="AG845" s="27">
        <v>-0.35384615384615387</v>
      </c>
      <c r="AH845" s="25">
        <v>1.4590142504664765</v>
      </c>
      <c r="AI845" s="25">
        <v>1.3605610725666895</v>
      </c>
      <c r="AJ845" s="25">
        <v>1.2342376518784466</v>
      </c>
      <c r="AK845" s="25">
        <v>0.50214736051657771</v>
      </c>
      <c r="AL845" s="25">
        <v>0.4989016220174694</v>
      </c>
      <c r="AM845" s="25">
        <v>0.32355304396490725</v>
      </c>
      <c r="AN845" s="49">
        <v>31.391774520787962</v>
      </c>
      <c r="AO845" s="49">
        <v>-14.930933056305108</v>
      </c>
      <c r="AP845" s="49">
        <v>3.6857626779543406</v>
      </c>
      <c r="AQ845" s="49">
        <v>0</v>
      </c>
      <c r="AR845" s="49">
        <v>0</v>
      </c>
      <c r="AS845" s="49">
        <v>0</v>
      </c>
      <c r="AT845" s="28">
        <v>0</v>
      </c>
      <c r="AU845" s="28">
        <v>0</v>
      </c>
      <c r="AV845" s="28" t="s">
        <v>4748</v>
      </c>
    </row>
    <row r="846" spans="1:48" x14ac:dyDescent="0.25">
      <c r="A846" s="162">
        <v>843</v>
      </c>
      <c r="B846" s="3" t="s">
        <v>4112</v>
      </c>
      <c r="C846" s="3" t="s">
        <v>2176</v>
      </c>
      <c r="D846" s="6">
        <v>23000</v>
      </c>
      <c r="E846" s="171">
        <v>-14.81481</v>
      </c>
      <c r="F846" s="171">
        <v>-14.81481</v>
      </c>
      <c r="G846" s="171">
        <v>-20.68966</v>
      </c>
      <c r="H846" s="6">
        <v>49910000000</v>
      </c>
      <c r="I846" s="154">
        <v>2.17</v>
      </c>
      <c r="J846" s="154">
        <v>18.078340000000001</v>
      </c>
      <c r="K846" s="6">
        <v>5</v>
      </c>
      <c r="L846" s="6">
        <v>115000</v>
      </c>
      <c r="M846" s="154" t="s">
        <v>4942</v>
      </c>
      <c r="N846" s="154">
        <v>1.5628448877373602</v>
      </c>
      <c r="O846" s="154" t="s">
        <v>4942</v>
      </c>
      <c r="P846" s="172">
        <v>42458.439575999997</v>
      </c>
      <c r="Q846" s="168">
        <v>-0.27294879788099147</v>
      </c>
      <c r="R846" s="172">
        <v>33432.989322000001</v>
      </c>
      <c r="S846" s="168">
        <v>-0.21257140733692226</v>
      </c>
      <c r="T846" s="172">
        <v>5330.7418619999999</v>
      </c>
      <c r="U846" s="168">
        <v>-0.84055443530165586</v>
      </c>
      <c r="V846" s="172">
        <v>369.08618300000001</v>
      </c>
      <c r="W846" s="173">
        <v>-0.89051127477199532</v>
      </c>
      <c r="X846" s="172">
        <v>-1836.332613</v>
      </c>
      <c r="Y846" s="173">
        <v>-5.9753491124320952</v>
      </c>
      <c r="Z846" s="172">
        <v>2293.8555930000002</v>
      </c>
      <c r="AA846" s="173">
        <v>-2.2491503863521487</v>
      </c>
      <c r="AB846" s="172">
        <v>153</v>
      </c>
      <c r="AC846" s="168">
        <v>-0.90148100450740498</v>
      </c>
      <c r="AD846" s="172">
        <v>-846</v>
      </c>
      <c r="AE846" s="168">
        <v>-6.5294117647058822</v>
      </c>
      <c r="AF846" s="172">
        <v>1057</v>
      </c>
      <c r="AG846" s="168">
        <v>-2.2494089834515365</v>
      </c>
      <c r="AH846" s="171">
        <v>0.47458711246175522</v>
      </c>
      <c r="AI846" s="171">
        <v>-2.4598372820869536</v>
      </c>
      <c r="AJ846" s="171">
        <v>3.4129553663186303</v>
      </c>
      <c r="AK846" s="171">
        <v>0.94344388855133932</v>
      </c>
      <c r="AL846" s="171">
        <v>-5.633769809645166</v>
      </c>
      <c r="AM846" s="171">
        <v>6.9883793340561091</v>
      </c>
      <c r="AN846" s="170">
        <v>14.120039654940141</v>
      </c>
      <c r="AO846" s="170">
        <v>10.277830525130094</v>
      </c>
      <c r="AP846" s="170">
        <v>44.613239705959707</v>
      </c>
      <c r="AQ846" s="170">
        <v>27.2917053124071</v>
      </c>
      <c r="AR846" s="170">
        <v>23.305262049670596</v>
      </c>
      <c r="AS846" s="170">
        <v>0</v>
      </c>
      <c r="AT846" s="6">
        <v>0</v>
      </c>
      <c r="AU846" s="6" t="s">
        <v>4748</v>
      </c>
      <c r="AV846" s="6">
        <v>0</v>
      </c>
    </row>
    <row r="847" spans="1:48" x14ac:dyDescent="0.25">
      <c r="A847" s="162">
        <v>844</v>
      </c>
      <c r="B847" s="3" t="s">
        <v>3187</v>
      </c>
      <c r="C847" s="3" t="s">
        <v>2176</v>
      </c>
      <c r="D847" s="6" t="s">
        <v>4942</v>
      </c>
      <c r="E847" s="171" t="s">
        <v>4942</v>
      </c>
      <c r="F847" s="171" t="s">
        <v>4942</v>
      </c>
      <c r="G847" s="171" t="s">
        <v>4942</v>
      </c>
      <c r="H847" s="6" t="s">
        <v>4942</v>
      </c>
      <c r="I847" s="154">
        <v>17.2302</v>
      </c>
      <c r="J847" s="154">
        <v>8.73292</v>
      </c>
      <c r="K847" s="6">
        <v>0</v>
      </c>
      <c r="L847" s="6" t="s">
        <v>4942</v>
      </c>
      <c r="M847" s="154" t="s">
        <v>4942</v>
      </c>
      <c r="N847" s="154" t="s">
        <v>4942</v>
      </c>
      <c r="O847" s="154" t="s">
        <v>4942</v>
      </c>
      <c r="P847" s="172">
        <v>47318.103096999999</v>
      </c>
      <c r="Q847" s="168">
        <v>3.0711731992738871</v>
      </c>
      <c r="R847" s="172">
        <v>62938.949152000001</v>
      </c>
      <c r="S847" s="168">
        <v>0.33012409696512912</v>
      </c>
      <c r="T847" s="172">
        <v>74426.998210999998</v>
      </c>
      <c r="U847" s="168">
        <v>0.18252686474405402</v>
      </c>
      <c r="V847" s="172">
        <v>1800.0113329999999</v>
      </c>
      <c r="W847" s="173">
        <v>10.859356774280538</v>
      </c>
      <c r="X847" s="172">
        <v>3009.5726049999998</v>
      </c>
      <c r="Y847" s="173">
        <v>0.67197425361987984</v>
      </c>
      <c r="Z847" s="172">
        <v>4678.1043300000001</v>
      </c>
      <c r="AA847" s="173">
        <v>0.55440819810359765</v>
      </c>
      <c r="AB847" s="172">
        <v>135</v>
      </c>
      <c r="AC847" s="168">
        <v>10.890450374148434</v>
      </c>
      <c r="AD847" s="172">
        <v>131</v>
      </c>
      <c r="AE847" s="168">
        <v>-2.9629629629629672E-2</v>
      </c>
      <c r="AF847" s="172">
        <v>115</v>
      </c>
      <c r="AG847" s="168">
        <v>-0.12213740458015267</v>
      </c>
      <c r="AH847" s="171">
        <v>0.81367750344790657</v>
      </c>
      <c r="AI847" s="171">
        <v>1.2537345924226055</v>
      </c>
      <c r="AJ847" s="171">
        <v>1.9403289507131094</v>
      </c>
      <c r="AK847" s="171">
        <v>1.3365265780653799</v>
      </c>
      <c r="AL847" s="171">
        <v>1.2276821619721561</v>
      </c>
      <c r="AM847" s="171">
        <v>1.1167226115934523</v>
      </c>
      <c r="AN847" s="170">
        <v>14.943505576512218</v>
      </c>
      <c r="AO847" s="170">
        <v>16.178002339075348</v>
      </c>
      <c r="AP847" s="170">
        <v>18.631528326169324</v>
      </c>
      <c r="AQ847" s="170">
        <v>41.310937042333457</v>
      </c>
      <c r="AR847" s="170">
        <v>30.16275914458733</v>
      </c>
      <c r="AS847" s="170">
        <v>26.825151446529961</v>
      </c>
      <c r="AT847" s="6">
        <v>50</v>
      </c>
      <c r="AU847" s="6">
        <v>65</v>
      </c>
      <c r="AV847" s="6">
        <v>82</v>
      </c>
    </row>
    <row r="848" spans="1:48" x14ac:dyDescent="0.25">
      <c r="A848" s="162">
        <v>845</v>
      </c>
      <c r="B848" s="3" t="s">
        <v>4828</v>
      </c>
      <c r="C848" s="3" t="s">
        <v>2176</v>
      </c>
      <c r="D848" s="28">
        <v>8300</v>
      </c>
      <c r="E848" s="25">
        <v>0</v>
      </c>
      <c r="F848" s="25">
        <v>-10.752689999999999</v>
      </c>
      <c r="G848" s="25" t="s">
        <v>4942</v>
      </c>
      <c r="H848" s="28">
        <v>334449977400</v>
      </c>
      <c r="I848" s="51">
        <v>40.295179999999995</v>
      </c>
      <c r="J848" s="51">
        <v>99.947400000000002</v>
      </c>
      <c r="K848" s="28">
        <v>160</v>
      </c>
      <c r="L848" s="28">
        <v>1037500</v>
      </c>
      <c r="M848" s="51">
        <v>8.3753784056508582</v>
      </c>
      <c r="N848" s="51">
        <v>0.6038038833159175</v>
      </c>
      <c r="O848" s="51" t="s">
        <v>4942</v>
      </c>
      <c r="P848" s="30" t="s">
        <v>2001</v>
      </c>
      <c r="Q848" s="27" t="s">
        <v>2001</v>
      </c>
      <c r="R848" s="30" t="s">
        <v>2001</v>
      </c>
      <c r="S848" s="27" t="s">
        <v>2001</v>
      </c>
      <c r="T848" s="30" t="s">
        <v>2001</v>
      </c>
      <c r="U848" s="27" t="s">
        <v>2001</v>
      </c>
      <c r="V848" s="30" t="s">
        <v>2001</v>
      </c>
      <c r="W848" s="32" t="s">
        <v>2001</v>
      </c>
      <c r="X848" s="30" t="s">
        <v>2001</v>
      </c>
      <c r="Y848" s="32" t="s">
        <v>2001</v>
      </c>
      <c r="Z848" s="30" t="s">
        <v>2001</v>
      </c>
      <c r="AA848" s="32" t="s">
        <v>2001</v>
      </c>
      <c r="AB848" s="30" t="s">
        <v>2001</v>
      </c>
      <c r="AC848" s="27" t="s">
        <v>2001</v>
      </c>
      <c r="AD848" s="30" t="s">
        <v>2001</v>
      </c>
      <c r="AE848" s="27" t="s">
        <v>2001</v>
      </c>
      <c r="AF848" s="30" t="s">
        <v>2001</v>
      </c>
      <c r="AG848" s="27" t="s">
        <v>2001</v>
      </c>
      <c r="AH848" s="25" t="s">
        <v>2001</v>
      </c>
      <c r="AI848" s="25" t="s">
        <v>2001</v>
      </c>
      <c r="AJ848" s="25" t="s">
        <v>2001</v>
      </c>
      <c r="AK848" s="25" t="s">
        <v>2001</v>
      </c>
      <c r="AL848" s="25" t="s">
        <v>2001</v>
      </c>
      <c r="AM848" s="25" t="s">
        <v>2001</v>
      </c>
      <c r="AN848" s="49" t="s">
        <v>2001</v>
      </c>
      <c r="AO848" s="49" t="s">
        <v>2001</v>
      </c>
      <c r="AP848" s="49" t="s">
        <v>2001</v>
      </c>
      <c r="AQ848" s="49" t="s">
        <v>2001</v>
      </c>
      <c r="AR848" s="49" t="s">
        <v>2001</v>
      </c>
      <c r="AS848" s="49" t="s">
        <v>2001</v>
      </c>
      <c r="AT848" s="28" t="s">
        <v>2001</v>
      </c>
      <c r="AU848" s="28" t="s">
        <v>2001</v>
      </c>
      <c r="AV848" s="28" t="s">
        <v>2001</v>
      </c>
    </row>
    <row r="849" spans="1:48" x14ac:dyDescent="0.25">
      <c r="A849" s="162">
        <v>846</v>
      </c>
      <c r="B849" s="3" t="s">
        <v>3190</v>
      </c>
      <c r="C849" s="3" t="s">
        <v>2176</v>
      </c>
      <c r="D849" s="28" t="s">
        <v>4942</v>
      </c>
      <c r="E849" s="25" t="s">
        <v>4942</v>
      </c>
      <c r="F849" s="25" t="s">
        <v>4942</v>
      </c>
      <c r="G849" s="25" t="s">
        <v>4942</v>
      </c>
      <c r="H849" s="28" t="s">
        <v>4942</v>
      </c>
      <c r="I849" s="51">
        <v>18.233269999999997</v>
      </c>
      <c r="J849" s="51">
        <v>5.4855770000000001</v>
      </c>
      <c r="K849" s="28">
        <v>0</v>
      </c>
      <c r="L849" s="28" t="s">
        <v>4942</v>
      </c>
      <c r="M849" s="51" t="s">
        <v>4942</v>
      </c>
      <c r="N849" s="51" t="s">
        <v>4942</v>
      </c>
      <c r="O849" s="51" t="s">
        <v>4942</v>
      </c>
      <c r="P849" s="30">
        <v>94661.268790999995</v>
      </c>
      <c r="Q849" s="27" t="s">
        <v>2001</v>
      </c>
      <c r="R849" s="30" t="s">
        <v>4748</v>
      </c>
      <c r="S849" s="27" t="s">
        <v>2001</v>
      </c>
      <c r="T849" s="30">
        <v>103767.107239</v>
      </c>
      <c r="U849" s="27" t="s">
        <v>4748</v>
      </c>
      <c r="V849" s="30">
        <v>1521.166645</v>
      </c>
      <c r="W849" s="32" t="s">
        <v>2001</v>
      </c>
      <c r="X849" s="30" t="s">
        <v>4748</v>
      </c>
      <c r="Y849" s="32" t="s">
        <v>2001</v>
      </c>
      <c r="Z849" s="30">
        <v>7173.4042229999995</v>
      </c>
      <c r="AA849" s="32" t="s">
        <v>4748</v>
      </c>
      <c r="AB849" s="30" t="s">
        <v>4748</v>
      </c>
      <c r="AC849" s="27" t="s">
        <v>2001</v>
      </c>
      <c r="AD849" s="30" t="s">
        <v>4748</v>
      </c>
      <c r="AE849" s="27" t="s">
        <v>2001</v>
      </c>
      <c r="AF849" s="30">
        <v>354</v>
      </c>
      <c r="AG849" s="27" t="s">
        <v>4748</v>
      </c>
      <c r="AH849" s="25" t="s">
        <v>4748</v>
      </c>
      <c r="AI849" s="25" t="s">
        <v>4748</v>
      </c>
      <c r="AJ849" s="25" t="s">
        <v>4748</v>
      </c>
      <c r="AK849" s="25" t="s">
        <v>4748</v>
      </c>
      <c r="AL849" s="25" t="s">
        <v>4748</v>
      </c>
      <c r="AM849" s="25" t="s">
        <v>4748</v>
      </c>
      <c r="AN849" s="49">
        <v>23.006887296307411</v>
      </c>
      <c r="AO849" s="49" t="s">
        <v>4748</v>
      </c>
      <c r="AP849" s="49">
        <v>31.348389591392724</v>
      </c>
      <c r="AQ849" s="49">
        <v>31.81181838703402</v>
      </c>
      <c r="AR849" s="49" t="s">
        <v>4748</v>
      </c>
      <c r="AS849" s="49">
        <v>24.746162681777733</v>
      </c>
      <c r="AT849" s="28" t="s">
        <v>4748</v>
      </c>
      <c r="AU849" s="28" t="s">
        <v>4748</v>
      </c>
      <c r="AV849" s="28" t="s">
        <v>4748</v>
      </c>
    </row>
    <row r="850" spans="1:48" x14ac:dyDescent="0.25">
      <c r="A850" s="162">
        <v>847</v>
      </c>
      <c r="B850" s="3" t="s">
        <v>4927</v>
      </c>
      <c r="C850" s="3" t="s">
        <v>694</v>
      </c>
      <c r="D850" s="28">
        <v>24900</v>
      </c>
      <c r="E850" s="25">
        <v>-1.5810280000000001</v>
      </c>
      <c r="F850" s="25">
        <v>-0.29824970000000001</v>
      </c>
      <c r="G850" s="25">
        <v>-29.839510000000001</v>
      </c>
      <c r="H850" s="28">
        <v>597600000000</v>
      </c>
      <c r="I850" s="51">
        <v>24</v>
      </c>
      <c r="J850" s="51">
        <v>89.260829999999999</v>
      </c>
      <c r="K850" s="28">
        <v>29601.25</v>
      </c>
      <c r="L850" s="28">
        <v>735691000</v>
      </c>
      <c r="M850" s="51">
        <v>6.1409884319034225</v>
      </c>
      <c r="N850" s="51">
        <v>2.1524242275446737</v>
      </c>
      <c r="O850" s="51" t="s">
        <v>4942</v>
      </c>
      <c r="P850" s="30" t="s">
        <v>2001</v>
      </c>
      <c r="Q850" s="27" t="s">
        <v>2001</v>
      </c>
      <c r="R850" s="30" t="s">
        <v>2001</v>
      </c>
      <c r="S850" s="27" t="s">
        <v>2001</v>
      </c>
      <c r="T850" s="30" t="s">
        <v>2001</v>
      </c>
      <c r="U850" s="27" t="s">
        <v>2001</v>
      </c>
      <c r="V850" s="30" t="s">
        <v>2001</v>
      </c>
      <c r="W850" s="32" t="s">
        <v>2001</v>
      </c>
      <c r="X850" s="30" t="s">
        <v>2001</v>
      </c>
      <c r="Y850" s="32" t="s">
        <v>2001</v>
      </c>
      <c r="Z850" s="30" t="s">
        <v>2001</v>
      </c>
      <c r="AA850" s="32" t="s">
        <v>2001</v>
      </c>
      <c r="AB850" s="30" t="s">
        <v>2001</v>
      </c>
      <c r="AC850" s="27" t="s">
        <v>2001</v>
      </c>
      <c r="AD850" s="30" t="s">
        <v>2001</v>
      </c>
      <c r="AE850" s="27" t="s">
        <v>2001</v>
      </c>
      <c r="AF850" s="30" t="s">
        <v>2001</v>
      </c>
      <c r="AG850" s="27" t="s">
        <v>2001</v>
      </c>
      <c r="AH850" s="25" t="s">
        <v>2001</v>
      </c>
      <c r="AI850" s="25" t="s">
        <v>2001</v>
      </c>
      <c r="AJ850" s="25" t="s">
        <v>2001</v>
      </c>
      <c r="AK850" s="25" t="s">
        <v>2001</v>
      </c>
      <c r="AL850" s="25" t="s">
        <v>2001</v>
      </c>
      <c r="AM850" s="25" t="s">
        <v>2001</v>
      </c>
      <c r="AN850" s="49" t="s">
        <v>2001</v>
      </c>
      <c r="AO850" s="49" t="s">
        <v>2001</v>
      </c>
      <c r="AP850" s="49" t="s">
        <v>2001</v>
      </c>
      <c r="AQ850" s="49" t="s">
        <v>2001</v>
      </c>
      <c r="AR850" s="49" t="s">
        <v>2001</v>
      </c>
      <c r="AS850" s="49" t="s">
        <v>2001</v>
      </c>
      <c r="AT850" s="28" t="s">
        <v>2001</v>
      </c>
      <c r="AU850" s="28" t="s">
        <v>2001</v>
      </c>
      <c r="AV850" s="28" t="s">
        <v>2001</v>
      </c>
    </row>
    <row r="851" spans="1:48" x14ac:dyDescent="0.25">
      <c r="A851" s="162">
        <v>848</v>
      </c>
      <c r="B851" s="3" t="s">
        <v>3193</v>
      </c>
      <c r="C851" s="3" t="s">
        <v>2176</v>
      </c>
      <c r="D851" s="28">
        <v>24300</v>
      </c>
      <c r="E851" s="25">
        <v>-6.8965519999999998</v>
      </c>
      <c r="F851" s="25">
        <v>-10</v>
      </c>
      <c r="G851" s="25">
        <v>-20.327870000000001</v>
      </c>
      <c r="H851" s="28">
        <v>1380240000000</v>
      </c>
      <c r="I851" s="51">
        <v>56.8</v>
      </c>
      <c r="J851" s="51">
        <v>100</v>
      </c>
      <c r="K851" s="28">
        <v>30</v>
      </c>
      <c r="L851" s="28">
        <v>702500</v>
      </c>
      <c r="M851" s="51">
        <v>218.91891891891891</v>
      </c>
      <c r="N851" s="51">
        <v>2.3771962334239936</v>
      </c>
      <c r="O851" s="51" t="s">
        <v>4942</v>
      </c>
      <c r="P851" s="30" t="s">
        <v>4748</v>
      </c>
      <c r="Q851" s="27" t="s">
        <v>2001</v>
      </c>
      <c r="R851" s="30" t="s">
        <v>4748</v>
      </c>
      <c r="S851" s="27" t="s">
        <v>2001</v>
      </c>
      <c r="T851" s="30">
        <v>368868.87886499998</v>
      </c>
      <c r="U851" s="27" t="s">
        <v>4748</v>
      </c>
      <c r="V851" s="30" t="s">
        <v>4748</v>
      </c>
      <c r="W851" s="32" t="s">
        <v>2001</v>
      </c>
      <c r="X851" s="30" t="s">
        <v>4748</v>
      </c>
      <c r="Y851" s="32" t="s">
        <v>2001</v>
      </c>
      <c r="Z851" s="30">
        <v>12616.770544000001</v>
      </c>
      <c r="AA851" s="32" t="s">
        <v>4748</v>
      </c>
      <c r="AB851" s="30" t="s">
        <v>4748</v>
      </c>
      <c r="AC851" s="27" t="s">
        <v>2001</v>
      </c>
      <c r="AD851" s="30" t="s">
        <v>4748</v>
      </c>
      <c r="AE851" s="27" t="s">
        <v>2001</v>
      </c>
      <c r="AF851" s="30">
        <v>111</v>
      </c>
      <c r="AG851" s="27" t="s">
        <v>4748</v>
      </c>
      <c r="AH851" s="25" t="s">
        <v>4748</v>
      </c>
      <c r="AI851" s="25" t="s">
        <v>4748</v>
      </c>
      <c r="AJ851" s="25" t="s">
        <v>4748</v>
      </c>
      <c r="AK851" s="25" t="s">
        <v>4748</v>
      </c>
      <c r="AL851" s="25" t="s">
        <v>4748</v>
      </c>
      <c r="AM851" s="25" t="s">
        <v>4748</v>
      </c>
      <c r="AN851" s="49" t="s">
        <v>4748</v>
      </c>
      <c r="AO851" s="49" t="s">
        <v>4748</v>
      </c>
      <c r="AP851" s="49">
        <v>49.310459379949236</v>
      </c>
      <c r="AQ851" s="49" t="s">
        <v>4748</v>
      </c>
      <c r="AR851" s="49" t="s">
        <v>4748</v>
      </c>
      <c r="AS851" s="49">
        <v>19.372467096948263</v>
      </c>
      <c r="AT851" s="28" t="s">
        <v>4748</v>
      </c>
      <c r="AU851" s="28" t="s">
        <v>4748</v>
      </c>
      <c r="AV851" s="28">
        <v>111</v>
      </c>
    </row>
    <row r="852" spans="1:48" x14ac:dyDescent="0.25">
      <c r="A852" s="162">
        <v>849</v>
      </c>
      <c r="B852" s="3" t="s">
        <v>3196</v>
      </c>
      <c r="C852" s="3" t="s">
        <v>2176</v>
      </c>
      <c r="D852" s="6">
        <v>26500</v>
      </c>
      <c r="E852" s="171">
        <v>15.21739</v>
      </c>
      <c r="F852" s="171">
        <v>-2.9304030000000001</v>
      </c>
      <c r="G852" s="171">
        <v>-42.516269999999999</v>
      </c>
      <c r="H852" s="6">
        <v>145750000000</v>
      </c>
      <c r="I852" s="154">
        <v>5.5</v>
      </c>
      <c r="J852" s="154">
        <v>82.758179999999996</v>
      </c>
      <c r="K852" s="6">
        <v>370</v>
      </c>
      <c r="L852" s="6">
        <v>9719500</v>
      </c>
      <c r="M852" s="154">
        <v>7.8010008831321755</v>
      </c>
      <c r="N852" s="154">
        <v>1.8809982055765468</v>
      </c>
      <c r="O852" s="154" t="s">
        <v>4942</v>
      </c>
      <c r="P852" s="172" t="s">
        <v>4748</v>
      </c>
      <c r="Q852" s="168" t="s">
        <v>2001</v>
      </c>
      <c r="R852" s="172" t="s">
        <v>4748</v>
      </c>
      <c r="S852" s="168" t="s">
        <v>2001</v>
      </c>
      <c r="T852" s="172">
        <v>163881.27269799999</v>
      </c>
      <c r="U852" s="168" t="s">
        <v>4748</v>
      </c>
      <c r="V852" s="172" t="s">
        <v>4748</v>
      </c>
      <c r="W852" s="173" t="s">
        <v>2001</v>
      </c>
      <c r="X852" s="172" t="s">
        <v>4748</v>
      </c>
      <c r="Y852" s="173" t="s">
        <v>2001</v>
      </c>
      <c r="Z852" s="172">
        <v>18685.317763999999</v>
      </c>
      <c r="AA852" s="173" t="s">
        <v>4748</v>
      </c>
      <c r="AB852" s="172" t="s">
        <v>4748</v>
      </c>
      <c r="AC852" s="168" t="s">
        <v>2001</v>
      </c>
      <c r="AD852" s="172" t="s">
        <v>4748</v>
      </c>
      <c r="AE852" s="168" t="s">
        <v>2001</v>
      </c>
      <c r="AF852" s="172">
        <v>3397</v>
      </c>
      <c r="AG852" s="168" t="s">
        <v>4748</v>
      </c>
      <c r="AH852" s="171" t="s">
        <v>4748</v>
      </c>
      <c r="AI852" s="171" t="s">
        <v>4748</v>
      </c>
      <c r="AJ852" s="171" t="s">
        <v>4748</v>
      </c>
      <c r="AK852" s="171" t="s">
        <v>4748</v>
      </c>
      <c r="AL852" s="171" t="s">
        <v>4748</v>
      </c>
      <c r="AM852" s="171" t="s">
        <v>4748</v>
      </c>
      <c r="AN852" s="170" t="s">
        <v>4748</v>
      </c>
      <c r="AO852" s="170" t="s">
        <v>4748</v>
      </c>
      <c r="AP852" s="170">
        <v>40.311094994813409</v>
      </c>
      <c r="AQ852" s="170" t="s">
        <v>4748</v>
      </c>
      <c r="AR852" s="170" t="s">
        <v>4748</v>
      </c>
      <c r="AS852" s="170">
        <v>20.492725112796808</v>
      </c>
      <c r="AT852" s="6" t="s">
        <v>4748</v>
      </c>
      <c r="AU852" s="6" t="s">
        <v>4748</v>
      </c>
      <c r="AV852" s="6">
        <v>0</v>
      </c>
    </row>
    <row r="853" spans="1:48" x14ac:dyDescent="0.25">
      <c r="A853" s="162">
        <v>850</v>
      </c>
      <c r="B853" s="3" t="s">
        <v>190</v>
      </c>
      <c r="C853" s="3" t="s">
        <v>1</v>
      </c>
      <c r="D853" s="6">
        <v>93000</v>
      </c>
      <c r="E853" s="171">
        <v>1.861993</v>
      </c>
      <c r="F853" s="171">
        <v>4.4943819999999999</v>
      </c>
      <c r="G853" s="171">
        <v>-3.4747309999999998</v>
      </c>
      <c r="H853" s="6">
        <v>1634429988000</v>
      </c>
      <c r="I853" s="154">
        <v>17.57452</v>
      </c>
      <c r="J853" s="154">
        <v>12.18915</v>
      </c>
      <c r="K853" s="6">
        <v>4394</v>
      </c>
      <c r="L853" s="6">
        <v>408750000</v>
      </c>
      <c r="M853" s="154">
        <v>6.731510068050361</v>
      </c>
      <c r="N853" s="154">
        <v>1.6517775901697622</v>
      </c>
      <c r="O853" s="154">
        <v>0.38520979999999999</v>
      </c>
      <c r="P853" s="172">
        <v>1248622.8633880001</v>
      </c>
      <c r="Q853" s="168">
        <v>0.75144890463189218</v>
      </c>
      <c r="R853" s="172">
        <v>1330783.18334</v>
      </c>
      <c r="S853" s="168">
        <v>6.5800749258320579E-2</v>
      </c>
      <c r="T853" s="172">
        <v>1512602.7161010001</v>
      </c>
      <c r="U853" s="168">
        <v>0.13662596209299052</v>
      </c>
      <c r="V853" s="172">
        <v>141629.96069000001</v>
      </c>
      <c r="W853" s="173">
        <v>0.15373239810234129</v>
      </c>
      <c r="X853" s="172">
        <v>175205.88438800001</v>
      </c>
      <c r="Y853" s="173">
        <v>0.23706794476552218</v>
      </c>
      <c r="Z853" s="172">
        <v>210797.004116</v>
      </c>
      <c r="AA853" s="173">
        <v>0.20313883778687547</v>
      </c>
      <c r="AB853" s="172">
        <v>9261</v>
      </c>
      <c r="AC853" s="168">
        <v>0.11672494875195949</v>
      </c>
      <c r="AD853" s="172">
        <v>11462</v>
      </c>
      <c r="AE853" s="168">
        <v>0.23766331929597229</v>
      </c>
      <c r="AF853" s="172">
        <v>13792</v>
      </c>
      <c r="AG853" s="168">
        <v>0.20328040481591345</v>
      </c>
      <c r="AH853" s="171">
        <v>11.282123236334581</v>
      </c>
      <c r="AI853" s="171">
        <v>11.510726321173552</v>
      </c>
      <c r="AJ853" s="171">
        <v>13.832042929244114</v>
      </c>
      <c r="AK853" s="171">
        <v>18.272460892968784</v>
      </c>
      <c r="AL853" s="171">
        <v>20.659910555357392</v>
      </c>
      <c r="AM853" s="171">
        <v>23.223749685468789</v>
      </c>
      <c r="AN853" s="170">
        <v>36.449090928713645</v>
      </c>
      <c r="AO853" s="170">
        <v>37.501627355888701</v>
      </c>
      <c r="AP853" s="170">
        <v>37.069807147137212</v>
      </c>
      <c r="AQ853" s="170">
        <v>27.43970189715278</v>
      </c>
      <c r="AR853" s="170">
        <v>12.065135751576546</v>
      </c>
      <c r="AS853" s="170">
        <v>13.612923859688067</v>
      </c>
      <c r="AT853" s="6">
        <v>3000</v>
      </c>
      <c r="AU853" s="6">
        <v>3000</v>
      </c>
      <c r="AV853" s="6" t="s">
        <v>4748</v>
      </c>
    </row>
    <row r="854" spans="1:48" x14ac:dyDescent="0.25">
      <c r="A854" s="162">
        <v>851</v>
      </c>
      <c r="B854" s="3" t="s">
        <v>3199</v>
      </c>
      <c r="C854" s="3" t="s">
        <v>2176</v>
      </c>
      <c r="D854" s="28">
        <v>9800</v>
      </c>
      <c r="E854" s="25">
        <v>0</v>
      </c>
      <c r="F854" s="25">
        <v>-6.6666670000000003</v>
      </c>
      <c r="G854" s="25">
        <v>-10.909090000000001</v>
      </c>
      <c r="H854" s="28">
        <v>84664238400</v>
      </c>
      <c r="I854" s="51">
        <v>8.6391999999999989</v>
      </c>
      <c r="J854" s="51">
        <v>22.049289999999999</v>
      </c>
      <c r="K854" s="28">
        <v>0</v>
      </c>
      <c r="L854" s="28" t="s">
        <v>4942</v>
      </c>
      <c r="M854" s="51">
        <v>8.4922010398613512</v>
      </c>
      <c r="N854" s="51">
        <v>0.86821186823335206</v>
      </c>
      <c r="O854" s="51" t="s">
        <v>4942</v>
      </c>
      <c r="P854" s="30">
        <v>70863.414159000007</v>
      </c>
      <c r="Q854" s="27" t="s">
        <v>2001</v>
      </c>
      <c r="R854" s="30">
        <v>80746.579700000002</v>
      </c>
      <c r="S854" s="27">
        <v>0.13946781506779526</v>
      </c>
      <c r="T854" s="30">
        <v>59501.581080999997</v>
      </c>
      <c r="U854" s="27">
        <v>-0.26310710246715263</v>
      </c>
      <c r="V854" s="30">
        <v>6610.1976720000002</v>
      </c>
      <c r="W854" s="32" t="s">
        <v>2001</v>
      </c>
      <c r="X854" s="30">
        <v>9663.5960200000009</v>
      </c>
      <c r="Y854" s="32">
        <v>0.46192239619910724</v>
      </c>
      <c r="Z854" s="30">
        <v>9970.6412540000001</v>
      </c>
      <c r="AA854" s="32">
        <v>3.1773392985854479E-2</v>
      </c>
      <c r="AB854" s="30">
        <v>765</v>
      </c>
      <c r="AC854" s="27" t="s">
        <v>2001</v>
      </c>
      <c r="AD854" s="30">
        <v>1119</v>
      </c>
      <c r="AE854" s="27">
        <v>0.4627450980392156</v>
      </c>
      <c r="AF854" s="30">
        <v>1154</v>
      </c>
      <c r="AG854" s="27">
        <v>3.1277926720285967E-2</v>
      </c>
      <c r="AH854" s="25" t="s">
        <v>4748</v>
      </c>
      <c r="AI854" s="25">
        <v>5.6888292757398062</v>
      </c>
      <c r="AJ854" s="25">
        <v>5.9329912012468515</v>
      </c>
      <c r="AK854" s="25" t="s">
        <v>4748</v>
      </c>
      <c r="AL854" s="25">
        <v>10.081145604859909</v>
      </c>
      <c r="AM854" s="25">
        <v>10.235961301965524</v>
      </c>
      <c r="AN854" s="49">
        <v>23.965565012002887</v>
      </c>
      <c r="AO854" s="49">
        <v>25.230321263997769</v>
      </c>
      <c r="AP854" s="49">
        <v>28.220453814733816</v>
      </c>
      <c r="AQ854" s="49">
        <v>64.766111550572788</v>
      </c>
      <c r="AR854" s="49">
        <v>50.129046361910092</v>
      </c>
      <c r="AS854" s="49">
        <v>42.037391472137713</v>
      </c>
      <c r="AT854" s="28" t="s">
        <v>4748</v>
      </c>
      <c r="AU854" s="28">
        <v>3000</v>
      </c>
      <c r="AV854" s="28" t="s">
        <v>4748</v>
      </c>
    </row>
    <row r="855" spans="1:48" x14ac:dyDescent="0.25">
      <c r="A855" s="162">
        <v>852</v>
      </c>
      <c r="B855" s="3" t="s">
        <v>2059</v>
      </c>
      <c r="C855" s="3" t="s">
        <v>694</v>
      </c>
      <c r="D855" s="28">
        <v>2900</v>
      </c>
      <c r="E855" s="25">
        <v>0</v>
      </c>
      <c r="F855" s="25">
        <v>0</v>
      </c>
      <c r="G855" s="25">
        <v>-76.8</v>
      </c>
      <c r="H855" s="28">
        <v>60010967300</v>
      </c>
      <c r="I855" s="51">
        <v>20.693439999999999</v>
      </c>
      <c r="J855" s="51">
        <v>49.386450000000004</v>
      </c>
      <c r="K855" s="28">
        <v>14602.3</v>
      </c>
      <c r="L855" s="28">
        <v>42406000</v>
      </c>
      <c r="M855" s="51" t="s">
        <v>4942</v>
      </c>
      <c r="N855" s="51">
        <v>0.25382168399522553</v>
      </c>
      <c r="O855" s="51">
        <v>0.40056770000000003</v>
      </c>
      <c r="P855" s="30" t="s">
        <v>4748</v>
      </c>
      <c r="Q855" s="27" t="s">
        <v>2001</v>
      </c>
      <c r="R855" s="30">
        <v>1204644.3488129999</v>
      </c>
      <c r="S855" s="27" t="s">
        <v>2001</v>
      </c>
      <c r="T855" s="30">
        <v>1089819.0270990001</v>
      </c>
      <c r="U855" s="27">
        <v>-9.5318856413632233E-2</v>
      </c>
      <c r="V855" s="30" t="s">
        <v>4748</v>
      </c>
      <c r="W855" s="32" t="s">
        <v>2001</v>
      </c>
      <c r="X855" s="30">
        <v>11413.635944</v>
      </c>
      <c r="Y855" s="32" t="s">
        <v>2001</v>
      </c>
      <c r="Z855" s="30">
        <v>13229.239152</v>
      </c>
      <c r="AA855" s="32">
        <v>0.15907316624676815</v>
      </c>
      <c r="AB855" s="30" t="s">
        <v>4748</v>
      </c>
      <c r="AC855" s="27" t="s">
        <v>2001</v>
      </c>
      <c r="AD855" s="30">
        <v>1095.95</v>
      </c>
      <c r="AE855" s="27" t="s">
        <v>2001</v>
      </c>
      <c r="AF855" s="30">
        <v>555.39</v>
      </c>
      <c r="AG855" s="27">
        <v>-0.49323418039144123</v>
      </c>
      <c r="AH855" s="25" t="s">
        <v>4748</v>
      </c>
      <c r="AI855" s="25" t="s">
        <v>4748</v>
      </c>
      <c r="AJ855" s="25">
        <v>1.5612114993341293</v>
      </c>
      <c r="AK855" s="25" t="s">
        <v>4748</v>
      </c>
      <c r="AL855" s="25" t="s">
        <v>4748</v>
      </c>
      <c r="AM855" s="25">
        <v>4.9005751900008878</v>
      </c>
      <c r="AN855" s="49" t="s">
        <v>4748</v>
      </c>
      <c r="AO855" s="49">
        <v>6.0453417209617166</v>
      </c>
      <c r="AP855" s="49">
        <v>6.7891878463486099</v>
      </c>
      <c r="AQ855" s="49" t="s">
        <v>4748</v>
      </c>
      <c r="AR855" s="49">
        <v>199.22994633179187</v>
      </c>
      <c r="AS855" s="49">
        <v>221.19353273233475</v>
      </c>
      <c r="AT855" s="28" t="s">
        <v>4748</v>
      </c>
      <c r="AU855" s="28" t="s">
        <v>4748</v>
      </c>
      <c r="AV855" s="28">
        <v>500</v>
      </c>
    </row>
    <row r="856" spans="1:48" x14ac:dyDescent="0.25">
      <c r="A856" s="162">
        <v>853</v>
      </c>
      <c r="B856" s="3" t="s">
        <v>5022</v>
      </c>
      <c r="C856" s="3" t="s">
        <v>2176</v>
      </c>
      <c r="D856" s="6" t="s">
        <v>4942</v>
      </c>
      <c r="E856" s="171" t="s">
        <v>4942</v>
      </c>
      <c r="F856" s="171" t="s">
        <v>4942</v>
      </c>
      <c r="G856" s="171" t="s">
        <v>4942</v>
      </c>
      <c r="H856" s="6" t="s">
        <v>4942</v>
      </c>
      <c r="I856" s="154">
        <v>10.26394</v>
      </c>
      <c r="J856" s="154">
        <v>100</v>
      </c>
      <c r="K856" s="6" t="s">
        <v>4942</v>
      </c>
      <c r="L856" s="6" t="s">
        <v>4942</v>
      </c>
      <c r="M856" s="154" t="s">
        <v>4942</v>
      </c>
      <c r="N856" s="154" t="s">
        <v>4942</v>
      </c>
      <c r="O856" s="154" t="s">
        <v>4942</v>
      </c>
      <c r="P856" s="172" t="s">
        <v>2001</v>
      </c>
      <c r="Q856" s="168" t="s">
        <v>2001</v>
      </c>
      <c r="R856" s="172" t="s">
        <v>2001</v>
      </c>
      <c r="S856" s="168" t="s">
        <v>2001</v>
      </c>
      <c r="T856" s="172" t="s">
        <v>2001</v>
      </c>
      <c r="U856" s="168" t="s">
        <v>2001</v>
      </c>
      <c r="V856" s="172" t="s">
        <v>2001</v>
      </c>
      <c r="W856" s="173" t="s">
        <v>2001</v>
      </c>
      <c r="X856" s="172" t="s">
        <v>2001</v>
      </c>
      <c r="Y856" s="173" t="s">
        <v>2001</v>
      </c>
      <c r="Z856" s="172" t="s">
        <v>2001</v>
      </c>
      <c r="AA856" s="173" t="s">
        <v>2001</v>
      </c>
      <c r="AB856" s="172" t="s">
        <v>2001</v>
      </c>
      <c r="AC856" s="168" t="s">
        <v>2001</v>
      </c>
      <c r="AD856" s="172" t="s">
        <v>2001</v>
      </c>
      <c r="AE856" s="168" t="s">
        <v>2001</v>
      </c>
      <c r="AF856" s="172" t="s">
        <v>2001</v>
      </c>
      <c r="AG856" s="168" t="s">
        <v>2001</v>
      </c>
      <c r="AH856" s="171" t="s">
        <v>2001</v>
      </c>
      <c r="AI856" s="171" t="s">
        <v>2001</v>
      </c>
      <c r="AJ856" s="171" t="s">
        <v>2001</v>
      </c>
      <c r="AK856" s="171" t="s">
        <v>2001</v>
      </c>
      <c r="AL856" s="171" t="s">
        <v>2001</v>
      </c>
      <c r="AM856" s="171" t="s">
        <v>2001</v>
      </c>
      <c r="AN856" s="170" t="s">
        <v>2001</v>
      </c>
      <c r="AO856" s="170" t="s">
        <v>2001</v>
      </c>
      <c r="AP856" s="170" t="s">
        <v>2001</v>
      </c>
      <c r="AQ856" s="170" t="s">
        <v>2001</v>
      </c>
      <c r="AR856" s="170" t="s">
        <v>2001</v>
      </c>
      <c r="AS856" s="170" t="s">
        <v>2001</v>
      </c>
      <c r="AT856" s="6" t="s">
        <v>2001</v>
      </c>
      <c r="AU856" s="6" t="s">
        <v>2001</v>
      </c>
      <c r="AV856" s="6" t="s">
        <v>2001</v>
      </c>
    </row>
    <row r="857" spans="1:48" x14ac:dyDescent="0.25">
      <c r="A857" s="162">
        <v>854</v>
      </c>
      <c r="B857" s="3" t="s">
        <v>492</v>
      </c>
      <c r="C857" s="3" t="s">
        <v>694</v>
      </c>
      <c r="D857" s="6">
        <v>14200</v>
      </c>
      <c r="E857" s="171">
        <v>15.447150000000001</v>
      </c>
      <c r="F857" s="171">
        <v>-21.11111</v>
      </c>
      <c r="G857" s="171">
        <v>-2.0689660000000001</v>
      </c>
      <c r="H857" s="6">
        <v>159068442599.99997</v>
      </c>
      <c r="I857" s="154">
        <v>11.202</v>
      </c>
      <c r="J857" s="154">
        <v>23.681380000000001</v>
      </c>
      <c r="K857" s="6">
        <v>375</v>
      </c>
      <c r="L857" s="6">
        <v>5037000</v>
      </c>
      <c r="M857" s="154">
        <v>11.72045532753982</v>
      </c>
      <c r="N857" s="154">
        <v>0.88917573736669286</v>
      </c>
      <c r="O857" s="154" t="s">
        <v>4942</v>
      </c>
      <c r="P857" s="172">
        <v>819790.31841599999</v>
      </c>
      <c r="Q857" s="168">
        <v>0.12871728753011324</v>
      </c>
      <c r="R857" s="172">
        <v>802034.88324700005</v>
      </c>
      <c r="S857" s="168">
        <v>-2.1658507999102738E-2</v>
      </c>
      <c r="T857" s="172">
        <v>559414.16890599998</v>
      </c>
      <c r="U857" s="168">
        <v>-0.30250643632701069</v>
      </c>
      <c r="V857" s="172">
        <v>-25070.163735999999</v>
      </c>
      <c r="W857" s="173">
        <v>-2.5647880072046907</v>
      </c>
      <c r="X857" s="172">
        <v>15045.582902</v>
      </c>
      <c r="Y857" s="173">
        <v>-1.6001389963159673</v>
      </c>
      <c r="Z857" s="172">
        <v>14785.553418</v>
      </c>
      <c r="AA857" s="173">
        <v>-1.7282778985281789E-2</v>
      </c>
      <c r="AB857" s="172">
        <v>-2238</v>
      </c>
      <c r="AC857" s="168">
        <v>-2.5647829496282775</v>
      </c>
      <c r="AD857" s="172">
        <v>1343</v>
      </c>
      <c r="AE857" s="168">
        <v>-1.6000893655049151</v>
      </c>
      <c r="AF857" s="172">
        <v>1320</v>
      </c>
      <c r="AG857" s="168">
        <v>-1.7125837676842889E-2</v>
      </c>
      <c r="AH857" s="171">
        <v>-4.2914406062397523</v>
      </c>
      <c r="AI857" s="171">
        <v>2.7157109710880691</v>
      </c>
      <c r="AJ857" s="171">
        <v>3.0910105461275164</v>
      </c>
      <c r="AK857" s="171">
        <v>-15.626480735475479</v>
      </c>
      <c r="AL857" s="171">
        <v>10.07489980473839</v>
      </c>
      <c r="AM857" s="171">
        <v>9.0017020587989389</v>
      </c>
      <c r="AN857" s="170">
        <v>13.723220207866781</v>
      </c>
      <c r="AO857" s="170">
        <v>9.7852152242149373</v>
      </c>
      <c r="AP857" s="170">
        <v>17.035784563049493</v>
      </c>
      <c r="AQ857" s="170">
        <v>100.26563090868719</v>
      </c>
      <c r="AR857" s="170">
        <v>90.236076128912572</v>
      </c>
      <c r="AS857" s="170">
        <v>98.439046473418131</v>
      </c>
      <c r="AT857" s="6">
        <v>0</v>
      </c>
      <c r="AU857" s="6">
        <v>0</v>
      </c>
      <c r="AV857" s="6">
        <v>400</v>
      </c>
    </row>
    <row r="858" spans="1:48" x14ac:dyDescent="0.25">
      <c r="A858" s="162">
        <v>855</v>
      </c>
      <c r="B858" s="3" t="s">
        <v>191</v>
      </c>
      <c r="C858" s="3" t="s">
        <v>1</v>
      </c>
      <c r="D858" s="28">
        <v>26750</v>
      </c>
      <c r="E858" s="25">
        <v>-1.654412</v>
      </c>
      <c r="F858" s="25">
        <v>-8.3904110000000003</v>
      </c>
      <c r="G858" s="25">
        <v>-12.5817</v>
      </c>
      <c r="H858" s="28">
        <v>7700683775750</v>
      </c>
      <c r="I858" s="51">
        <v>287.87599999999998</v>
      </c>
      <c r="J858" s="51">
        <v>32.056179999999998</v>
      </c>
      <c r="K858" s="28">
        <v>104755</v>
      </c>
      <c r="L858" s="28">
        <v>2819950000</v>
      </c>
      <c r="M858" s="51">
        <v>10.936141764410113</v>
      </c>
      <c r="N858" s="51">
        <v>1.99400847117631</v>
      </c>
      <c r="O858" s="51">
        <v>0.72100940000000002</v>
      </c>
      <c r="P858" s="30">
        <v>6729438.340659</v>
      </c>
      <c r="Q858" s="27">
        <v>-4.7485138247733816E-2</v>
      </c>
      <c r="R858" s="30">
        <v>7983298.4170660004</v>
      </c>
      <c r="S858" s="27">
        <v>0.18632462516689219</v>
      </c>
      <c r="T858" s="30">
        <v>6761129.9188660001</v>
      </c>
      <c r="U858" s="27">
        <v>-0.15309066933879797</v>
      </c>
      <c r="V858" s="30">
        <v>1141627.721284</v>
      </c>
      <c r="W858" s="32">
        <v>-0.28242985442973623</v>
      </c>
      <c r="X858" s="30">
        <v>1085508.3542200001</v>
      </c>
      <c r="Y858" s="32">
        <v>-4.9157326874370133E-2</v>
      </c>
      <c r="Z858" s="30">
        <v>810413.12233200006</v>
      </c>
      <c r="AA858" s="32">
        <v>-0.25342525538246247</v>
      </c>
      <c r="AB858" s="30">
        <v>3937.2401125000001</v>
      </c>
      <c r="AC858" s="27">
        <v>-0.2950344654561543</v>
      </c>
      <c r="AD858" s="30">
        <v>3740</v>
      </c>
      <c r="AE858" s="27">
        <v>-5.0096033481371816E-2</v>
      </c>
      <c r="AF858" s="30">
        <v>2768</v>
      </c>
      <c r="AG858" s="27">
        <v>-0.25989304812834224</v>
      </c>
      <c r="AH858" s="25">
        <v>9.4630078286899586</v>
      </c>
      <c r="AI858" s="25">
        <v>8.8164596978860086</v>
      </c>
      <c r="AJ858" s="25">
        <v>7.0642632956563238</v>
      </c>
      <c r="AK858" s="25">
        <v>24.883196135423553</v>
      </c>
      <c r="AL858" s="25">
        <v>22.021705409503266</v>
      </c>
      <c r="AM858" s="25">
        <v>16.081276864768565</v>
      </c>
      <c r="AN858" s="49">
        <v>24.39688721791936</v>
      </c>
      <c r="AO858" s="49">
        <v>16.928620129493865</v>
      </c>
      <c r="AP858" s="49">
        <v>20.598452327042203</v>
      </c>
      <c r="AQ858" s="49">
        <v>123.00404970090071</v>
      </c>
      <c r="AR858" s="49">
        <v>96.614490523727454</v>
      </c>
      <c r="AS858" s="49">
        <v>74.174681504335638</v>
      </c>
      <c r="AT858" s="28">
        <v>2115.3846153846152</v>
      </c>
      <c r="AU858" s="28">
        <v>2000</v>
      </c>
      <c r="AV858" s="28">
        <v>2000</v>
      </c>
    </row>
    <row r="859" spans="1:48" x14ac:dyDescent="0.25">
      <c r="A859" s="162">
        <v>856</v>
      </c>
      <c r="B859" s="3" t="s">
        <v>3202</v>
      </c>
      <c r="C859" s="3" t="s">
        <v>2176</v>
      </c>
      <c r="D859" s="6">
        <v>400</v>
      </c>
      <c r="E859" s="171">
        <v>33.333329999999997</v>
      </c>
      <c r="F859" s="171">
        <v>0</v>
      </c>
      <c r="G859" s="171">
        <v>-20</v>
      </c>
      <c r="H859" s="6">
        <v>15911830799.999998</v>
      </c>
      <c r="I859" s="154">
        <v>39.779579999999996</v>
      </c>
      <c r="J859" s="154">
        <v>80.086979999999997</v>
      </c>
      <c r="K859" s="6">
        <v>21480</v>
      </c>
      <c r="L859" s="6">
        <v>6475000</v>
      </c>
      <c r="M859" s="154" t="s">
        <v>4942</v>
      </c>
      <c r="N859" s="154" t="s">
        <v>4942</v>
      </c>
      <c r="O859" s="154">
        <v>0.3575489</v>
      </c>
      <c r="P859" s="172">
        <v>27694.612011000001</v>
      </c>
      <c r="Q859" s="168" t="s">
        <v>2001</v>
      </c>
      <c r="R859" s="172">
        <v>-9417.9973979999995</v>
      </c>
      <c r="S859" s="168">
        <v>-1.340066053074124</v>
      </c>
      <c r="T859" s="172" t="s">
        <v>4748</v>
      </c>
      <c r="U859" s="168" t="s">
        <v>4748</v>
      </c>
      <c r="V859" s="172">
        <v>-218201.86951300001</v>
      </c>
      <c r="W859" s="173" t="s">
        <v>2001</v>
      </c>
      <c r="X859" s="172">
        <v>-397520.58118099999</v>
      </c>
      <c r="Y859" s="173">
        <v>0.82180190329357616</v>
      </c>
      <c r="Z859" s="172" t="s">
        <v>4748</v>
      </c>
      <c r="AA859" s="173" t="s">
        <v>4748</v>
      </c>
      <c r="AB859" s="172">
        <v>-5485</v>
      </c>
      <c r="AC859" s="168" t="s">
        <v>2001</v>
      </c>
      <c r="AD859" s="172">
        <v>-9993</v>
      </c>
      <c r="AE859" s="168">
        <v>0.82187784867821323</v>
      </c>
      <c r="AF859" s="172" t="s">
        <v>4748</v>
      </c>
      <c r="AG859" s="168" t="s">
        <v>4748</v>
      </c>
      <c r="AH859" s="171" t="s">
        <v>4748</v>
      </c>
      <c r="AI859" s="171">
        <v>-11.404259566652811</v>
      </c>
      <c r="AJ859" s="171" t="s">
        <v>4748</v>
      </c>
      <c r="AK859" s="171" t="s">
        <v>4748</v>
      </c>
      <c r="AL859" s="171" t="s">
        <v>4748</v>
      </c>
      <c r="AM859" s="171" t="s">
        <v>4748</v>
      </c>
      <c r="AN859" s="170">
        <v>-23.122354060986815</v>
      </c>
      <c r="AO859" s="170" t="s">
        <v>4748</v>
      </c>
      <c r="AP859" s="170" t="s">
        <v>4748</v>
      </c>
      <c r="AQ859" s="170" t="s">
        <v>4748</v>
      </c>
      <c r="AR859" s="170" t="s">
        <v>4748</v>
      </c>
      <c r="AS859" s="170" t="s">
        <v>4748</v>
      </c>
      <c r="AT859" s="6" t="s">
        <v>4748</v>
      </c>
      <c r="AU859" s="6">
        <v>0</v>
      </c>
      <c r="AV859" s="6" t="s">
        <v>4748</v>
      </c>
    </row>
    <row r="860" spans="1:48" x14ac:dyDescent="0.25">
      <c r="A860" s="162">
        <v>857</v>
      </c>
      <c r="B860" s="3" t="s">
        <v>3205</v>
      </c>
      <c r="C860" s="3" t="s">
        <v>2176</v>
      </c>
      <c r="D860" s="28">
        <v>102000</v>
      </c>
      <c r="E860" s="25">
        <v>-14.28571</v>
      </c>
      <c r="F860" s="25">
        <v>16.571429999999999</v>
      </c>
      <c r="G860" s="25">
        <v>35.818910000000002</v>
      </c>
      <c r="H860" s="28">
        <v>1632000000000</v>
      </c>
      <c r="I860" s="51">
        <v>16</v>
      </c>
      <c r="J860" s="51">
        <v>92.188999999999993</v>
      </c>
      <c r="K860" s="28">
        <v>93736.1</v>
      </c>
      <c r="L860" s="28">
        <v>10398110000</v>
      </c>
      <c r="M860" s="51">
        <v>12</v>
      </c>
      <c r="N860" s="51">
        <v>4.3001912419524242</v>
      </c>
      <c r="O860" s="51">
        <v>0.66195820000000005</v>
      </c>
      <c r="P860" s="30">
        <v>124961.511612</v>
      </c>
      <c r="Q860" s="27" t="s">
        <v>2001</v>
      </c>
      <c r="R860" s="30">
        <v>147255.575862</v>
      </c>
      <c r="S860" s="27">
        <v>0.17840744692031318</v>
      </c>
      <c r="T860" s="30">
        <v>146113.66455700001</v>
      </c>
      <c r="U860" s="27">
        <v>-7.7546218424362056E-3</v>
      </c>
      <c r="V860" s="30">
        <v>59274.252227999998</v>
      </c>
      <c r="W860" s="32" t="s">
        <v>2001</v>
      </c>
      <c r="X860" s="30">
        <v>123672.13641599999</v>
      </c>
      <c r="Y860" s="32">
        <v>1.0864394196031664</v>
      </c>
      <c r="Z860" s="30">
        <v>142480.969366</v>
      </c>
      <c r="AA860" s="32">
        <v>0.15208626207225956</v>
      </c>
      <c r="AB860" s="30">
        <v>3379</v>
      </c>
      <c r="AC860" s="27" t="s">
        <v>2001</v>
      </c>
      <c r="AD860" s="30">
        <v>7478</v>
      </c>
      <c r="AE860" s="27">
        <v>1.2130807931340635</v>
      </c>
      <c r="AF860" s="30">
        <v>8500</v>
      </c>
      <c r="AG860" s="27">
        <v>0.13666755817063386</v>
      </c>
      <c r="AH860" s="25" t="s">
        <v>4748</v>
      </c>
      <c r="AI860" s="25">
        <v>6.4341366610550903</v>
      </c>
      <c r="AJ860" s="25">
        <v>5.7726851206540255</v>
      </c>
      <c r="AK860" s="25" t="s">
        <v>4748</v>
      </c>
      <c r="AL860" s="25">
        <v>46.228048950141826</v>
      </c>
      <c r="AM860" s="25">
        <v>40.682916914944371</v>
      </c>
      <c r="AN860" s="49">
        <v>68.075015565697598</v>
      </c>
      <c r="AO860" s="49">
        <v>85.909801305286749</v>
      </c>
      <c r="AP860" s="49">
        <v>69.076010166473296</v>
      </c>
      <c r="AQ860" s="49">
        <v>100.00329656574422</v>
      </c>
      <c r="AR860" s="49">
        <v>27.162001743856511</v>
      </c>
      <c r="AS860" s="49">
        <v>29.244784679182658</v>
      </c>
      <c r="AT860" s="28" t="s">
        <v>4748</v>
      </c>
      <c r="AU860" s="28">
        <v>4500</v>
      </c>
      <c r="AV860" s="28" t="s">
        <v>4748</v>
      </c>
    </row>
    <row r="861" spans="1:48" x14ac:dyDescent="0.25">
      <c r="A861" s="162">
        <v>858</v>
      </c>
      <c r="B861" s="3" t="s">
        <v>192</v>
      </c>
      <c r="C861" s="3" t="s">
        <v>1</v>
      </c>
      <c r="D861" s="6">
        <v>23000</v>
      </c>
      <c r="E861" s="171">
        <v>12.195119999999999</v>
      </c>
      <c r="F861" s="171">
        <v>27.77778</v>
      </c>
      <c r="G861" s="171">
        <v>139.334</v>
      </c>
      <c r="H861" s="6">
        <v>1402768850000</v>
      </c>
      <c r="I861" s="154">
        <v>60.98995</v>
      </c>
      <c r="J861" s="154">
        <v>53.343339999999998</v>
      </c>
      <c r="K861" s="6">
        <v>628727</v>
      </c>
      <c r="L861" s="6">
        <v>13417550000</v>
      </c>
      <c r="M861" s="154">
        <v>10.718292095367788</v>
      </c>
      <c r="N861" s="154">
        <v>1.3618354364329333</v>
      </c>
      <c r="O861" s="154">
        <v>0.68318369999999995</v>
      </c>
      <c r="P861" s="172">
        <v>473236.87908500002</v>
      </c>
      <c r="Q861" s="168">
        <v>1.0727560995168464</v>
      </c>
      <c r="R861" s="172">
        <v>433358.66568899999</v>
      </c>
      <c r="S861" s="168">
        <v>-8.4266918235755939E-2</v>
      </c>
      <c r="T861" s="172">
        <v>301645.68730699999</v>
      </c>
      <c r="U861" s="168">
        <v>-0.30393525919826392</v>
      </c>
      <c r="V861" s="172">
        <v>93953.451308999996</v>
      </c>
      <c r="W861" s="173">
        <v>1.5617402567097165</v>
      </c>
      <c r="X861" s="172">
        <v>74755.581235999998</v>
      </c>
      <c r="Y861" s="173">
        <v>-0.20433384623477902</v>
      </c>
      <c r="Z861" s="172">
        <v>92759.710571000003</v>
      </c>
      <c r="AA861" s="173">
        <v>0.24083993512352986</v>
      </c>
      <c r="AB861" s="172">
        <v>1463</v>
      </c>
      <c r="AC861" s="168">
        <v>1.4342762063227954</v>
      </c>
      <c r="AD861" s="172">
        <v>1152</v>
      </c>
      <c r="AE861" s="168">
        <v>-0.21257689678742309</v>
      </c>
      <c r="AF861" s="172">
        <v>1338</v>
      </c>
      <c r="AG861" s="168">
        <v>0.16145833333333334</v>
      </c>
      <c r="AH861" s="171">
        <v>7.1052989534769226</v>
      </c>
      <c r="AI861" s="171">
        <v>5.632798391568512</v>
      </c>
      <c r="AJ861" s="171">
        <v>6.2373814408235422</v>
      </c>
      <c r="AK861" s="171">
        <v>10.309439820119607</v>
      </c>
      <c r="AL861" s="171">
        <v>7.6743779894603668</v>
      </c>
      <c r="AM861" s="171">
        <v>8.5501892554870835</v>
      </c>
      <c r="AN861" s="170">
        <v>30.117962878248072</v>
      </c>
      <c r="AO861" s="170">
        <v>19.290128268484263</v>
      </c>
      <c r="AP861" s="170">
        <v>23.210563070886401</v>
      </c>
      <c r="AQ861" s="170">
        <v>0</v>
      </c>
      <c r="AR861" s="170">
        <v>2.6006597402317606</v>
      </c>
      <c r="AS861" s="170">
        <v>13.430381269692893</v>
      </c>
      <c r="AT861" s="6">
        <v>1000</v>
      </c>
      <c r="AU861" s="6">
        <v>1000</v>
      </c>
      <c r="AV861" s="6" t="s">
        <v>4748</v>
      </c>
    </row>
    <row r="862" spans="1:48" x14ac:dyDescent="0.25">
      <c r="A862" s="162">
        <v>859</v>
      </c>
      <c r="B862" s="3" t="s">
        <v>493</v>
      </c>
      <c r="C862" s="3" t="s">
        <v>694</v>
      </c>
      <c r="D862" s="28">
        <v>35000</v>
      </c>
      <c r="E862" s="25">
        <v>-7.8947370000000001</v>
      </c>
      <c r="F862" s="25">
        <v>-14.63415</v>
      </c>
      <c r="G862" s="25">
        <v>-38.596490000000003</v>
      </c>
      <c r="H862" s="28">
        <v>3123410570000</v>
      </c>
      <c r="I862" s="51">
        <v>89.240299999999991</v>
      </c>
      <c r="J862" s="51">
        <v>25.012129999999999</v>
      </c>
      <c r="K862" s="28">
        <v>8386.4</v>
      </c>
      <c r="L862" s="28">
        <v>310998500</v>
      </c>
      <c r="M862" s="51">
        <v>8.6089472737362254</v>
      </c>
      <c r="N862" s="51">
        <v>1.3439074217857361</v>
      </c>
      <c r="O862" s="51">
        <v>0.56174279999999999</v>
      </c>
      <c r="P862" s="30">
        <v>3556141.6149860001</v>
      </c>
      <c r="Q862" s="27">
        <v>0.18635529860654065</v>
      </c>
      <c r="R862" s="30">
        <v>4354163.0550170001</v>
      </c>
      <c r="S862" s="27">
        <v>0.22440654125472492</v>
      </c>
      <c r="T862" s="30">
        <v>4430131.5496180002</v>
      </c>
      <c r="U862" s="27">
        <v>1.7447324236851185E-2</v>
      </c>
      <c r="V862" s="30">
        <v>366157.395876</v>
      </c>
      <c r="W862" s="32">
        <v>0.12648037852961957</v>
      </c>
      <c r="X862" s="30">
        <v>397573.57610599999</v>
      </c>
      <c r="Y862" s="32">
        <v>8.5799660429743518E-2</v>
      </c>
      <c r="Z862" s="30">
        <v>492535.287809</v>
      </c>
      <c r="AA862" s="32">
        <v>0.23885317689644842</v>
      </c>
      <c r="AB862" s="30">
        <v>3968.75</v>
      </c>
      <c r="AC862" s="27">
        <v>8.9703588143525748E-2</v>
      </c>
      <c r="AD862" s="30">
        <v>4455</v>
      </c>
      <c r="AE862" s="27">
        <v>0.12251968503937016</v>
      </c>
      <c r="AF862" s="30">
        <v>5519</v>
      </c>
      <c r="AG862" s="27">
        <v>0.23883277216610549</v>
      </c>
      <c r="AH862" s="25">
        <v>12.556774259483703</v>
      </c>
      <c r="AI862" s="25">
        <v>11.918765019308546</v>
      </c>
      <c r="AJ862" s="25">
        <v>12.824054678523881</v>
      </c>
      <c r="AK862" s="25">
        <v>22.2382207209779</v>
      </c>
      <c r="AL862" s="25">
        <v>22.381812312859964</v>
      </c>
      <c r="AM862" s="25">
        <v>25.132936584843229</v>
      </c>
      <c r="AN862" s="49">
        <v>35.596144504329132</v>
      </c>
      <c r="AO862" s="49">
        <v>36.056274661442835</v>
      </c>
      <c r="AP862" s="49">
        <v>33.24074863914548</v>
      </c>
      <c r="AQ862" s="49">
        <v>66.398419707318297</v>
      </c>
      <c r="AR862" s="49">
        <v>63.725259680535984</v>
      </c>
      <c r="AS862" s="49">
        <v>81.18854016521135</v>
      </c>
      <c r="AT862" s="28">
        <v>1736.1111111111113</v>
      </c>
      <c r="AU862" s="28">
        <v>1736.1111108333334</v>
      </c>
      <c r="AV862" s="28">
        <v>3000</v>
      </c>
    </row>
    <row r="863" spans="1:48" x14ac:dyDescent="0.25">
      <c r="A863" s="162">
        <v>860</v>
      </c>
      <c r="B863" s="3" t="s">
        <v>3208</v>
      </c>
      <c r="C863" s="3" t="s">
        <v>2176</v>
      </c>
      <c r="D863" s="28" t="s">
        <v>4942</v>
      </c>
      <c r="E863" s="25" t="s">
        <v>4942</v>
      </c>
      <c r="F863" s="25" t="s">
        <v>4942</v>
      </c>
      <c r="G863" s="25" t="s">
        <v>4942</v>
      </c>
      <c r="H863" s="28" t="s">
        <v>4942</v>
      </c>
      <c r="I863" s="51">
        <v>1.492</v>
      </c>
      <c r="J863" s="51">
        <v>96.665890000000005</v>
      </c>
      <c r="K863" s="28" t="s">
        <v>4942</v>
      </c>
      <c r="L863" s="28" t="s">
        <v>4942</v>
      </c>
      <c r="M863" s="51" t="s">
        <v>4942</v>
      </c>
      <c r="N863" s="51" t="s">
        <v>4942</v>
      </c>
      <c r="O863" s="51" t="s">
        <v>4942</v>
      </c>
      <c r="P863" s="30" t="s">
        <v>4748</v>
      </c>
      <c r="Q863" s="27" t="s">
        <v>2001</v>
      </c>
      <c r="R863" s="30" t="s">
        <v>4748</v>
      </c>
      <c r="S863" s="27" t="s">
        <v>2001</v>
      </c>
      <c r="T863" s="30">
        <v>102267.80186000001</v>
      </c>
      <c r="U863" s="27" t="s">
        <v>4748</v>
      </c>
      <c r="V863" s="30" t="s">
        <v>4748</v>
      </c>
      <c r="W863" s="32" t="s">
        <v>2001</v>
      </c>
      <c r="X863" s="30" t="s">
        <v>4748</v>
      </c>
      <c r="Y863" s="32" t="s">
        <v>2001</v>
      </c>
      <c r="Z863" s="30">
        <v>1647.0409560000001</v>
      </c>
      <c r="AA863" s="32" t="s">
        <v>4748</v>
      </c>
      <c r="AB863" s="30" t="s">
        <v>4748</v>
      </c>
      <c r="AC863" s="27" t="s">
        <v>2001</v>
      </c>
      <c r="AD863" s="30" t="s">
        <v>4748</v>
      </c>
      <c r="AE863" s="27" t="s">
        <v>2001</v>
      </c>
      <c r="AF863" s="30">
        <v>1104</v>
      </c>
      <c r="AG863" s="27" t="s">
        <v>4748</v>
      </c>
      <c r="AH863" s="25" t="s">
        <v>4748</v>
      </c>
      <c r="AI863" s="25" t="s">
        <v>4748</v>
      </c>
      <c r="AJ863" s="25">
        <v>2.9850910256713505</v>
      </c>
      <c r="AK863" s="25" t="s">
        <v>4748</v>
      </c>
      <c r="AL863" s="25" t="s">
        <v>4748</v>
      </c>
      <c r="AM863" s="25">
        <v>9.9247484992372783</v>
      </c>
      <c r="AN863" s="49" t="s">
        <v>4748</v>
      </c>
      <c r="AO863" s="49" t="s">
        <v>4748</v>
      </c>
      <c r="AP863" s="49">
        <v>8.6449386661335623</v>
      </c>
      <c r="AQ863" s="49">
        <v>0</v>
      </c>
      <c r="AR863" s="49">
        <v>0</v>
      </c>
      <c r="AS863" s="49">
        <v>0</v>
      </c>
      <c r="AT863" s="28" t="s">
        <v>4748</v>
      </c>
      <c r="AU863" s="28">
        <v>700</v>
      </c>
      <c r="AV863" s="28">
        <v>800</v>
      </c>
    </row>
    <row r="864" spans="1:48" x14ac:dyDescent="0.25">
      <c r="A864" s="162">
        <v>861</v>
      </c>
      <c r="B864" s="3" t="s">
        <v>4134</v>
      </c>
      <c r="C864" s="3" t="s">
        <v>2176</v>
      </c>
      <c r="D864" s="6" t="s">
        <v>4942</v>
      </c>
      <c r="E864" s="171" t="s">
        <v>4942</v>
      </c>
      <c r="F864" s="171" t="s">
        <v>4942</v>
      </c>
      <c r="G864" s="171" t="s">
        <v>4942</v>
      </c>
      <c r="H864" s="6" t="s">
        <v>4942</v>
      </c>
      <c r="I864" s="154">
        <v>18.5</v>
      </c>
      <c r="J864" s="154">
        <v>100</v>
      </c>
      <c r="K864" s="6">
        <v>0</v>
      </c>
      <c r="L864" s="6" t="s">
        <v>4942</v>
      </c>
      <c r="M864" s="154" t="s">
        <v>4942</v>
      </c>
      <c r="N864" s="154" t="s">
        <v>4942</v>
      </c>
      <c r="O864" s="154" t="s">
        <v>4942</v>
      </c>
      <c r="P864" s="172" t="s">
        <v>4748</v>
      </c>
      <c r="Q864" s="168" t="s">
        <v>2001</v>
      </c>
      <c r="R864" s="172">
        <v>1049382.4184999999</v>
      </c>
      <c r="S864" s="168" t="s">
        <v>2001</v>
      </c>
      <c r="T864" s="172">
        <v>890458.42918900005</v>
      </c>
      <c r="U864" s="168">
        <v>-0.15144525628528041</v>
      </c>
      <c r="V864" s="172" t="s">
        <v>4748</v>
      </c>
      <c r="W864" s="173" t="s">
        <v>2001</v>
      </c>
      <c r="X864" s="172">
        <v>18812.797300999999</v>
      </c>
      <c r="Y864" s="173" t="s">
        <v>2001</v>
      </c>
      <c r="Z864" s="172">
        <v>293.38192600000002</v>
      </c>
      <c r="AA864" s="173">
        <v>-0.98440519390572467</v>
      </c>
      <c r="AB864" s="172" t="s">
        <v>4748</v>
      </c>
      <c r="AC864" s="168" t="s">
        <v>2001</v>
      </c>
      <c r="AD864" s="172">
        <v>1000</v>
      </c>
      <c r="AE864" s="168" t="s">
        <v>2001</v>
      </c>
      <c r="AF864" s="172">
        <v>16</v>
      </c>
      <c r="AG864" s="168">
        <v>-0.98399999999999999</v>
      </c>
      <c r="AH864" s="171" t="s">
        <v>4748</v>
      </c>
      <c r="AI864" s="171" t="s">
        <v>4748</v>
      </c>
      <c r="AJ864" s="171">
        <v>3.5909849460478052E-2</v>
      </c>
      <c r="AK864" s="171" t="s">
        <v>4748</v>
      </c>
      <c r="AL864" s="171" t="s">
        <v>4748</v>
      </c>
      <c r="AM864" s="171">
        <v>0.13516554695879554</v>
      </c>
      <c r="AN864" s="170" t="s">
        <v>4748</v>
      </c>
      <c r="AO864" s="170">
        <v>6.2491607969511591</v>
      </c>
      <c r="AP864" s="170">
        <v>3.7839189364165637</v>
      </c>
      <c r="AQ864" s="170" t="s">
        <v>4748</v>
      </c>
      <c r="AR864" s="170">
        <v>188.24740051519683</v>
      </c>
      <c r="AS864" s="170">
        <v>257.97805624402417</v>
      </c>
      <c r="AT864" s="6" t="s">
        <v>4748</v>
      </c>
      <c r="AU864" s="6" t="s">
        <v>4748</v>
      </c>
      <c r="AV864" s="6">
        <v>0</v>
      </c>
    </row>
    <row r="865" spans="1:48" x14ac:dyDescent="0.25">
      <c r="A865" s="162">
        <v>862</v>
      </c>
      <c r="B865" s="3" t="s">
        <v>3211</v>
      </c>
      <c r="C865" s="3" t="s">
        <v>2176</v>
      </c>
      <c r="D865" s="28">
        <v>21400</v>
      </c>
      <c r="E865" s="25">
        <v>-6.1403509999999999</v>
      </c>
      <c r="F865" s="25">
        <v>-25.69444</v>
      </c>
      <c r="G865" s="25">
        <v>-17.692309999999999</v>
      </c>
      <c r="H865" s="28">
        <v>214000000000</v>
      </c>
      <c r="I865" s="51">
        <v>10</v>
      </c>
      <c r="J865" s="51">
        <v>45.247320000000002</v>
      </c>
      <c r="K865" s="28">
        <v>30.35</v>
      </c>
      <c r="L865" s="28">
        <v>615000</v>
      </c>
      <c r="M865" s="51">
        <v>14.479025710419485</v>
      </c>
      <c r="N865" s="51">
        <v>1.2030982489039168</v>
      </c>
      <c r="O865" s="51" t="s">
        <v>4942</v>
      </c>
      <c r="P865" s="30">
        <v>122699.39597699999</v>
      </c>
      <c r="Q865" s="27">
        <v>4.2803340287683955E-2</v>
      </c>
      <c r="R865" s="30">
        <v>131292.564297</v>
      </c>
      <c r="S865" s="27">
        <v>7.0034316400471974E-2</v>
      </c>
      <c r="T865" s="30">
        <v>153915.70351699999</v>
      </c>
      <c r="U865" s="27">
        <v>0.172310894688778</v>
      </c>
      <c r="V865" s="30">
        <v>33030.372047999997</v>
      </c>
      <c r="W865" s="32">
        <v>-0.21551087869830554</v>
      </c>
      <c r="X865" s="30">
        <v>19072.186418000001</v>
      </c>
      <c r="Y865" s="32">
        <v>-0.42258638836147078</v>
      </c>
      <c r="Z865" s="30">
        <v>21156.490243</v>
      </c>
      <c r="AA865" s="32">
        <v>0.10928499645079334</v>
      </c>
      <c r="AB865" s="30">
        <v>3303.0008257502063</v>
      </c>
      <c r="AC865" s="27">
        <v>-0.21553259707873162</v>
      </c>
      <c r="AD865" s="30">
        <v>1907.2504768126191</v>
      </c>
      <c r="AE865" s="27">
        <v>-0.42257039055404177</v>
      </c>
      <c r="AF865" s="30">
        <v>1946</v>
      </c>
      <c r="AG865" s="27">
        <v>2.0316955564294182E-2</v>
      </c>
      <c r="AH865" s="25">
        <v>17.29427761213763</v>
      </c>
      <c r="AI865" s="25">
        <v>9.4271293471276163</v>
      </c>
      <c r="AJ865" s="25">
        <v>10.417431528618732</v>
      </c>
      <c r="AK865" s="25">
        <v>19.563857132250156</v>
      </c>
      <c r="AL865" s="25">
        <v>10.705546784687606</v>
      </c>
      <c r="AM865" s="25">
        <v>10.742736486175458</v>
      </c>
      <c r="AN865" s="49">
        <v>37.652670991681262</v>
      </c>
      <c r="AO865" s="49">
        <v>21.745292327002218</v>
      </c>
      <c r="AP865" s="49">
        <v>22.845480164482534</v>
      </c>
      <c r="AQ865" s="49">
        <v>0</v>
      </c>
      <c r="AR865" s="49">
        <v>0</v>
      </c>
      <c r="AS865" s="49">
        <v>0</v>
      </c>
      <c r="AT865" s="28">
        <v>1000.0002500000624</v>
      </c>
      <c r="AU865" s="28">
        <v>1500.0003750000935</v>
      </c>
      <c r="AV865" s="28" t="s">
        <v>4748</v>
      </c>
    </row>
    <row r="866" spans="1:48" x14ac:dyDescent="0.25">
      <c r="A866" s="162">
        <v>863</v>
      </c>
      <c r="B866" s="3" t="s">
        <v>3214</v>
      </c>
      <c r="C866" s="3" t="s">
        <v>2176</v>
      </c>
      <c r="D866" s="6">
        <v>8900</v>
      </c>
      <c r="E866" s="171">
        <v>14.10256</v>
      </c>
      <c r="F866" s="171">
        <v>18.66667</v>
      </c>
      <c r="G866" s="171">
        <v>1.1363639999999999</v>
      </c>
      <c r="H866" s="6">
        <v>53400000000</v>
      </c>
      <c r="I866" s="154">
        <v>6</v>
      </c>
      <c r="J866" s="154">
        <v>100</v>
      </c>
      <c r="K866" s="6">
        <v>5</v>
      </c>
      <c r="L866" s="6">
        <v>44500</v>
      </c>
      <c r="M866" s="154">
        <v>9.1752577319587623</v>
      </c>
      <c r="N866" s="154">
        <v>0.77459538928283456</v>
      </c>
      <c r="O866" s="154" t="s">
        <v>4942</v>
      </c>
      <c r="P866" s="172">
        <v>139225.31815800001</v>
      </c>
      <c r="Q866" s="168" t="s">
        <v>2001</v>
      </c>
      <c r="R866" s="172" t="s">
        <v>4748</v>
      </c>
      <c r="S866" s="168" t="s">
        <v>2001</v>
      </c>
      <c r="T866" s="172">
        <v>170267.544884</v>
      </c>
      <c r="U866" s="168" t="s">
        <v>4748</v>
      </c>
      <c r="V866" s="172">
        <v>3461.8103759999999</v>
      </c>
      <c r="W866" s="173" t="s">
        <v>2001</v>
      </c>
      <c r="X866" s="172" t="s">
        <v>4748</v>
      </c>
      <c r="Y866" s="173" t="s">
        <v>2001</v>
      </c>
      <c r="Z866" s="172">
        <v>7013.999108</v>
      </c>
      <c r="AA866" s="173" t="s">
        <v>4748</v>
      </c>
      <c r="AB866" s="172">
        <v>490</v>
      </c>
      <c r="AC866" s="168" t="s">
        <v>2001</v>
      </c>
      <c r="AD866" s="172" t="s">
        <v>4748</v>
      </c>
      <c r="AE866" s="168" t="s">
        <v>2001</v>
      </c>
      <c r="AF866" s="172">
        <v>970</v>
      </c>
      <c r="AG866" s="168" t="s">
        <v>4748</v>
      </c>
      <c r="AH866" s="171" t="s">
        <v>4748</v>
      </c>
      <c r="AI866" s="171" t="s">
        <v>4748</v>
      </c>
      <c r="AJ866" s="171" t="s">
        <v>4748</v>
      </c>
      <c r="AK866" s="171" t="s">
        <v>4748</v>
      </c>
      <c r="AL866" s="171" t="s">
        <v>4748</v>
      </c>
      <c r="AM866" s="171" t="s">
        <v>4748</v>
      </c>
      <c r="AN866" s="170">
        <v>7.9567863435788926</v>
      </c>
      <c r="AO866" s="170" t="s">
        <v>4748</v>
      </c>
      <c r="AP866" s="170">
        <v>10.973385038075879</v>
      </c>
      <c r="AQ866" s="170">
        <v>5.7910693806448101</v>
      </c>
      <c r="AR866" s="170" t="s">
        <v>4748</v>
      </c>
      <c r="AS866" s="170">
        <v>4.5459570816199806</v>
      </c>
      <c r="AT866" s="6" t="s">
        <v>4748</v>
      </c>
      <c r="AU866" s="6" t="s">
        <v>4748</v>
      </c>
      <c r="AV866" s="6">
        <v>794</v>
      </c>
    </row>
    <row r="867" spans="1:48" x14ac:dyDescent="0.25">
      <c r="A867" s="162">
        <v>864</v>
      </c>
      <c r="B867" s="3" t="s">
        <v>494</v>
      </c>
      <c r="C867" s="3" t="s">
        <v>694</v>
      </c>
      <c r="D867" s="28">
        <v>9000</v>
      </c>
      <c r="E867" s="25">
        <v>2.2727270000000002</v>
      </c>
      <c r="F867" s="25">
        <v>8.4337350000000004</v>
      </c>
      <c r="G867" s="25">
        <v>0</v>
      </c>
      <c r="H867" s="28">
        <v>2679025968000</v>
      </c>
      <c r="I867" s="51">
        <v>297.6696</v>
      </c>
      <c r="J867" s="51">
        <v>95.799059999999997</v>
      </c>
      <c r="K867" s="28">
        <v>466395.4</v>
      </c>
      <c r="L867" s="28">
        <v>4115168000</v>
      </c>
      <c r="M867" s="51">
        <v>74.178330955079886</v>
      </c>
      <c r="N867" s="51">
        <v>0.82963010623101086</v>
      </c>
      <c r="O867" s="51">
        <v>0.79777469999999995</v>
      </c>
      <c r="P867" s="30">
        <v>2780973.4246359998</v>
      </c>
      <c r="Q867" s="27">
        <v>9.4835397307665659E-2</v>
      </c>
      <c r="R867" s="30">
        <v>3732766</v>
      </c>
      <c r="S867" s="27">
        <v>0.34225158965284974</v>
      </c>
      <c r="T867" s="30">
        <v>4723764</v>
      </c>
      <c r="U867" s="27">
        <v>0.26548623728355863</v>
      </c>
      <c r="V867" s="30">
        <v>6490.1616350000004</v>
      </c>
      <c r="W867" s="32">
        <v>-0.20212087966067249</v>
      </c>
      <c r="X867" s="30">
        <v>10839</v>
      </c>
      <c r="Y867" s="32">
        <v>0.67006626484426524</v>
      </c>
      <c r="Z867" s="30">
        <v>21955</v>
      </c>
      <c r="AA867" s="32">
        <v>1.0255558630870008</v>
      </c>
      <c r="AB867" s="30">
        <v>22</v>
      </c>
      <c r="AC867" s="27">
        <v>-0.18518518518518523</v>
      </c>
      <c r="AD867" s="30">
        <v>36</v>
      </c>
      <c r="AE867" s="27">
        <v>0.63636363636363646</v>
      </c>
      <c r="AF867" s="30">
        <v>74</v>
      </c>
      <c r="AG867" s="27">
        <v>1.0555555555555556</v>
      </c>
      <c r="AH867" s="25">
        <v>1.5258928188266531E-2</v>
      </c>
      <c r="AI867" s="25">
        <v>1.8490117053283257E-2</v>
      </c>
      <c r="AJ867" s="25">
        <v>3.1174439390610209E-2</v>
      </c>
      <c r="AK867" s="25">
        <v>0.20190277455711383</v>
      </c>
      <c r="AL867" s="25">
        <v>0.3363282780921954</v>
      </c>
      <c r="AM867" s="25">
        <v>0.68116551748102472</v>
      </c>
      <c r="AN867" s="49" t="s">
        <v>4748</v>
      </c>
      <c r="AO867" s="49" t="s">
        <v>4748</v>
      </c>
      <c r="AP867" s="49" t="s">
        <v>4748</v>
      </c>
      <c r="AQ867" s="49">
        <v>320.29487320109496</v>
      </c>
      <c r="AR867" s="49">
        <v>684.34450181109185</v>
      </c>
      <c r="AS867" s="49">
        <v>495.4099587308325</v>
      </c>
      <c r="AT867" s="28">
        <v>0</v>
      </c>
      <c r="AU867" s="28">
        <v>0</v>
      </c>
      <c r="AV867" s="28" t="s">
        <v>4748</v>
      </c>
    </row>
    <row r="868" spans="1:48" x14ac:dyDescent="0.25">
      <c r="A868" s="162">
        <v>865</v>
      </c>
      <c r="B868" s="3" t="s">
        <v>2033</v>
      </c>
      <c r="C868" s="165" t="s">
        <v>1</v>
      </c>
      <c r="D868" s="6">
        <v>58100</v>
      </c>
      <c r="E868" s="166">
        <v>2.1089630000000001</v>
      </c>
      <c r="F868" s="166">
        <v>2.4691360000000002</v>
      </c>
      <c r="G868" s="166">
        <v>7.7922079999999996</v>
      </c>
      <c r="H868" s="6">
        <v>54058951759400</v>
      </c>
      <c r="I868" s="154">
        <v>930.44669999999996</v>
      </c>
      <c r="J868" s="154">
        <v>32.219090000000001</v>
      </c>
      <c r="K868" s="6">
        <v>407186.5</v>
      </c>
      <c r="L868" s="6">
        <v>23355450000</v>
      </c>
      <c r="M868" s="154">
        <v>15.761561639076579</v>
      </c>
      <c r="N868" s="154">
        <v>2.7442068392252832</v>
      </c>
      <c r="O868" s="154">
        <v>0.7133524</v>
      </c>
      <c r="P868" s="167">
        <v>6673435.02599</v>
      </c>
      <c r="Q868" s="168">
        <v>1.381829386293175</v>
      </c>
      <c r="R868" s="167">
        <v>7359180.9208150003</v>
      </c>
      <c r="S868" s="168">
        <v>0.10275755921116048</v>
      </c>
      <c r="T868" s="167">
        <v>11632336.029173</v>
      </c>
      <c r="U868" s="168">
        <v>0.58065634672353783</v>
      </c>
      <c r="V868" s="167">
        <v>415422.66401200002</v>
      </c>
      <c r="W868" s="169">
        <v>3.4337229796152364</v>
      </c>
      <c r="X868" s="167">
        <v>1665077.55736</v>
      </c>
      <c r="Y868" s="169">
        <v>3.008152904512456</v>
      </c>
      <c r="Z868" s="167">
        <v>2033481.8103219999</v>
      </c>
      <c r="AA868" s="169">
        <v>0.22125350938373659</v>
      </c>
      <c r="AB868" s="167" t="s">
        <v>4748</v>
      </c>
      <c r="AC868" s="168" t="s">
        <v>2001</v>
      </c>
      <c r="AD868" s="167">
        <v>2592.3664122137402</v>
      </c>
      <c r="AE868" s="168" t="s">
        <v>2001</v>
      </c>
      <c r="AF868" s="167">
        <v>2533.8710839694654</v>
      </c>
      <c r="AG868" s="168">
        <v>-2.2564452296819783E-2</v>
      </c>
      <c r="AH868" s="166">
        <v>1.9474100188066377</v>
      </c>
      <c r="AI868" s="166">
        <v>5.277793796498111</v>
      </c>
      <c r="AJ868" s="166">
        <v>4.7293553473289025</v>
      </c>
      <c r="AK868" s="166">
        <v>10.92591693226956</v>
      </c>
      <c r="AL868" s="166">
        <v>23.092293403688714</v>
      </c>
      <c r="AM868" s="166">
        <v>18.671223616182502</v>
      </c>
      <c r="AN868" s="170">
        <v>20.07755927179694</v>
      </c>
      <c r="AO868" s="170">
        <v>21.511626447127497</v>
      </c>
      <c r="AP868" s="170">
        <v>27.998081779138083</v>
      </c>
      <c r="AQ868" s="170">
        <v>131.14775601971346</v>
      </c>
      <c r="AR868" s="170">
        <v>134.40241823596418</v>
      </c>
      <c r="AS868" s="170">
        <v>135.40452600342579</v>
      </c>
      <c r="AT868" s="6" t="s">
        <v>4748</v>
      </c>
      <c r="AU868" s="6">
        <v>0</v>
      </c>
      <c r="AV868" s="6" t="s">
        <v>4748</v>
      </c>
    </row>
    <row r="869" spans="1:48" x14ac:dyDescent="0.25">
      <c r="A869" s="162">
        <v>866</v>
      </c>
      <c r="B869" s="3" t="s">
        <v>3217</v>
      </c>
      <c r="C869" s="3" t="s">
        <v>2176</v>
      </c>
      <c r="D869" s="6" t="s">
        <v>4942</v>
      </c>
      <c r="E869" s="171" t="s">
        <v>4942</v>
      </c>
      <c r="F869" s="171" t="s">
        <v>4942</v>
      </c>
      <c r="G869" s="171" t="s">
        <v>4942</v>
      </c>
      <c r="H869" s="6" t="s">
        <v>4942</v>
      </c>
      <c r="I869" s="154">
        <v>10.962999999999999</v>
      </c>
      <c r="J869" s="154">
        <v>100</v>
      </c>
      <c r="K869" s="6" t="s">
        <v>4942</v>
      </c>
      <c r="L869" s="6" t="s">
        <v>4942</v>
      </c>
      <c r="M869" s="154" t="s">
        <v>4942</v>
      </c>
      <c r="N869" s="154" t="s">
        <v>4942</v>
      </c>
      <c r="O869" s="154" t="s">
        <v>4942</v>
      </c>
      <c r="P869" s="172">
        <v>61693.062646999999</v>
      </c>
      <c r="Q869" s="168" t="s">
        <v>2001</v>
      </c>
      <c r="R869" s="172" t="s">
        <v>4748</v>
      </c>
      <c r="S869" s="168" t="s">
        <v>2001</v>
      </c>
      <c r="T869" s="172">
        <v>67122.590937000001</v>
      </c>
      <c r="U869" s="168" t="s">
        <v>4748</v>
      </c>
      <c r="V869" s="172">
        <v>1047.969171</v>
      </c>
      <c r="W869" s="173" t="s">
        <v>2001</v>
      </c>
      <c r="X869" s="172" t="s">
        <v>4748</v>
      </c>
      <c r="Y869" s="173" t="s">
        <v>2001</v>
      </c>
      <c r="Z869" s="172">
        <v>1367.306726</v>
      </c>
      <c r="AA869" s="173" t="s">
        <v>4748</v>
      </c>
      <c r="AB869" s="172">
        <v>95</v>
      </c>
      <c r="AC869" s="168" t="s">
        <v>2001</v>
      </c>
      <c r="AD869" s="172" t="s">
        <v>4748</v>
      </c>
      <c r="AE869" s="168" t="s">
        <v>2001</v>
      </c>
      <c r="AF869" s="172">
        <v>124.72</v>
      </c>
      <c r="AG869" s="168" t="s">
        <v>4748</v>
      </c>
      <c r="AH869" s="171" t="s">
        <v>4748</v>
      </c>
      <c r="AI869" s="171" t="s">
        <v>4748</v>
      </c>
      <c r="AJ869" s="171" t="s">
        <v>4748</v>
      </c>
      <c r="AK869" s="171" t="s">
        <v>4748</v>
      </c>
      <c r="AL869" s="171" t="s">
        <v>4748</v>
      </c>
      <c r="AM869" s="171" t="s">
        <v>4748</v>
      </c>
      <c r="AN869" s="170">
        <v>31.639088650349521</v>
      </c>
      <c r="AO869" s="170" t="s">
        <v>4748</v>
      </c>
      <c r="AP869" s="170">
        <v>28.700562672083617</v>
      </c>
      <c r="AQ869" s="170">
        <v>51.212739469418658</v>
      </c>
      <c r="AR869" s="170" t="s">
        <v>4748</v>
      </c>
      <c r="AS869" s="170">
        <v>42.820584506451894</v>
      </c>
      <c r="AT869" s="6" t="s">
        <v>4748</v>
      </c>
      <c r="AU869" s="6" t="s">
        <v>4748</v>
      </c>
      <c r="AV869" s="6">
        <v>125</v>
      </c>
    </row>
    <row r="870" spans="1:48" x14ac:dyDescent="0.25">
      <c r="A870" s="162">
        <v>867</v>
      </c>
      <c r="B870" s="3" t="s">
        <v>193</v>
      </c>
      <c r="C870" s="3" t="s">
        <v>1</v>
      </c>
      <c r="D870" s="28">
        <v>8890</v>
      </c>
      <c r="E870" s="25">
        <v>-11.1</v>
      </c>
      <c r="F870" s="25">
        <v>11.125</v>
      </c>
      <c r="G870" s="25">
        <v>106.74420000000001</v>
      </c>
      <c r="H870" s="28">
        <v>804545000000</v>
      </c>
      <c r="I870" s="51">
        <v>90.5</v>
      </c>
      <c r="J870" s="51">
        <v>57.422899999999998</v>
      </c>
      <c r="K870" s="28">
        <v>35066.5</v>
      </c>
      <c r="L870" s="28">
        <v>335750000</v>
      </c>
      <c r="M870" s="51">
        <v>114.74884897481908</v>
      </c>
      <c r="N870" s="51">
        <v>3.3182715596011594</v>
      </c>
      <c r="O870" s="51">
        <v>0.53541289999999997</v>
      </c>
      <c r="P870" s="30">
        <v>96076.858248000004</v>
      </c>
      <c r="Q870" s="27">
        <v>-0.54367772968051131</v>
      </c>
      <c r="R870" s="30">
        <v>190767.66706899999</v>
      </c>
      <c r="S870" s="27">
        <v>0.98557353506062562</v>
      </c>
      <c r="T870" s="30">
        <v>232502.567702</v>
      </c>
      <c r="U870" s="27">
        <v>0.21877344978960531</v>
      </c>
      <c r="V870" s="30">
        <v>-127654.79672499999</v>
      </c>
      <c r="W870" s="32">
        <v>-23.747723606164964</v>
      </c>
      <c r="X870" s="30">
        <v>2412.0380759999998</v>
      </c>
      <c r="Y870" s="32">
        <v>-1.0188950054199384</v>
      </c>
      <c r="Z870" s="30">
        <v>-479437.925009</v>
      </c>
      <c r="AA870" s="32">
        <v>-199.76880459701334</v>
      </c>
      <c r="AB870" s="30">
        <v>-1411</v>
      </c>
      <c r="AC870" s="27">
        <v>-23.758064516129032</v>
      </c>
      <c r="AD870" s="30">
        <v>27</v>
      </c>
      <c r="AE870" s="27">
        <v>-1.0191353649893693</v>
      </c>
      <c r="AF870" s="30">
        <v>-5298</v>
      </c>
      <c r="AG870" s="27">
        <v>-197.22222222222223</v>
      </c>
      <c r="AH870" s="25">
        <v>-9.3032114849125147</v>
      </c>
      <c r="AI870" s="25">
        <v>0.18335617464509507</v>
      </c>
      <c r="AJ870" s="25">
        <v>-51.719640993140047</v>
      </c>
      <c r="AK870" s="25">
        <v>-16.333168097480243</v>
      </c>
      <c r="AL870" s="25">
        <v>0.33549618106093082</v>
      </c>
      <c r="AM870" s="25">
        <v>-99.808655074605056</v>
      </c>
      <c r="AN870" s="49">
        <v>27.051590044620376</v>
      </c>
      <c r="AO870" s="49">
        <v>47.908258599159417</v>
      </c>
      <c r="AP870" s="49">
        <v>50.364124745961988</v>
      </c>
      <c r="AQ870" s="49">
        <v>35.99487839399081</v>
      </c>
      <c r="AR870" s="49">
        <v>35.168828432021463</v>
      </c>
      <c r="AS870" s="49">
        <v>7.5471166218424868</v>
      </c>
      <c r="AT870" s="28">
        <v>0</v>
      </c>
      <c r="AU870" s="28">
        <v>0</v>
      </c>
      <c r="AV870" s="28">
        <v>0</v>
      </c>
    </row>
    <row r="871" spans="1:48" x14ac:dyDescent="0.25">
      <c r="A871" s="162">
        <v>868</v>
      </c>
      <c r="B871" s="3" t="s">
        <v>3220</v>
      </c>
      <c r="C871" s="3" t="s">
        <v>2176</v>
      </c>
      <c r="D871" s="28" t="s">
        <v>4942</v>
      </c>
      <c r="E871" s="25" t="s">
        <v>4942</v>
      </c>
      <c r="F871" s="25" t="s">
        <v>4942</v>
      </c>
      <c r="G871" s="25" t="s">
        <v>4942</v>
      </c>
      <c r="H871" s="28" t="s">
        <v>4942</v>
      </c>
      <c r="I871" s="51">
        <v>8.5</v>
      </c>
      <c r="J871" s="51">
        <v>98.271770000000004</v>
      </c>
      <c r="K871" s="28" t="s">
        <v>4942</v>
      </c>
      <c r="L871" s="28" t="s">
        <v>4942</v>
      </c>
      <c r="M871" s="51" t="s">
        <v>4942</v>
      </c>
      <c r="N871" s="51" t="s">
        <v>4942</v>
      </c>
      <c r="O871" s="51" t="s">
        <v>4942</v>
      </c>
      <c r="P871" s="30">
        <v>44318.974733000003</v>
      </c>
      <c r="Q871" s="27" t="s">
        <v>2001</v>
      </c>
      <c r="R871" s="30">
        <v>112110.316228</v>
      </c>
      <c r="S871" s="27">
        <v>1.5296234153296515</v>
      </c>
      <c r="T871" s="30">
        <v>121939.839414</v>
      </c>
      <c r="U871" s="27">
        <v>8.7677240745709747E-2</v>
      </c>
      <c r="V871" s="30">
        <v>52.628681999999998</v>
      </c>
      <c r="W871" s="32" t="s">
        <v>2001</v>
      </c>
      <c r="X871" s="30">
        <v>636.543541</v>
      </c>
      <c r="Y871" s="32">
        <v>11.094993011605345</v>
      </c>
      <c r="Z871" s="30">
        <v>1759.2953680000001</v>
      </c>
      <c r="AA871" s="32">
        <v>1.7638256532085368</v>
      </c>
      <c r="AB871" s="30">
        <v>6</v>
      </c>
      <c r="AC871" s="27" t="s">
        <v>2001</v>
      </c>
      <c r="AD871" s="30">
        <v>75</v>
      </c>
      <c r="AE871" s="27">
        <v>11.5</v>
      </c>
      <c r="AF871" s="30">
        <v>207</v>
      </c>
      <c r="AG871" s="27">
        <v>1.76</v>
      </c>
      <c r="AH871" s="25" t="s">
        <v>4748</v>
      </c>
      <c r="AI871" s="25">
        <v>0.41633788097452307</v>
      </c>
      <c r="AJ871" s="25">
        <v>1.2147233011539407</v>
      </c>
      <c r="AK871" s="25" t="s">
        <v>4748</v>
      </c>
      <c r="AL871" s="25">
        <v>0.74562121006814264</v>
      </c>
      <c r="AM871" s="25">
        <v>2.0322506069621755</v>
      </c>
      <c r="AN871" s="49">
        <v>9.4410378877390002</v>
      </c>
      <c r="AO871" s="49">
        <v>6.2363712950207599</v>
      </c>
      <c r="AP871" s="49">
        <v>5.8186707265627131</v>
      </c>
      <c r="AQ871" s="49">
        <v>55.93921270544935</v>
      </c>
      <c r="AR871" s="49">
        <v>56.052160485345439</v>
      </c>
      <c r="AS871" s="49">
        <v>37.563539882293739</v>
      </c>
      <c r="AT871" s="28" t="s">
        <v>4748</v>
      </c>
      <c r="AU871" s="28" t="s">
        <v>4748</v>
      </c>
      <c r="AV871" s="28">
        <v>200</v>
      </c>
    </row>
    <row r="872" spans="1:48" x14ac:dyDescent="0.25">
      <c r="A872" s="162">
        <v>869</v>
      </c>
      <c r="B872" s="3" t="s">
        <v>495</v>
      </c>
      <c r="C872" s="3" t="s">
        <v>694</v>
      </c>
      <c r="D872" s="28">
        <v>7100</v>
      </c>
      <c r="E872" s="25">
        <v>20.338979999999999</v>
      </c>
      <c r="F872" s="25">
        <v>31.481480000000001</v>
      </c>
      <c r="G872" s="25">
        <v>73.170730000000006</v>
      </c>
      <c r="H872" s="28">
        <v>1420000000000</v>
      </c>
      <c r="I872" s="51">
        <v>200</v>
      </c>
      <c r="J872" s="51">
        <v>40.715449999999997</v>
      </c>
      <c r="K872" s="28">
        <v>379474.6</v>
      </c>
      <c r="L872" s="28">
        <v>2251484000</v>
      </c>
      <c r="M872" s="51">
        <v>59.164233044547444</v>
      </c>
      <c r="N872" s="51">
        <v>1.1551018820582339</v>
      </c>
      <c r="O872" s="51">
        <v>0.5785669</v>
      </c>
      <c r="P872" s="30">
        <v>728867.83688700001</v>
      </c>
      <c r="Q872" s="27">
        <v>-7.1926893481449095E-2</v>
      </c>
      <c r="R872" s="30">
        <v>979868.32676099997</v>
      </c>
      <c r="S872" s="27">
        <v>0.34437037439602891</v>
      </c>
      <c r="T872" s="30">
        <v>1089531.0841270001</v>
      </c>
      <c r="U872" s="27">
        <v>0.11191580988079837</v>
      </c>
      <c r="V872" s="30">
        <v>26020.715434000002</v>
      </c>
      <c r="W872" s="32">
        <v>-1.0296959090543887</v>
      </c>
      <c r="X872" s="30">
        <v>-146503.28139600001</v>
      </c>
      <c r="Y872" s="32">
        <v>-6.6302557002168854</v>
      </c>
      <c r="Z872" s="30">
        <v>-5965.0788510000002</v>
      </c>
      <c r="AA872" s="32">
        <v>-0.95928365020796824</v>
      </c>
      <c r="AB872" s="30">
        <v>130</v>
      </c>
      <c r="AC872" s="27">
        <v>-1.029673590504451</v>
      </c>
      <c r="AD872" s="30">
        <v>-733</v>
      </c>
      <c r="AE872" s="27">
        <v>-6.6384615384615389</v>
      </c>
      <c r="AF872" s="30">
        <v>-30</v>
      </c>
      <c r="AG872" s="27">
        <v>-0.95907230559345158</v>
      </c>
      <c r="AH872" s="25">
        <v>0.77102484355415235</v>
      </c>
      <c r="AI872" s="25">
        <v>-4.3739325765327379</v>
      </c>
      <c r="AJ872" s="25">
        <v>-0.17723905787002009</v>
      </c>
      <c r="AK872" s="25">
        <v>2.2790020412227339</v>
      </c>
      <c r="AL872" s="25">
        <v>-12.462433987652858</v>
      </c>
      <c r="AM872" s="25">
        <v>-0.4948347792996779</v>
      </c>
      <c r="AN872" s="49">
        <v>44.333546824909064</v>
      </c>
      <c r="AO872" s="49">
        <v>43.826185561638695</v>
      </c>
      <c r="AP872" s="49">
        <v>45.209532303401815</v>
      </c>
      <c r="AQ872" s="49">
        <v>81.798267953745977</v>
      </c>
      <c r="AR872" s="49">
        <v>74.382175473912952</v>
      </c>
      <c r="AS872" s="49">
        <v>70.815900496358424</v>
      </c>
      <c r="AT872" s="28">
        <v>0</v>
      </c>
      <c r="AU872" s="28">
        <v>0</v>
      </c>
      <c r="AV872" s="28" t="s">
        <v>4748</v>
      </c>
    </row>
    <row r="873" spans="1:48" x14ac:dyDescent="0.25">
      <c r="A873" s="162">
        <v>870</v>
      </c>
      <c r="B873" s="3" t="s">
        <v>194</v>
      </c>
      <c r="C873" s="3" t="s">
        <v>1</v>
      </c>
      <c r="D873" s="28">
        <v>3890</v>
      </c>
      <c r="E873" s="25">
        <v>-21.41414</v>
      </c>
      <c r="F873" s="25">
        <v>0.25773200000000002</v>
      </c>
      <c r="G873" s="25">
        <v>78.440370000000001</v>
      </c>
      <c r="H873" s="28">
        <v>1166999996110</v>
      </c>
      <c r="I873" s="51">
        <v>300</v>
      </c>
      <c r="J873" s="51">
        <v>71.360709999999997</v>
      </c>
      <c r="K873" s="28">
        <v>1659641</v>
      </c>
      <c r="L873" s="28">
        <v>7253100000</v>
      </c>
      <c r="M873" s="51">
        <v>58.800564914712666</v>
      </c>
      <c r="N873" s="51">
        <v>4.1946515587874122</v>
      </c>
      <c r="O873" s="51">
        <v>0.74073489999999997</v>
      </c>
      <c r="P873" s="30">
        <v>929712.70819399995</v>
      </c>
      <c r="Q873" s="27">
        <v>-0.66010480678886596</v>
      </c>
      <c r="R873" s="30">
        <v>1170773.9300239999</v>
      </c>
      <c r="S873" s="27">
        <v>0.25928571235545439</v>
      </c>
      <c r="T873" s="30">
        <v>1133713.8785250001</v>
      </c>
      <c r="U873" s="27">
        <v>-3.1654319035136116E-2</v>
      </c>
      <c r="V873" s="30">
        <v>621262.07069900003</v>
      </c>
      <c r="W873" s="32">
        <v>-1.2581514057418919</v>
      </c>
      <c r="X873" s="30">
        <v>-727935.54254499997</v>
      </c>
      <c r="Y873" s="32">
        <v>-2.1717044655985172</v>
      </c>
      <c r="Z873" s="30">
        <v>-472517.35087299999</v>
      </c>
      <c r="AA873" s="32">
        <v>-0.3508802314817735</v>
      </c>
      <c r="AB873" s="30">
        <v>2071</v>
      </c>
      <c r="AC873" s="27">
        <v>-1.2581650461231613</v>
      </c>
      <c r="AD873" s="30">
        <v>-2426</v>
      </c>
      <c r="AE873" s="27">
        <v>-2.1714147754707871</v>
      </c>
      <c r="AF873" s="30">
        <v>-1575</v>
      </c>
      <c r="AG873" s="27">
        <v>-0.35078318219291016</v>
      </c>
      <c r="AH873" s="25">
        <v>7.8452149223596654</v>
      </c>
      <c r="AI873" s="25">
        <v>-11.244446976177956</v>
      </c>
      <c r="AJ873" s="25">
        <v>-8.3028389667412306</v>
      </c>
      <c r="AK873" s="25">
        <v>61.929253389049968</v>
      </c>
      <c r="AL873" s="25">
        <v>-70.71670864230542</v>
      </c>
      <c r="AM873" s="25">
        <v>-98.796038890793909</v>
      </c>
      <c r="AN873" s="49">
        <v>44.339576288439972</v>
      </c>
      <c r="AO873" s="49">
        <v>40.975420087306333</v>
      </c>
      <c r="AP873" s="49">
        <v>54.193763528885967</v>
      </c>
      <c r="AQ873" s="49">
        <v>77.612661082537826</v>
      </c>
      <c r="AR873" s="49">
        <v>102.91176872143819</v>
      </c>
      <c r="AS873" s="49">
        <v>155.63008603026179</v>
      </c>
      <c r="AT873" s="28">
        <v>0</v>
      </c>
      <c r="AU873" s="28">
        <v>0</v>
      </c>
      <c r="AV873" s="28" t="s">
        <v>4748</v>
      </c>
    </row>
    <row r="874" spans="1:48" x14ac:dyDescent="0.25">
      <c r="A874" s="162">
        <v>871</v>
      </c>
      <c r="B874" s="3" t="s">
        <v>4635</v>
      </c>
      <c r="C874" s="3" t="s">
        <v>2176</v>
      </c>
      <c r="D874" s="28">
        <v>12700</v>
      </c>
      <c r="E874" s="25">
        <v>-8.6330939999999998</v>
      </c>
      <c r="F874" s="25">
        <v>-11.18881</v>
      </c>
      <c r="G874" s="25">
        <v>-35.532989999999998</v>
      </c>
      <c r="H874" s="28">
        <v>13134714649999.998</v>
      </c>
      <c r="I874" s="51">
        <v>1034.229</v>
      </c>
      <c r="J874" s="51">
        <v>100</v>
      </c>
      <c r="K874" s="28">
        <v>262091</v>
      </c>
      <c r="L874" s="28">
        <v>3484624000</v>
      </c>
      <c r="M874" s="51">
        <v>34.435540603673957</v>
      </c>
      <c r="N874" s="51">
        <v>1.3821330375255896</v>
      </c>
      <c r="O874" s="51" t="s">
        <v>4942</v>
      </c>
      <c r="P874" s="30">
        <v>50910493.79902</v>
      </c>
      <c r="Q874" s="27">
        <v>-0.23219079038573165</v>
      </c>
      <c r="R874" s="30">
        <v>39263344.012289003</v>
      </c>
      <c r="S874" s="27">
        <v>-0.22877699502799165</v>
      </c>
      <c r="T874" s="30" t="s">
        <v>4748</v>
      </c>
      <c r="U874" s="27" t="s">
        <v>4748</v>
      </c>
      <c r="V874" s="30">
        <v>618054.00992900005</v>
      </c>
      <c r="W874" s="32">
        <v>-1.443564444140135</v>
      </c>
      <c r="X874" s="30">
        <v>498495.03049999999</v>
      </c>
      <c r="Y874" s="32">
        <v>-0.19344422576068165</v>
      </c>
      <c r="Z874" s="30" t="s">
        <v>4748</v>
      </c>
      <c r="AA874" s="32" t="s">
        <v>4748</v>
      </c>
      <c r="AB874" s="30" t="s">
        <v>4748</v>
      </c>
      <c r="AC874" s="27" t="s">
        <v>2001</v>
      </c>
      <c r="AD874" s="30" t="s">
        <v>4748</v>
      </c>
      <c r="AE874" s="27" t="s">
        <v>2001</v>
      </c>
      <c r="AF874" s="30" t="s">
        <v>4748</v>
      </c>
      <c r="AG874" s="27" t="s">
        <v>4748</v>
      </c>
      <c r="AH874" s="25">
        <v>2.8024855639755044</v>
      </c>
      <c r="AI874" s="25">
        <v>2.3880416284509351</v>
      </c>
      <c r="AJ874" s="25" t="s">
        <v>4748</v>
      </c>
      <c r="AK874" s="25">
        <v>7.233305538670737</v>
      </c>
      <c r="AL874" s="25">
        <v>5.5025045940046828</v>
      </c>
      <c r="AM874" s="25" t="s">
        <v>4748</v>
      </c>
      <c r="AN874" s="49">
        <v>5.7194985739247528</v>
      </c>
      <c r="AO874" s="49">
        <v>6.8795089925646202</v>
      </c>
      <c r="AP874" s="49" t="s">
        <v>4748</v>
      </c>
      <c r="AQ874" s="49">
        <v>28.179432304114759</v>
      </c>
      <c r="AR874" s="49">
        <v>25.732713427629321</v>
      </c>
      <c r="AS874" s="49" t="s">
        <v>4748</v>
      </c>
      <c r="AT874" s="28" t="s">
        <v>4748</v>
      </c>
      <c r="AU874" s="28" t="s">
        <v>4748</v>
      </c>
      <c r="AV874" s="28" t="s">
        <v>4748</v>
      </c>
    </row>
    <row r="875" spans="1:48" x14ac:dyDescent="0.25">
      <c r="A875" s="162">
        <v>872</v>
      </c>
      <c r="B875" s="3" t="s">
        <v>496</v>
      </c>
      <c r="C875" s="3" t="s">
        <v>694</v>
      </c>
      <c r="D875" s="28">
        <v>4400</v>
      </c>
      <c r="E875" s="25">
        <v>4.7619049999999996</v>
      </c>
      <c r="F875" s="25">
        <v>0</v>
      </c>
      <c r="G875" s="25">
        <v>-15.38462</v>
      </c>
      <c r="H875" s="28">
        <v>35025364000</v>
      </c>
      <c r="I875" s="51">
        <v>7.9603099999999998</v>
      </c>
      <c r="J875" s="51">
        <v>72.878330000000005</v>
      </c>
      <c r="K875" s="28">
        <v>2000</v>
      </c>
      <c r="L875" s="28">
        <v>8420000</v>
      </c>
      <c r="M875" s="51">
        <v>4.5466647426697024</v>
      </c>
      <c r="N875" s="51">
        <v>0.36056916870184325</v>
      </c>
      <c r="O875" s="51">
        <v>0.47547080000000003</v>
      </c>
      <c r="P875" s="30">
        <v>550982.41519900004</v>
      </c>
      <c r="Q875" s="27">
        <v>0.55700433333257537</v>
      </c>
      <c r="R875" s="30">
        <v>568893.91349800001</v>
      </c>
      <c r="S875" s="27">
        <v>3.2508293921741149E-2</v>
      </c>
      <c r="T875" s="30">
        <v>436013.69902200002</v>
      </c>
      <c r="U875" s="27">
        <v>-0.2335764389865759</v>
      </c>
      <c r="V875" s="30">
        <v>9508.7227760000005</v>
      </c>
      <c r="W875" s="32">
        <v>0.56717705797412687</v>
      </c>
      <c r="X875" s="30">
        <v>9641.7482870000003</v>
      </c>
      <c r="Y875" s="32">
        <v>1.3989840079863924E-2</v>
      </c>
      <c r="Z875" s="30">
        <v>7934.8291520000002</v>
      </c>
      <c r="AA875" s="32">
        <v>-0.17703419381954252</v>
      </c>
      <c r="AB875" s="30">
        <v>1180.6375442739077</v>
      </c>
      <c r="AC875" s="27">
        <v>0.29870129870129869</v>
      </c>
      <c r="AD875" s="30">
        <v>1099.6851945454546</v>
      </c>
      <c r="AE875" s="27">
        <v>-6.8566640219999808E-2</v>
      </c>
      <c r="AF875" s="30">
        <v>884</v>
      </c>
      <c r="AG875" s="27">
        <v>-0.19613358042399234</v>
      </c>
      <c r="AH875" s="25">
        <v>3.0356677348969994</v>
      </c>
      <c r="AI875" s="25">
        <v>2.573567012193696</v>
      </c>
      <c r="AJ875" s="25">
        <v>2.1701654251601603</v>
      </c>
      <c r="AK875" s="25">
        <v>12.711533102723152</v>
      </c>
      <c r="AL875" s="25">
        <v>10.612966704894152</v>
      </c>
      <c r="AM875" s="25">
        <v>7.4041349764127018</v>
      </c>
      <c r="AN875" s="49">
        <v>10.165331698430158</v>
      </c>
      <c r="AO875" s="49">
        <v>8.8257585081680681</v>
      </c>
      <c r="AP875" s="49">
        <v>11.719672926244851</v>
      </c>
      <c r="AQ875" s="49">
        <v>249.78859530426627</v>
      </c>
      <c r="AR875" s="49">
        <v>157.04265730609819</v>
      </c>
      <c r="AS875" s="49">
        <v>122.80618298543615</v>
      </c>
      <c r="AT875" s="28">
        <v>0</v>
      </c>
      <c r="AU875" s="28">
        <v>0</v>
      </c>
      <c r="AV875" s="28">
        <v>0</v>
      </c>
    </row>
    <row r="876" spans="1:48" x14ac:dyDescent="0.25">
      <c r="A876" s="162">
        <v>873</v>
      </c>
      <c r="B876" s="3" t="s">
        <v>3223</v>
      </c>
      <c r="C876" s="3" t="s">
        <v>2176</v>
      </c>
      <c r="D876" s="28">
        <v>15300</v>
      </c>
      <c r="E876" s="25">
        <v>0</v>
      </c>
      <c r="F876" s="25">
        <v>0</v>
      </c>
      <c r="G876" s="25">
        <v>1.324503</v>
      </c>
      <c r="H876" s="28">
        <v>30600000000</v>
      </c>
      <c r="I876" s="51">
        <v>2</v>
      </c>
      <c r="J876" s="51">
        <v>100</v>
      </c>
      <c r="K876" s="28">
        <v>25</v>
      </c>
      <c r="L876" s="28">
        <v>382500</v>
      </c>
      <c r="M876" s="51" t="s">
        <v>4942</v>
      </c>
      <c r="N876" s="51">
        <v>6.5180998413530284</v>
      </c>
      <c r="O876" s="51" t="s">
        <v>4942</v>
      </c>
      <c r="P876" s="30" t="s">
        <v>4748</v>
      </c>
      <c r="Q876" s="27" t="s">
        <v>2001</v>
      </c>
      <c r="R876" s="30">
        <v>10505.202577</v>
      </c>
      <c r="S876" s="27" t="s">
        <v>2001</v>
      </c>
      <c r="T876" s="30" t="s">
        <v>4748</v>
      </c>
      <c r="U876" s="27" t="s">
        <v>4748</v>
      </c>
      <c r="V876" s="30" t="s">
        <v>4748</v>
      </c>
      <c r="W876" s="32" t="s">
        <v>2001</v>
      </c>
      <c r="X876" s="30">
        <v>-316.06730399999998</v>
      </c>
      <c r="Y876" s="32" t="s">
        <v>2001</v>
      </c>
      <c r="Z876" s="30" t="s">
        <v>4748</v>
      </c>
      <c r="AA876" s="32" t="s">
        <v>4748</v>
      </c>
      <c r="AB876" s="30" t="s">
        <v>4748</v>
      </c>
      <c r="AC876" s="27" t="s">
        <v>2001</v>
      </c>
      <c r="AD876" s="30" t="s">
        <v>4748</v>
      </c>
      <c r="AE876" s="27" t="s">
        <v>2001</v>
      </c>
      <c r="AF876" s="30" t="s">
        <v>4748</v>
      </c>
      <c r="AG876" s="27" t="s">
        <v>4748</v>
      </c>
      <c r="AH876" s="25" t="s">
        <v>4748</v>
      </c>
      <c r="AI876" s="25" t="s">
        <v>4748</v>
      </c>
      <c r="AJ876" s="25" t="s">
        <v>4748</v>
      </c>
      <c r="AK876" s="25" t="s">
        <v>4748</v>
      </c>
      <c r="AL876" s="25" t="s">
        <v>4748</v>
      </c>
      <c r="AM876" s="25" t="s">
        <v>4748</v>
      </c>
      <c r="AN876" s="49" t="s">
        <v>4748</v>
      </c>
      <c r="AO876" s="49">
        <v>33.510789441676081</v>
      </c>
      <c r="AP876" s="49" t="s">
        <v>4748</v>
      </c>
      <c r="AQ876" s="49" t="s">
        <v>4748</v>
      </c>
      <c r="AR876" s="49">
        <v>17.747516370709629</v>
      </c>
      <c r="AS876" s="49" t="s">
        <v>4748</v>
      </c>
      <c r="AT876" s="28" t="s">
        <v>4748</v>
      </c>
      <c r="AU876" s="28" t="s">
        <v>4748</v>
      </c>
      <c r="AV876" s="28" t="s">
        <v>4748</v>
      </c>
    </row>
    <row r="877" spans="1:48" x14ac:dyDescent="0.25">
      <c r="A877" s="162">
        <v>874</v>
      </c>
      <c r="B877" s="3" t="s">
        <v>195</v>
      </c>
      <c r="C877" s="3" t="s">
        <v>1</v>
      </c>
      <c r="D877" s="28">
        <v>49000</v>
      </c>
      <c r="E877" s="25">
        <v>-2</v>
      </c>
      <c r="F877" s="25">
        <v>-7.5471700000000004</v>
      </c>
      <c r="G877" s="25">
        <v>-4.296875</v>
      </c>
      <c r="H877" s="28">
        <v>1302286720000</v>
      </c>
      <c r="I877" s="51">
        <v>26.577279999999998</v>
      </c>
      <c r="J877" s="51">
        <v>45.93374</v>
      </c>
      <c r="K877" s="28">
        <v>661.5</v>
      </c>
      <c r="L877" s="28">
        <v>32824500</v>
      </c>
      <c r="M877" s="51">
        <v>13.742297252732119</v>
      </c>
      <c r="N877" s="51">
        <v>2.2265658151769028</v>
      </c>
      <c r="O877" s="51">
        <v>0.34012039999999999</v>
      </c>
      <c r="P877" s="30">
        <v>663213.42221999995</v>
      </c>
      <c r="Q877" s="27">
        <v>8.2842472558342317E-2</v>
      </c>
      <c r="R877" s="30">
        <v>790405.02231799997</v>
      </c>
      <c r="S877" s="27">
        <v>0.19178079911628854</v>
      </c>
      <c r="T877" s="30">
        <v>961734.84820600005</v>
      </c>
      <c r="U877" s="27">
        <v>0.21676206634611914</v>
      </c>
      <c r="V877" s="30">
        <v>70316.466537999993</v>
      </c>
      <c r="W877" s="32">
        <v>7.092875875207838E-2</v>
      </c>
      <c r="X877" s="30">
        <v>78111.771286000003</v>
      </c>
      <c r="Y877" s="32">
        <v>0.11086030245543288</v>
      </c>
      <c r="Z877" s="30">
        <v>86830.799329999994</v>
      </c>
      <c r="AA877" s="32">
        <v>0.11162245971962366</v>
      </c>
      <c r="AB877" s="30">
        <v>3188</v>
      </c>
      <c r="AC877" s="27">
        <v>0.21281647307898455</v>
      </c>
      <c r="AD877" s="30">
        <v>2775</v>
      </c>
      <c r="AE877" s="27">
        <v>-0.12954830614805524</v>
      </c>
      <c r="AF877" s="30">
        <v>3092</v>
      </c>
      <c r="AG877" s="27">
        <v>0.11423423423423423</v>
      </c>
      <c r="AH877" s="25">
        <v>12.504078802729564</v>
      </c>
      <c r="AI877" s="25">
        <v>11.433238564558115</v>
      </c>
      <c r="AJ877" s="25">
        <v>9.4515906241211365</v>
      </c>
      <c r="AK877" s="25">
        <v>14.943252932120018</v>
      </c>
      <c r="AL877" s="25">
        <v>15.061907042683204</v>
      </c>
      <c r="AM877" s="25">
        <v>15.971101758017896</v>
      </c>
      <c r="AN877" s="49">
        <v>45.511064986690762</v>
      </c>
      <c r="AO877" s="49">
        <v>44.185491001408408</v>
      </c>
      <c r="AP877" s="49">
        <v>42.226201571414201</v>
      </c>
      <c r="AQ877" s="49">
        <v>2.8233830744576549</v>
      </c>
      <c r="AR877" s="49">
        <v>9.5097198192769863</v>
      </c>
      <c r="AS877" s="49">
        <v>42.029099862793863</v>
      </c>
      <c r="AT877" s="28">
        <v>1860</v>
      </c>
      <c r="AU877" s="28">
        <v>2000</v>
      </c>
      <c r="AV877" s="28">
        <v>2000</v>
      </c>
    </row>
    <row r="878" spans="1:48" x14ac:dyDescent="0.25">
      <c r="A878" s="162">
        <v>875</v>
      </c>
      <c r="B878" s="3" t="s">
        <v>497</v>
      </c>
      <c r="C878" s="3" t="s">
        <v>694</v>
      </c>
      <c r="D878" s="6">
        <v>4500</v>
      </c>
      <c r="E878" s="171">
        <v>9.7560979999999997</v>
      </c>
      <c r="F878" s="171">
        <v>60.714289999999998</v>
      </c>
      <c r="G878" s="171">
        <v>95.652169999999998</v>
      </c>
      <c r="H878" s="6">
        <v>180000000000</v>
      </c>
      <c r="I878" s="154">
        <v>40</v>
      </c>
      <c r="J878" s="154">
        <v>87.341999999999999</v>
      </c>
      <c r="K878" s="6">
        <v>12715</v>
      </c>
      <c r="L878" s="6">
        <v>55677500</v>
      </c>
      <c r="M878" s="154" t="s">
        <v>4942</v>
      </c>
      <c r="N878" s="154">
        <v>1.8985869813820579</v>
      </c>
      <c r="O878" s="154">
        <v>0.33262760000000002</v>
      </c>
      <c r="P878" s="172">
        <v>-4057.0995130000001</v>
      </c>
      <c r="Q878" s="168">
        <v>-0.21904608142642079</v>
      </c>
      <c r="R878" s="172">
        <v>-1426.077573</v>
      </c>
      <c r="S878" s="168">
        <v>-0.64849825141570294</v>
      </c>
      <c r="T878" s="172">
        <v>8914.2445439999992</v>
      </c>
      <c r="U878" s="168">
        <v>-7.2508833409723632</v>
      </c>
      <c r="V878" s="172">
        <v>3804.2015980000001</v>
      </c>
      <c r="W878" s="173">
        <v>4.893683917346654</v>
      </c>
      <c r="X878" s="172">
        <v>-13504.223045999999</v>
      </c>
      <c r="Y878" s="173">
        <v>-4.5498179310737985</v>
      </c>
      <c r="Z878" s="172">
        <v>-2992.8445630000001</v>
      </c>
      <c r="AA878" s="173">
        <v>-0.77837713781789974</v>
      </c>
      <c r="AB878" s="172">
        <v>159</v>
      </c>
      <c r="AC878" s="168">
        <v>4.912978802528821</v>
      </c>
      <c r="AD878" s="172">
        <v>-563</v>
      </c>
      <c r="AE878" s="168">
        <v>-4.5408805031446544</v>
      </c>
      <c r="AF878" s="172">
        <v>-125</v>
      </c>
      <c r="AG878" s="168">
        <v>-0.77797513321492007</v>
      </c>
      <c r="AH878" s="171">
        <v>0.79176738117928724</v>
      </c>
      <c r="AI878" s="171">
        <v>-2.9201461949972516</v>
      </c>
      <c r="AJ878" s="171">
        <v>-0.65866398196031029</v>
      </c>
      <c r="AK878" s="171">
        <v>4.5729475762321403</v>
      </c>
      <c r="AL878" s="171">
        <v>-17.238130125923885</v>
      </c>
      <c r="AM878" s="171">
        <v>-4.2699581775643747</v>
      </c>
      <c r="AN878" s="170" t="s">
        <v>4748</v>
      </c>
      <c r="AO878" s="170" t="s">
        <v>4748</v>
      </c>
      <c r="AP878" s="170" t="s">
        <v>4748</v>
      </c>
      <c r="AQ878" s="170">
        <v>0</v>
      </c>
      <c r="AR878" s="170">
        <v>0</v>
      </c>
      <c r="AS878" s="170">
        <v>0</v>
      </c>
      <c r="AT878" s="6">
        <v>0</v>
      </c>
      <c r="AU878" s="6">
        <v>0</v>
      </c>
      <c r="AV878" s="6">
        <v>0</v>
      </c>
    </row>
    <row r="879" spans="1:48" x14ac:dyDescent="0.25">
      <c r="A879" s="162">
        <v>876</v>
      </c>
      <c r="B879" s="3" t="s">
        <v>196</v>
      </c>
      <c r="C879" s="3" t="s">
        <v>1</v>
      </c>
      <c r="D879" s="6">
        <v>36300</v>
      </c>
      <c r="E879" s="171">
        <v>-5.46875</v>
      </c>
      <c r="F879" s="171">
        <v>-1.2244900000000001</v>
      </c>
      <c r="G879" s="171">
        <v>-11.8932</v>
      </c>
      <c r="H879" s="6">
        <v>1686922964100</v>
      </c>
      <c r="I879" s="154">
        <v>46.471709999999995</v>
      </c>
      <c r="J879" s="154">
        <v>30.281849999999999</v>
      </c>
      <c r="K879" s="6">
        <v>2729</v>
      </c>
      <c r="L879" s="6">
        <v>101450000</v>
      </c>
      <c r="M879" s="154">
        <v>10.766379055435692</v>
      </c>
      <c r="N879" s="154">
        <v>2.6527367519113572</v>
      </c>
      <c r="O879" s="154">
        <v>0.6536419</v>
      </c>
      <c r="P879" s="172">
        <v>2094677.3842130001</v>
      </c>
      <c r="Q879" s="168">
        <v>3.3729209071291288E-2</v>
      </c>
      <c r="R879" s="172">
        <v>2346877.3857789999</v>
      </c>
      <c r="S879" s="168">
        <v>0.12040040316793466</v>
      </c>
      <c r="T879" s="172">
        <v>2612940.0987610002</v>
      </c>
      <c r="U879" s="168">
        <v>0.11336881704780075</v>
      </c>
      <c r="V879" s="172">
        <v>90476.338470000002</v>
      </c>
      <c r="W879" s="173">
        <v>0.21593945050357699</v>
      </c>
      <c r="X879" s="172">
        <v>223285.90339600001</v>
      </c>
      <c r="Y879" s="173">
        <v>1.4678927902242287</v>
      </c>
      <c r="Z879" s="172">
        <v>135807.65770800001</v>
      </c>
      <c r="AA879" s="173">
        <v>-0.39177684017452891</v>
      </c>
      <c r="AB879" s="172">
        <v>1753.2758260000001</v>
      </c>
      <c r="AC879" s="168">
        <v>8.2197182429746496E-2</v>
      </c>
      <c r="AD879" s="172">
        <v>4486</v>
      </c>
      <c r="AE879" s="168">
        <v>1.5586390535222039</v>
      </c>
      <c r="AF879" s="172">
        <v>3037</v>
      </c>
      <c r="AG879" s="168">
        <v>-0.32300490414623273</v>
      </c>
      <c r="AH879" s="171">
        <v>7.1923519871081405</v>
      </c>
      <c r="AI879" s="171">
        <v>15.089977633189966</v>
      </c>
      <c r="AJ879" s="171">
        <v>7.8143981708602954</v>
      </c>
      <c r="AK879" s="171">
        <v>15.826839308925569</v>
      </c>
      <c r="AL879" s="171">
        <v>35.493094125076311</v>
      </c>
      <c r="AM879" s="171">
        <v>21.081104210154294</v>
      </c>
      <c r="AN879" s="170">
        <v>16.724408172269513</v>
      </c>
      <c r="AO879" s="170">
        <v>21.251850919064864</v>
      </c>
      <c r="AP879" s="170">
        <v>12.194193119891505</v>
      </c>
      <c r="AQ879" s="170">
        <v>83.270801116435081</v>
      </c>
      <c r="AR879" s="170">
        <v>98.178011994504544</v>
      </c>
      <c r="AS879" s="170">
        <v>120.99051651637811</v>
      </c>
      <c r="AT879" s="6">
        <v>1666.6666666666667</v>
      </c>
      <c r="AU879" s="6">
        <v>1570</v>
      </c>
      <c r="AV879" s="6">
        <v>4500</v>
      </c>
    </row>
    <row r="880" spans="1:48" x14ac:dyDescent="0.25">
      <c r="A880" s="162">
        <v>877</v>
      </c>
      <c r="B880" s="3" t="s">
        <v>3226</v>
      </c>
      <c r="C880" s="3" t="s">
        <v>2176</v>
      </c>
      <c r="D880" s="28" t="s">
        <v>4942</v>
      </c>
      <c r="E880" s="25" t="s">
        <v>4942</v>
      </c>
      <c r="F880" s="25" t="s">
        <v>4942</v>
      </c>
      <c r="G880" s="25" t="s">
        <v>4942</v>
      </c>
      <c r="H880" s="28" t="s">
        <v>4942</v>
      </c>
      <c r="I880" s="51">
        <v>4.23529</v>
      </c>
      <c r="J880" s="51">
        <v>100</v>
      </c>
      <c r="K880" s="28" t="s">
        <v>4942</v>
      </c>
      <c r="L880" s="28" t="s">
        <v>4942</v>
      </c>
      <c r="M880" s="51" t="s">
        <v>4942</v>
      </c>
      <c r="N880" s="51" t="s">
        <v>4942</v>
      </c>
      <c r="O880" s="51" t="s">
        <v>4942</v>
      </c>
      <c r="P880" s="30">
        <v>70852.967176999999</v>
      </c>
      <c r="Q880" s="27" t="s">
        <v>2001</v>
      </c>
      <c r="R880" s="30">
        <v>80042.530845999994</v>
      </c>
      <c r="S880" s="27">
        <v>0.12969906603972214</v>
      </c>
      <c r="T880" s="30">
        <v>74615.979672000001</v>
      </c>
      <c r="U880" s="27">
        <v>-6.7795846990902298E-2</v>
      </c>
      <c r="V880" s="30">
        <v>2230.4093130000001</v>
      </c>
      <c r="W880" s="32" t="s">
        <v>2001</v>
      </c>
      <c r="X880" s="30">
        <v>3558.6788839999999</v>
      </c>
      <c r="Y880" s="32">
        <v>0.59552727082789025</v>
      </c>
      <c r="Z880" s="30">
        <v>1497.1500080000001</v>
      </c>
      <c r="AA880" s="32">
        <v>-0.57929612173459588</v>
      </c>
      <c r="AB880" s="30">
        <v>527</v>
      </c>
      <c r="AC880" s="27" t="s">
        <v>2001</v>
      </c>
      <c r="AD880" s="30">
        <v>756</v>
      </c>
      <c r="AE880" s="27">
        <v>0.43453510436432641</v>
      </c>
      <c r="AF880" s="30">
        <v>353</v>
      </c>
      <c r="AG880" s="27">
        <v>-0.53306878306878303</v>
      </c>
      <c r="AH880" s="25" t="s">
        <v>4748</v>
      </c>
      <c r="AI880" s="25">
        <v>6.0794072390339506</v>
      </c>
      <c r="AJ880" s="25">
        <v>2.5213986880656276</v>
      </c>
      <c r="AK880" s="25" t="s">
        <v>4748</v>
      </c>
      <c r="AL880" s="25">
        <v>7.5785901907809201</v>
      </c>
      <c r="AM880" s="25">
        <v>3.3601894520673801</v>
      </c>
      <c r="AN880" s="49">
        <v>22.707615852992468</v>
      </c>
      <c r="AO880" s="49">
        <v>21.046202056518116</v>
      </c>
      <c r="AP880" s="49">
        <v>23.182739056753508</v>
      </c>
      <c r="AQ880" s="49">
        <v>0</v>
      </c>
      <c r="AR880" s="49">
        <v>0</v>
      </c>
      <c r="AS880" s="49">
        <v>4.4320185643819778</v>
      </c>
      <c r="AT880" s="28" t="s">
        <v>4748</v>
      </c>
      <c r="AU880" s="28" t="s">
        <v>4748</v>
      </c>
      <c r="AV880" s="28" t="s">
        <v>4748</v>
      </c>
    </row>
    <row r="881" spans="1:48" x14ac:dyDescent="0.25">
      <c r="A881" s="162">
        <v>878</v>
      </c>
      <c r="B881" s="3" t="s">
        <v>197</v>
      </c>
      <c r="C881" s="3" t="s">
        <v>1</v>
      </c>
      <c r="D881" s="6">
        <v>34500</v>
      </c>
      <c r="E881" s="171">
        <v>-7.3825500000000002</v>
      </c>
      <c r="F881" s="171">
        <v>-7.7540110000000002</v>
      </c>
      <c r="G881" s="171">
        <v>-33.243029999999997</v>
      </c>
      <c r="H881" s="6">
        <v>5866453864499.999</v>
      </c>
      <c r="I881" s="154">
        <v>170.0421</v>
      </c>
      <c r="J881" s="154">
        <v>47.311770000000003</v>
      </c>
      <c r="K881" s="6">
        <v>64481</v>
      </c>
      <c r="L881" s="6">
        <v>2390050000</v>
      </c>
      <c r="M881" s="154">
        <v>19.795790044496968</v>
      </c>
      <c r="N881" s="154">
        <v>1.6103657980662973</v>
      </c>
      <c r="O881" s="154">
        <v>0.72860389999999997</v>
      </c>
      <c r="P881" s="172">
        <v>2649591.6708260002</v>
      </c>
      <c r="Q881" s="168">
        <v>1.3619586649204876</v>
      </c>
      <c r="R881" s="172">
        <v>2753365.701074</v>
      </c>
      <c r="S881" s="168">
        <v>3.9166046372590246E-2</v>
      </c>
      <c r="T881" s="172">
        <v>4074939.8818600001</v>
      </c>
      <c r="U881" s="168">
        <v>0.47998497993582773</v>
      </c>
      <c r="V881" s="172">
        <v>215280.56320999999</v>
      </c>
      <c r="W881" s="173">
        <v>1.1469213776833311</v>
      </c>
      <c r="X881" s="172">
        <v>256986.960498</v>
      </c>
      <c r="Y881" s="173">
        <v>0.19373043560517167</v>
      </c>
      <c r="Z881" s="172">
        <v>372282.03122200002</v>
      </c>
      <c r="AA881" s="173">
        <v>0.44864171513051265</v>
      </c>
      <c r="AB881" s="172">
        <v>2207.1715730434785</v>
      </c>
      <c r="AC881" s="168">
        <v>0.57862918006834541</v>
      </c>
      <c r="AD881" s="172">
        <v>2164.3478260869565</v>
      </c>
      <c r="AE881" s="168">
        <v>-1.9402092469627097E-2</v>
      </c>
      <c r="AF881" s="172">
        <v>3163</v>
      </c>
      <c r="AG881" s="168">
        <v>0.46141020490156692</v>
      </c>
      <c r="AH881" s="171">
        <v>7.2404853715455797</v>
      </c>
      <c r="AI881" s="171">
        <v>6.895213083033461</v>
      </c>
      <c r="AJ881" s="171">
        <v>7.6419204553371101</v>
      </c>
      <c r="AK881" s="171">
        <v>12.616542158046148</v>
      </c>
      <c r="AL881" s="171">
        <v>11.33946471312372</v>
      </c>
      <c r="AM881" s="171">
        <v>14.786312617314076</v>
      </c>
      <c r="AN881" s="170">
        <v>25.53355646706472</v>
      </c>
      <c r="AO881" s="170">
        <v>23.333966045425548</v>
      </c>
      <c r="AP881" s="170">
        <v>23.008224542347044</v>
      </c>
      <c r="AQ881" s="170">
        <v>19.844629879910492</v>
      </c>
      <c r="AR881" s="170">
        <v>16.71400647866173</v>
      </c>
      <c r="AS881" s="170">
        <v>22.038091380975942</v>
      </c>
      <c r="AT881" s="6">
        <v>765.69391304347835</v>
      </c>
      <c r="AU881" s="6">
        <v>0</v>
      </c>
      <c r="AV881" s="6" t="s">
        <v>4748</v>
      </c>
    </row>
    <row r="882" spans="1:48" x14ac:dyDescent="0.25">
      <c r="A882" s="162">
        <v>879</v>
      </c>
      <c r="B882" s="3" t="s">
        <v>4059</v>
      </c>
      <c r="C882" s="3" t="s">
        <v>2176</v>
      </c>
      <c r="D882" s="28" t="s">
        <v>4942</v>
      </c>
      <c r="E882" s="25" t="s">
        <v>4942</v>
      </c>
      <c r="F882" s="25" t="s">
        <v>4942</v>
      </c>
      <c r="G882" s="25" t="s">
        <v>4942</v>
      </c>
      <c r="H882" s="28" t="s">
        <v>4942</v>
      </c>
      <c r="I882" s="51">
        <v>8.6422999999999988</v>
      </c>
      <c r="J882" s="51">
        <v>100</v>
      </c>
      <c r="K882" s="28" t="s">
        <v>4942</v>
      </c>
      <c r="L882" s="28" t="s">
        <v>4942</v>
      </c>
      <c r="M882" s="51" t="s">
        <v>4942</v>
      </c>
      <c r="N882" s="51" t="s">
        <v>4942</v>
      </c>
      <c r="O882" s="51" t="s">
        <v>4942</v>
      </c>
      <c r="P882" s="30" t="s">
        <v>4748</v>
      </c>
      <c r="Q882" s="27" t="s">
        <v>2001</v>
      </c>
      <c r="R882" s="30">
        <v>18235.826988000001</v>
      </c>
      <c r="S882" s="27" t="s">
        <v>2001</v>
      </c>
      <c r="T882" s="30">
        <v>18014.246744</v>
      </c>
      <c r="U882" s="27">
        <v>-1.2150819600658117E-2</v>
      </c>
      <c r="V882" s="30" t="s">
        <v>4748</v>
      </c>
      <c r="W882" s="32" t="s">
        <v>2001</v>
      </c>
      <c r="X882" s="30">
        <v>169.94684000000001</v>
      </c>
      <c r="Y882" s="32" t="s">
        <v>2001</v>
      </c>
      <c r="Z882" s="30">
        <v>423.97228999999999</v>
      </c>
      <c r="AA882" s="32">
        <v>1.4947347652948415</v>
      </c>
      <c r="AB882" s="30" t="s">
        <v>4748</v>
      </c>
      <c r="AC882" s="27" t="s">
        <v>2001</v>
      </c>
      <c r="AD882" s="30">
        <v>20</v>
      </c>
      <c r="AE882" s="27" t="s">
        <v>2001</v>
      </c>
      <c r="AF882" s="30">
        <v>50</v>
      </c>
      <c r="AG882" s="27">
        <v>1.5</v>
      </c>
      <c r="AH882" s="25" t="s">
        <v>4748</v>
      </c>
      <c r="AI882" s="25" t="s">
        <v>4748</v>
      </c>
      <c r="AJ882" s="25">
        <v>0.42050526047793663</v>
      </c>
      <c r="AK882" s="25" t="s">
        <v>4748</v>
      </c>
      <c r="AL882" s="25" t="s">
        <v>4748</v>
      </c>
      <c r="AM882" s="25">
        <v>0.57465716182057003</v>
      </c>
      <c r="AN882" s="49" t="s">
        <v>4748</v>
      </c>
      <c r="AO882" s="49">
        <v>29.007675936391163</v>
      </c>
      <c r="AP882" s="49">
        <v>30.621721526254241</v>
      </c>
      <c r="AQ882" s="49" t="s">
        <v>4748</v>
      </c>
      <c r="AR882" s="49">
        <v>30.36861489476162</v>
      </c>
      <c r="AS882" s="49">
        <v>23.121973098251384</v>
      </c>
      <c r="AT882" s="28" t="s">
        <v>4748</v>
      </c>
      <c r="AU882" s="28" t="s">
        <v>4748</v>
      </c>
      <c r="AV882" s="28" t="s">
        <v>4748</v>
      </c>
    </row>
    <row r="883" spans="1:48" x14ac:dyDescent="0.25">
      <c r="A883" s="162">
        <v>880</v>
      </c>
      <c r="B883" s="3" t="s">
        <v>498</v>
      </c>
      <c r="C883" s="3" t="s">
        <v>694</v>
      </c>
      <c r="D883" s="28">
        <v>12000</v>
      </c>
      <c r="E883" s="25">
        <v>0</v>
      </c>
      <c r="F883" s="25">
        <v>-19.463090000000001</v>
      </c>
      <c r="G883" s="25">
        <v>3.3846180000000001</v>
      </c>
      <c r="H883" s="28">
        <v>54851928000</v>
      </c>
      <c r="I883" s="51">
        <v>4.5709900000000001</v>
      </c>
      <c r="J883" s="51">
        <v>25.985379999999999</v>
      </c>
      <c r="K883" s="28">
        <v>20</v>
      </c>
      <c r="L883" s="28">
        <v>240000</v>
      </c>
      <c r="M883" s="51">
        <v>5.9353471216666351</v>
      </c>
      <c r="N883" s="51">
        <v>0.85455746368173435</v>
      </c>
      <c r="O883" s="51" t="s">
        <v>4942</v>
      </c>
      <c r="P883" s="30">
        <v>144476.51026800001</v>
      </c>
      <c r="Q883" s="27">
        <v>-7.9811828314166222E-2</v>
      </c>
      <c r="R883" s="30">
        <v>153298.85097999999</v>
      </c>
      <c r="S883" s="27">
        <v>6.1064187497571476E-2</v>
      </c>
      <c r="T883" s="30">
        <v>186926.910512</v>
      </c>
      <c r="U883" s="27">
        <v>0.21936276310634104</v>
      </c>
      <c r="V883" s="30">
        <v>8947.250575</v>
      </c>
      <c r="W883" s="32">
        <v>-0.12627349707853275</v>
      </c>
      <c r="X883" s="30">
        <v>9206.4233349999995</v>
      </c>
      <c r="Y883" s="32">
        <v>2.8966748816018129E-2</v>
      </c>
      <c r="Z883" s="30">
        <v>7142.3726509999997</v>
      </c>
      <c r="AA883" s="32">
        <v>-0.22419680356790805</v>
      </c>
      <c r="AB883" s="30">
        <v>1663.5714285714284</v>
      </c>
      <c r="AC883" s="27">
        <v>-9.2007797270955094E-2</v>
      </c>
      <c r="AD883" s="30">
        <v>1611.6071428571427</v>
      </c>
      <c r="AE883" s="27">
        <v>-3.1236582224130616E-2</v>
      </c>
      <c r="AF883" s="30">
        <v>1249.9999999999998</v>
      </c>
      <c r="AG883" s="27">
        <v>-0.22437673130193911</v>
      </c>
      <c r="AH883" s="25">
        <v>9.9395652178241249</v>
      </c>
      <c r="AI883" s="25">
        <v>9.1212476370267712</v>
      </c>
      <c r="AJ883" s="25">
        <v>5.99635307060659</v>
      </c>
      <c r="AK883" s="25">
        <v>16.18838515801783</v>
      </c>
      <c r="AL883" s="25">
        <v>14.417834163609596</v>
      </c>
      <c r="AM883" s="25">
        <v>10.504818986174316</v>
      </c>
      <c r="AN883" s="49">
        <v>16.486812332202216</v>
      </c>
      <c r="AO883" s="49">
        <v>17.913689117984799</v>
      </c>
      <c r="AP883" s="49">
        <v>14.680595065651792</v>
      </c>
      <c r="AQ883" s="49">
        <v>65.033690701750913</v>
      </c>
      <c r="AR883" s="49">
        <v>64.987793130093621</v>
      </c>
      <c r="AS883" s="49">
        <v>75.192086596291958</v>
      </c>
      <c r="AT883" s="28">
        <v>0</v>
      </c>
      <c r="AU883" s="28">
        <v>1339.2857142857142</v>
      </c>
      <c r="AV883" s="28" t="s">
        <v>4748</v>
      </c>
    </row>
    <row r="884" spans="1:48" x14ac:dyDescent="0.25">
      <c r="A884" s="162">
        <v>881</v>
      </c>
      <c r="B884" s="3" t="s">
        <v>2034</v>
      </c>
      <c r="C884" s="3" t="s">
        <v>1</v>
      </c>
      <c r="D884" s="28">
        <v>23450</v>
      </c>
      <c r="E884" s="25">
        <v>-2.0876830000000002</v>
      </c>
      <c r="F884" s="25">
        <v>-5.8232929999999996</v>
      </c>
      <c r="G884" s="25">
        <v>-17.02308</v>
      </c>
      <c r="H884" s="28">
        <v>3113453263899.9995</v>
      </c>
      <c r="I884" s="51">
        <v>132.76990000000001</v>
      </c>
      <c r="J884" s="51">
        <v>56.889769999999999</v>
      </c>
      <c r="K884" s="28">
        <v>85188.5</v>
      </c>
      <c r="L884" s="28">
        <v>2019600000</v>
      </c>
      <c r="M884" s="51">
        <v>6.3403225397735063</v>
      </c>
      <c r="N884" s="51">
        <v>0.99814418110508063</v>
      </c>
      <c r="O884" s="51">
        <v>0.59625150000000005</v>
      </c>
      <c r="P884" s="30">
        <v>3100858.7430329998</v>
      </c>
      <c r="Q884" s="27" t="s">
        <v>2001</v>
      </c>
      <c r="R884" s="30">
        <v>3008215.2640249999</v>
      </c>
      <c r="S884" s="27">
        <v>-2.9876716963051275E-2</v>
      </c>
      <c r="T884" s="30">
        <v>3160556.0154949999</v>
      </c>
      <c r="U884" s="27">
        <v>5.0641572527016468E-2</v>
      </c>
      <c r="V884" s="30">
        <v>245468.867894</v>
      </c>
      <c r="W884" s="32" t="s">
        <v>2001</v>
      </c>
      <c r="X884" s="30">
        <v>304705.97691899998</v>
      </c>
      <c r="Y884" s="32">
        <v>0.24132228878238093</v>
      </c>
      <c r="Z884" s="30">
        <v>236661.08879000001</v>
      </c>
      <c r="AA884" s="32">
        <v>-0.22331327011379351</v>
      </c>
      <c r="AB884" s="30">
        <v>6139.7993311036789</v>
      </c>
      <c r="AC884" s="27" t="s">
        <v>2001</v>
      </c>
      <c r="AD884" s="30">
        <v>3031.4381270903014</v>
      </c>
      <c r="AE884" s="27">
        <v>-0.50626429894323999</v>
      </c>
      <c r="AF884" s="30">
        <v>2036.19776</v>
      </c>
      <c r="AG884" s="27">
        <v>-0.32830634351279797</v>
      </c>
      <c r="AH884" s="25" t="s">
        <v>4748</v>
      </c>
      <c r="AI884" s="25">
        <v>7.8199628722949726</v>
      </c>
      <c r="AJ884" s="25">
        <v>4.4057333737287019</v>
      </c>
      <c r="AK884" s="25" t="s">
        <v>4748</v>
      </c>
      <c r="AL884" s="25">
        <v>18.702503106099204</v>
      </c>
      <c r="AM884" s="25">
        <v>10.196016794208839</v>
      </c>
      <c r="AN884" s="49">
        <v>13.821535915428139</v>
      </c>
      <c r="AO884" s="49">
        <v>17.505287044000038</v>
      </c>
      <c r="AP884" s="49">
        <v>15.225181889890827</v>
      </c>
      <c r="AQ884" s="49">
        <v>38.275356897608745</v>
      </c>
      <c r="AR884" s="49">
        <v>54.099941033591115</v>
      </c>
      <c r="AS884" s="49">
        <v>64.716832219435162</v>
      </c>
      <c r="AT884" s="28" t="s">
        <v>4748</v>
      </c>
      <c r="AU884" s="28">
        <v>0</v>
      </c>
      <c r="AV884" s="28">
        <v>0</v>
      </c>
    </row>
    <row r="885" spans="1:48" x14ac:dyDescent="0.25">
      <c r="A885" s="162">
        <v>882</v>
      </c>
      <c r="B885" s="3" t="s">
        <v>4062</v>
      </c>
      <c r="C885" s="3" t="s">
        <v>2176</v>
      </c>
      <c r="D885" s="28">
        <v>14500</v>
      </c>
      <c r="E885" s="25">
        <v>-3.3333330000000001</v>
      </c>
      <c r="F885" s="25">
        <v>0</v>
      </c>
      <c r="G885" s="25">
        <v>-21.62162</v>
      </c>
      <c r="H885" s="28">
        <v>166750000000</v>
      </c>
      <c r="I885" s="51">
        <v>11.5</v>
      </c>
      <c r="J885" s="51">
        <v>69.998249999999999</v>
      </c>
      <c r="K885" s="28">
        <v>140</v>
      </c>
      <c r="L885" s="28">
        <v>2035000</v>
      </c>
      <c r="M885" s="51">
        <v>4.1631401245009103</v>
      </c>
      <c r="N885" s="51">
        <v>0.78292512202931253</v>
      </c>
      <c r="O885" s="51" t="s">
        <v>4942</v>
      </c>
      <c r="P885" s="30" t="s">
        <v>4748</v>
      </c>
      <c r="Q885" s="27" t="s">
        <v>2001</v>
      </c>
      <c r="R885" s="30">
        <v>901880.36210200004</v>
      </c>
      <c r="S885" s="27" t="s">
        <v>2001</v>
      </c>
      <c r="T885" s="30" t="s">
        <v>4748</v>
      </c>
      <c r="U885" s="27" t="s">
        <v>4748</v>
      </c>
      <c r="V885" s="30" t="s">
        <v>4748</v>
      </c>
      <c r="W885" s="32" t="s">
        <v>2001</v>
      </c>
      <c r="X885" s="30">
        <v>37560.617508000003</v>
      </c>
      <c r="Y885" s="32" t="s">
        <v>2001</v>
      </c>
      <c r="Z885" s="30" t="s">
        <v>4748</v>
      </c>
      <c r="AA885" s="32" t="s">
        <v>4748</v>
      </c>
      <c r="AB885" s="30" t="s">
        <v>4748</v>
      </c>
      <c r="AC885" s="27" t="s">
        <v>2001</v>
      </c>
      <c r="AD885" s="30">
        <v>4419</v>
      </c>
      <c r="AE885" s="27" t="s">
        <v>2001</v>
      </c>
      <c r="AF885" s="30" t="s">
        <v>4748</v>
      </c>
      <c r="AG885" s="27" t="s">
        <v>4748</v>
      </c>
      <c r="AH885" s="25" t="s">
        <v>4748</v>
      </c>
      <c r="AI885" s="25" t="s">
        <v>4748</v>
      </c>
      <c r="AJ885" s="25" t="s">
        <v>4748</v>
      </c>
      <c r="AK885" s="25" t="s">
        <v>4748</v>
      </c>
      <c r="AL885" s="25" t="s">
        <v>4748</v>
      </c>
      <c r="AM885" s="25" t="s">
        <v>4748</v>
      </c>
      <c r="AN885" s="49" t="s">
        <v>4748</v>
      </c>
      <c r="AO885" s="49">
        <v>8.9644881225228623</v>
      </c>
      <c r="AP885" s="49" t="s">
        <v>4748</v>
      </c>
      <c r="AQ885" s="49" t="s">
        <v>4748</v>
      </c>
      <c r="AR885" s="49">
        <v>26.529402281877505</v>
      </c>
      <c r="AS885" s="49" t="s">
        <v>4748</v>
      </c>
      <c r="AT885" s="28" t="s">
        <v>4748</v>
      </c>
      <c r="AU885" s="28" t="s">
        <v>4748</v>
      </c>
      <c r="AV885" s="28" t="s">
        <v>4748</v>
      </c>
    </row>
    <row r="886" spans="1:48" x14ac:dyDescent="0.25">
      <c r="A886" s="162">
        <v>883</v>
      </c>
      <c r="B886" s="3" t="s">
        <v>499</v>
      </c>
      <c r="C886" s="3" t="s">
        <v>694</v>
      </c>
      <c r="D886" s="28">
        <v>9000</v>
      </c>
      <c r="E886" s="25">
        <v>-1.0989009999999999</v>
      </c>
      <c r="F886" s="25">
        <v>2.2727270000000002</v>
      </c>
      <c r="G886" s="25">
        <v>-3.225806</v>
      </c>
      <c r="H886" s="28">
        <v>90000000000</v>
      </c>
      <c r="I886" s="51">
        <v>10</v>
      </c>
      <c r="J886" s="51">
        <v>10.85</v>
      </c>
      <c r="K886" s="28">
        <v>300</v>
      </c>
      <c r="L886" s="28">
        <v>3126500</v>
      </c>
      <c r="M886" s="51">
        <v>6.1886416635953356</v>
      </c>
      <c r="N886" s="51">
        <v>0.55274417856435043</v>
      </c>
      <c r="O886" s="51" t="s">
        <v>4942</v>
      </c>
      <c r="P886" s="30">
        <v>2452136.1937509999</v>
      </c>
      <c r="Q886" s="27">
        <v>4.4345527107397809E-2</v>
      </c>
      <c r="R886" s="30">
        <v>1997251.6964479999</v>
      </c>
      <c r="S886" s="27">
        <v>-0.18550539666688304</v>
      </c>
      <c r="T886" s="30">
        <v>2017776.0960250001</v>
      </c>
      <c r="U886" s="27">
        <v>1.0276321013271222E-2</v>
      </c>
      <c r="V886" s="30">
        <v>27957.851890000002</v>
      </c>
      <c r="W886" s="32">
        <v>-0.3045044062596044</v>
      </c>
      <c r="X886" s="30">
        <v>25167.615924000002</v>
      </c>
      <c r="Y886" s="32">
        <v>-9.9801514686398862E-2</v>
      </c>
      <c r="Z886" s="30">
        <v>17535.839017999999</v>
      </c>
      <c r="AA886" s="32">
        <v>-0.30323797570044331</v>
      </c>
      <c r="AB886" s="30">
        <v>2249</v>
      </c>
      <c r="AC886" s="27">
        <v>-0.44054726368159203</v>
      </c>
      <c r="AD886" s="30">
        <v>1921</v>
      </c>
      <c r="AE886" s="27">
        <v>-0.14584259670964872</v>
      </c>
      <c r="AF886" s="30">
        <v>1403</v>
      </c>
      <c r="AG886" s="27">
        <v>-0.26965122332118691</v>
      </c>
      <c r="AH886" s="25">
        <v>10.510950288013273</v>
      </c>
      <c r="AI886" s="25">
        <v>10.924647272686087</v>
      </c>
      <c r="AJ886" s="25">
        <v>8.9785019526396841</v>
      </c>
      <c r="AK886" s="25">
        <v>14.237732188818292</v>
      </c>
      <c r="AL886" s="25">
        <v>11.852837347897445</v>
      </c>
      <c r="AM886" s="25">
        <v>8.7128044362609725</v>
      </c>
      <c r="AN886" s="49">
        <v>3.3810921170807751</v>
      </c>
      <c r="AO886" s="49">
        <v>4.3561326311916453</v>
      </c>
      <c r="AP886" s="49">
        <v>3.823924920758115</v>
      </c>
      <c r="AQ886" s="49">
        <v>0</v>
      </c>
      <c r="AR886" s="49">
        <v>0</v>
      </c>
      <c r="AS886" s="49">
        <v>0</v>
      </c>
      <c r="AT886" s="28">
        <v>2000</v>
      </c>
      <c r="AU886" s="28" t="s">
        <v>4748</v>
      </c>
      <c r="AV886" s="28">
        <v>1500</v>
      </c>
    </row>
    <row r="887" spans="1:48" x14ac:dyDescent="0.25">
      <c r="A887" s="162">
        <v>884</v>
      </c>
      <c r="B887" s="3" t="s">
        <v>3229</v>
      </c>
      <c r="C887" s="3" t="s">
        <v>2176</v>
      </c>
      <c r="D887" s="28" t="s">
        <v>4942</v>
      </c>
      <c r="E887" s="25" t="s">
        <v>4942</v>
      </c>
      <c r="F887" s="25" t="s">
        <v>4942</v>
      </c>
      <c r="G887" s="25" t="s">
        <v>4942</v>
      </c>
      <c r="H887" s="28" t="s">
        <v>4942</v>
      </c>
      <c r="I887" s="51">
        <v>3</v>
      </c>
      <c r="J887" s="51">
        <v>99.996669999999995</v>
      </c>
      <c r="K887" s="28" t="s">
        <v>4942</v>
      </c>
      <c r="L887" s="28" t="s">
        <v>4942</v>
      </c>
      <c r="M887" s="51" t="s">
        <v>4942</v>
      </c>
      <c r="N887" s="51" t="s">
        <v>4942</v>
      </c>
      <c r="O887" s="51" t="s">
        <v>4942</v>
      </c>
      <c r="P887" s="30" t="s">
        <v>4748</v>
      </c>
      <c r="Q887" s="27" t="s">
        <v>2001</v>
      </c>
      <c r="R887" s="30">
        <v>301792.401136</v>
      </c>
      <c r="S887" s="27" t="s">
        <v>2001</v>
      </c>
      <c r="T887" s="30">
        <v>394633.68126899999</v>
      </c>
      <c r="U887" s="27">
        <v>0.30763292840883</v>
      </c>
      <c r="V887" s="30" t="s">
        <v>4748</v>
      </c>
      <c r="W887" s="32" t="s">
        <v>2001</v>
      </c>
      <c r="X887" s="30">
        <v>-946.57951400000002</v>
      </c>
      <c r="Y887" s="32" t="s">
        <v>2001</v>
      </c>
      <c r="Z887" s="30">
        <v>-481.154673</v>
      </c>
      <c r="AA887" s="32">
        <v>-0.4916912252128034</v>
      </c>
      <c r="AB887" s="30" t="s">
        <v>4748</v>
      </c>
      <c r="AC887" s="27" t="s">
        <v>2001</v>
      </c>
      <c r="AD887" s="30">
        <v>-316</v>
      </c>
      <c r="AE887" s="27" t="s">
        <v>2001</v>
      </c>
      <c r="AF887" s="30">
        <v>-160</v>
      </c>
      <c r="AG887" s="27">
        <v>-0.49367088607594939</v>
      </c>
      <c r="AH887" s="25" t="s">
        <v>4748</v>
      </c>
      <c r="AI887" s="25" t="s">
        <v>4748</v>
      </c>
      <c r="AJ887" s="25">
        <v>-0.55786621116035462</v>
      </c>
      <c r="AK887" s="25" t="s">
        <v>4748</v>
      </c>
      <c r="AL887" s="25" t="s">
        <v>4748</v>
      </c>
      <c r="AM887" s="25">
        <v>-2.1381150412617944</v>
      </c>
      <c r="AN887" s="49" t="s">
        <v>4748</v>
      </c>
      <c r="AO887" s="49">
        <v>2.7914290019527943</v>
      </c>
      <c r="AP887" s="49">
        <v>3.7901858566411595</v>
      </c>
      <c r="AQ887" s="49" t="s">
        <v>4748</v>
      </c>
      <c r="AR887" s="49">
        <v>167.32907482053872</v>
      </c>
      <c r="AS887" s="49">
        <v>112.11806060700387</v>
      </c>
      <c r="AT887" s="28" t="s">
        <v>4748</v>
      </c>
      <c r="AU887" s="28" t="s">
        <v>4748</v>
      </c>
      <c r="AV887" s="28">
        <v>0</v>
      </c>
    </row>
    <row r="888" spans="1:48" x14ac:dyDescent="0.25">
      <c r="A888" s="162">
        <v>885</v>
      </c>
      <c r="B888" s="3" t="s">
        <v>500</v>
      </c>
      <c r="C888" s="3" t="s">
        <v>694</v>
      </c>
      <c r="D888" s="6">
        <v>13900</v>
      </c>
      <c r="E888" s="171">
        <v>-18.713450000000002</v>
      </c>
      <c r="F888" s="171">
        <v>-23.204419999999999</v>
      </c>
      <c r="G888" s="171">
        <v>32.380949999999999</v>
      </c>
      <c r="H888" s="6">
        <v>262293000000</v>
      </c>
      <c r="I888" s="154">
        <v>18.869999999999997</v>
      </c>
      <c r="J888" s="154">
        <v>44.093800000000002</v>
      </c>
      <c r="K888" s="6">
        <v>30</v>
      </c>
      <c r="L888" s="6">
        <v>424500</v>
      </c>
      <c r="M888" s="154" t="s">
        <v>4942</v>
      </c>
      <c r="N888" s="154">
        <v>1.3228813849552725</v>
      </c>
      <c r="O888" s="154" t="s">
        <v>4942</v>
      </c>
      <c r="P888" s="172">
        <v>663001.34276000003</v>
      </c>
      <c r="Q888" s="168">
        <v>-0.22298961509171644</v>
      </c>
      <c r="R888" s="172">
        <v>484058.12283000001</v>
      </c>
      <c r="S888" s="168">
        <v>-0.26989872929228098</v>
      </c>
      <c r="T888" s="172">
        <v>319543.94658400002</v>
      </c>
      <c r="U888" s="168">
        <v>-0.33986450900603304</v>
      </c>
      <c r="V888" s="172">
        <v>5579.6716290000004</v>
      </c>
      <c r="W888" s="173">
        <v>-0.43362509520342918</v>
      </c>
      <c r="X888" s="172">
        <v>158.37075899999999</v>
      </c>
      <c r="Y888" s="173">
        <v>-0.97161647323887701</v>
      </c>
      <c r="Z888" s="172">
        <v>2544.2559299999998</v>
      </c>
      <c r="AA888" s="173">
        <v>15.065187450418167</v>
      </c>
      <c r="AB888" s="172">
        <v>221</v>
      </c>
      <c r="AC888" s="168">
        <v>-0.57668917301154055</v>
      </c>
      <c r="AD888" s="172">
        <v>1</v>
      </c>
      <c r="AE888" s="168">
        <v>-0.99547511312217196</v>
      </c>
      <c r="AF888" s="172">
        <v>126</v>
      </c>
      <c r="AG888" s="168">
        <v>125</v>
      </c>
      <c r="AH888" s="171">
        <v>1.5693934317202476</v>
      </c>
      <c r="AI888" s="171">
        <v>5.3181255537763809E-2</v>
      </c>
      <c r="AJ888" s="171">
        <v>1.0331790772423357</v>
      </c>
      <c r="AK888" s="171">
        <v>1.9335542215024235</v>
      </c>
      <c r="AL888" s="171">
        <v>6.8163994617362151E-3</v>
      </c>
      <c r="AM888" s="171">
        <v>1.1386180641711188</v>
      </c>
      <c r="AN888" s="170">
        <v>3.9507499654464207</v>
      </c>
      <c r="AO888" s="170">
        <v>4.2108967521981899</v>
      </c>
      <c r="AP888" s="170">
        <v>6.4903160985239179</v>
      </c>
      <c r="AQ888" s="170">
        <v>0</v>
      </c>
      <c r="AR888" s="170">
        <v>0</v>
      </c>
      <c r="AS888" s="170">
        <v>0</v>
      </c>
      <c r="AT888" s="6">
        <v>200</v>
      </c>
      <c r="AU888" s="6" t="s">
        <v>4748</v>
      </c>
      <c r="AV888" s="6">
        <v>0</v>
      </c>
    </row>
    <row r="889" spans="1:48" x14ac:dyDescent="0.25">
      <c r="A889" s="162">
        <v>886</v>
      </c>
      <c r="B889" s="3" t="s">
        <v>3232</v>
      </c>
      <c r="C889" s="3" t="s">
        <v>2176</v>
      </c>
      <c r="D889" s="6">
        <v>6800</v>
      </c>
      <c r="E889" s="171">
        <v>38.775509999999997</v>
      </c>
      <c r="F889" s="171">
        <v>38.775509999999997</v>
      </c>
      <c r="G889" s="171">
        <v>33.333329999999997</v>
      </c>
      <c r="H889" s="6">
        <v>27200000000</v>
      </c>
      <c r="I889" s="154">
        <v>4</v>
      </c>
      <c r="J889" s="154">
        <v>99.411869999999993</v>
      </c>
      <c r="K889" s="6">
        <v>150</v>
      </c>
      <c r="L889" s="6">
        <v>1020000</v>
      </c>
      <c r="M889" s="154">
        <v>10.675039246467819</v>
      </c>
      <c r="N889" s="154">
        <v>0.42499168292902756</v>
      </c>
      <c r="O889" s="154" t="s">
        <v>4942</v>
      </c>
      <c r="P889" s="172" t="s">
        <v>4748</v>
      </c>
      <c r="Q889" s="168" t="s">
        <v>2001</v>
      </c>
      <c r="R889" s="172">
        <v>119425.35724899999</v>
      </c>
      <c r="S889" s="168" t="s">
        <v>2001</v>
      </c>
      <c r="T889" s="172">
        <v>125747.54852</v>
      </c>
      <c r="U889" s="168">
        <v>5.29384329813503E-2</v>
      </c>
      <c r="V889" s="172" t="s">
        <v>4748</v>
      </c>
      <c r="W889" s="173" t="s">
        <v>2001</v>
      </c>
      <c r="X889" s="172">
        <v>1483.917676</v>
      </c>
      <c r="Y889" s="173" t="s">
        <v>2001</v>
      </c>
      <c r="Z889" s="172">
        <v>2496.245817</v>
      </c>
      <c r="AA889" s="173">
        <v>0.68219966469352844</v>
      </c>
      <c r="AB889" s="172" t="s">
        <v>4748</v>
      </c>
      <c r="AC889" s="168" t="s">
        <v>2001</v>
      </c>
      <c r="AD889" s="172">
        <v>379</v>
      </c>
      <c r="AE889" s="168" t="s">
        <v>2001</v>
      </c>
      <c r="AF889" s="172">
        <v>637</v>
      </c>
      <c r="AG889" s="168">
        <v>0.68073878627968343</v>
      </c>
      <c r="AH889" s="171" t="s">
        <v>4748</v>
      </c>
      <c r="AI889" s="171" t="s">
        <v>4748</v>
      </c>
      <c r="AJ889" s="171">
        <v>2.298188872334439</v>
      </c>
      <c r="AK889" s="171" t="s">
        <v>4748</v>
      </c>
      <c r="AL889" s="171" t="s">
        <v>4748</v>
      </c>
      <c r="AM889" s="171">
        <v>4.0607026188327868</v>
      </c>
      <c r="AN889" s="170" t="s">
        <v>4748</v>
      </c>
      <c r="AO889" s="170">
        <v>17.895896289796486</v>
      </c>
      <c r="AP889" s="170">
        <v>22.41970533804567</v>
      </c>
      <c r="AQ889" s="170" t="s">
        <v>4748</v>
      </c>
      <c r="AR889" s="170">
        <v>6.1724134576227803</v>
      </c>
      <c r="AS889" s="170">
        <v>5.5255337660258395</v>
      </c>
      <c r="AT889" s="6" t="s">
        <v>4748</v>
      </c>
      <c r="AU889" s="6" t="s">
        <v>4748</v>
      </c>
      <c r="AV889" s="6">
        <v>0</v>
      </c>
    </row>
    <row r="890" spans="1:48" x14ac:dyDescent="0.25">
      <c r="A890" s="162">
        <v>887</v>
      </c>
      <c r="B890" s="3" t="s">
        <v>501</v>
      </c>
      <c r="C890" s="3" t="s">
        <v>694</v>
      </c>
      <c r="D890" s="28">
        <v>10500</v>
      </c>
      <c r="E890" s="25">
        <v>16.66667</v>
      </c>
      <c r="F890" s="25">
        <v>25</v>
      </c>
      <c r="G890" s="25">
        <v>337.5</v>
      </c>
      <c r="H890" s="28">
        <v>41207775000</v>
      </c>
      <c r="I890" s="51">
        <v>3.92455</v>
      </c>
      <c r="J890" s="51">
        <v>55.865000000000002</v>
      </c>
      <c r="K890" s="28">
        <v>30</v>
      </c>
      <c r="L890" s="28">
        <v>294500</v>
      </c>
      <c r="M890" s="51" t="s">
        <v>4942</v>
      </c>
      <c r="N890" s="51">
        <v>2.4322416912811584</v>
      </c>
      <c r="O890" s="51" t="s">
        <v>4942</v>
      </c>
      <c r="P890" s="30">
        <v>242840.74309100001</v>
      </c>
      <c r="Q890" s="27" t="s">
        <v>2001</v>
      </c>
      <c r="R890" s="30">
        <v>237786.597718</v>
      </c>
      <c r="S890" s="27">
        <v>-2.0812592272072106E-2</v>
      </c>
      <c r="T890" s="30">
        <v>34268.048962000001</v>
      </c>
      <c r="U890" s="27">
        <v>-0.85588738267478071</v>
      </c>
      <c r="V890" s="30">
        <v>2844.7920100000001</v>
      </c>
      <c r="W890" s="32" t="s">
        <v>2001</v>
      </c>
      <c r="X890" s="30">
        <v>-3286.7001700000001</v>
      </c>
      <c r="Y890" s="32">
        <v>-2.1553393564262717</v>
      </c>
      <c r="Z890" s="30">
        <v>-9959.5667080000003</v>
      </c>
      <c r="AA890" s="32">
        <v>2.0302632405924634</v>
      </c>
      <c r="AB890" s="30">
        <v>510</v>
      </c>
      <c r="AC890" s="27" t="s">
        <v>2001</v>
      </c>
      <c r="AD890" s="30">
        <v>-837</v>
      </c>
      <c r="AE890" s="27">
        <v>-2.6411764705882352</v>
      </c>
      <c r="AF890" s="30">
        <v>-2538</v>
      </c>
      <c r="AG890" s="27">
        <v>2.032258064516129</v>
      </c>
      <c r="AH890" s="25" t="s">
        <v>4748</v>
      </c>
      <c r="AI890" s="25">
        <v>-6.5912984093085853</v>
      </c>
      <c r="AJ890" s="25">
        <v>-26.029521521024208</v>
      </c>
      <c r="AK890" s="25" t="s">
        <v>4748</v>
      </c>
      <c r="AL890" s="25">
        <v>-8.1098853646332891</v>
      </c>
      <c r="AM890" s="25">
        <v>-30.66222169988627</v>
      </c>
      <c r="AN890" s="49">
        <v>7.6185748908975786</v>
      </c>
      <c r="AO890" s="49">
        <v>3.5528289197438223</v>
      </c>
      <c r="AP890" s="49">
        <v>-2.3213542851012958</v>
      </c>
      <c r="AQ890" s="49">
        <v>0</v>
      </c>
      <c r="AR890" s="49">
        <v>8.1553753918719352</v>
      </c>
      <c r="AS890" s="49">
        <v>0</v>
      </c>
      <c r="AT890" s="28">
        <v>0</v>
      </c>
      <c r="AU890" s="28" t="s">
        <v>4748</v>
      </c>
      <c r="AV890" s="28">
        <v>0</v>
      </c>
    </row>
    <row r="891" spans="1:48" x14ac:dyDescent="0.25">
      <c r="A891" s="162">
        <v>888</v>
      </c>
      <c r="B891" s="3" t="s">
        <v>502</v>
      </c>
      <c r="C891" s="3" t="s">
        <v>694</v>
      </c>
      <c r="D891" s="28">
        <v>6000</v>
      </c>
      <c r="E891" s="25">
        <v>-17.808219999999999</v>
      </c>
      <c r="F891" s="25">
        <v>-30.232559999999999</v>
      </c>
      <c r="G891" s="25">
        <v>-31.818180000000002</v>
      </c>
      <c r="H891" s="28">
        <v>138000000000</v>
      </c>
      <c r="I891" s="51">
        <v>23</v>
      </c>
      <c r="J891" s="51">
        <v>10.93252</v>
      </c>
      <c r="K891" s="28">
        <v>360</v>
      </c>
      <c r="L891" s="28">
        <v>2256000</v>
      </c>
      <c r="M891" s="51">
        <v>8.4335271261349902</v>
      </c>
      <c r="N891" s="51">
        <v>0.51387747729848288</v>
      </c>
      <c r="O891" s="51" t="s">
        <v>4942</v>
      </c>
      <c r="P891" s="30">
        <v>1095974.510644</v>
      </c>
      <c r="Q891" s="27">
        <v>1.7606594825727795E-2</v>
      </c>
      <c r="R891" s="30">
        <v>929675.72784599999</v>
      </c>
      <c r="S891" s="27">
        <v>-0.15173599493685497</v>
      </c>
      <c r="T891" s="30">
        <v>383347.49968399998</v>
      </c>
      <c r="U891" s="27">
        <v>-0.58765461095537908</v>
      </c>
      <c r="V891" s="30">
        <v>16507.563421999999</v>
      </c>
      <c r="W891" s="32">
        <v>-0.14340363146119794</v>
      </c>
      <c r="X891" s="30">
        <v>21157.970985</v>
      </c>
      <c r="Y891" s="32">
        <v>0.28171374806304228</v>
      </c>
      <c r="Z891" s="30">
        <v>1155.404378</v>
      </c>
      <c r="AA891" s="32">
        <v>-0.94539153216444405</v>
      </c>
      <c r="AB891" s="30">
        <v>646</v>
      </c>
      <c r="AC891" s="27">
        <v>-0.22911694510739855</v>
      </c>
      <c r="AD891" s="30">
        <v>828</v>
      </c>
      <c r="AE891" s="27">
        <v>0.28173374613003088</v>
      </c>
      <c r="AF891" s="30">
        <v>50</v>
      </c>
      <c r="AG891" s="27">
        <v>-0.93961352657004826</v>
      </c>
      <c r="AH891" s="25">
        <v>4.5392825942309729</v>
      </c>
      <c r="AI891" s="25">
        <v>6.5872528056988555</v>
      </c>
      <c r="AJ891" s="25">
        <v>0.41133360973411026</v>
      </c>
      <c r="AK891" s="25">
        <v>5.6802863311224376</v>
      </c>
      <c r="AL891" s="25">
        <v>7.4283628554844912</v>
      </c>
      <c r="AM891" s="25">
        <v>0.45333519787968135</v>
      </c>
      <c r="AN891" s="49">
        <v>1.7273759230838182</v>
      </c>
      <c r="AO891" s="49">
        <v>2.1341249583840427</v>
      </c>
      <c r="AP891" s="49">
        <v>1.1905635507632573</v>
      </c>
      <c r="AQ891" s="49">
        <v>0</v>
      </c>
      <c r="AR891" s="49">
        <v>0</v>
      </c>
      <c r="AS891" s="49">
        <v>0</v>
      </c>
      <c r="AT891" s="28">
        <v>900</v>
      </c>
      <c r="AU891" s="28" t="s">
        <v>4748</v>
      </c>
      <c r="AV891" s="28">
        <v>0</v>
      </c>
    </row>
    <row r="892" spans="1:48" x14ac:dyDescent="0.25">
      <c r="A892" s="162">
        <v>889</v>
      </c>
      <c r="B892" s="3" t="s">
        <v>503</v>
      </c>
      <c r="C892" s="3" t="s">
        <v>694</v>
      </c>
      <c r="D892" s="6">
        <v>10600</v>
      </c>
      <c r="E892" s="171">
        <v>4.9504950000000001</v>
      </c>
      <c r="F892" s="171">
        <v>6</v>
      </c>
      <c r="G892" s="171">
        <v>6</v>
      </c>
      <c r="H892" s="6">
        <v>94445798600</v>
      </c>
      <c r="I892" s="154">
        <v>8.9099799999999991</v>
      </c>
      <c r="J892" s="154">
        <v>59.966259999999998</v>
      </c>
      <c r="K892" s="6">
        <v>2930</v>
      </c>
      <c r="L892" s="6">
        <v>30611500</v>
      </c>
      <c r="M892" s="154">
        <v>6.6361559796033491</v>
      </c>
      <c r="N892" s="154">
        <v>0.7180503015038775</v>
      </c>
      <c r="O892" s="154">
        <v>0.37531730000000002</v>
      </c>
      <c r="P892" s="172">
        <v>343515.78671000001</v>
      </c>
      <c r="Q892" s="168">
        <v>0.79916099835473942</v>
      </c>
      <c r="R892" s="172">
        <v>381256.19548400003</v>
      </c>
      <c r="S892" s="168">
        <v>0.10986513643363027</v>
      </c>
      <c r="T892" s="172">
        <v>400134.10407599999</v>
      </c>
      <c r="U892" s="168">
        <v>4.9515021173714154E-2</v>
      </c>
      <c r="V892" s="172">
        <v>27751.331526999998</v>
      </c>
      <c r="W892" s="173">
        <v>2.4286899027533662</v>
      </c>
      <c r="X892" s="172">
        <v>28197.357285999999</v>
      </c>
      <c r="Y892" s="173">
        <v>1.6072229131277815E-2</v>
      </c>
      <c r="Z892" s="172">
        <v>15367.622240000001</v>
      </c>
      <c r="AA892" s="173">
        <v>-0.45499778280179354</v>
      </c>
      <c r="AB892" s="172">
        <v>3081.8181818181815</v>
      </c>
      <c r="AC892" s="168">
        <v>1.1675191815856776</v>
      </c>
      <c r="AD892" s="172">
        <v>2942.7272727272725</v>
      </c>
      <c r="AE892" s="168">
        <v>-4.5132743362831795E-2</v>
      </c>
      <c r="AF892" s="172">
        <v>1724.764872</v>
      </c>
      <c r="AG892" s="168">
        <v>-0.41388898387395734</v>
      </c>
      <c r="AH892" s="171">
        <v>17.19849843507955</v>
      </c>
      <c r="AI892" s="171">
        <v>13.948322576483625</v>
      </c>
      <c r="AJ892" s="171">
        <v>6.216845896867067</v>
      </c>
      <c r="AK892" s="171">
        <v>28.068800357191598</v>
      </c>
      <c r="AL892" s="171">
        <v>23.423566540645627</v>
      </c>
      <c r="AM892" s="171">
        <v>12.763052906505662</v>
      </c>
      <c r="AN892" s="170">
        <v>14.058871954193696</v>
      </c>
      <c r="AO892" s="170">
        <v>13.055109440467794</v>
      </c>
      <c r="AP892" s="170">
        <v>10.366887449843842</v>
      </c>
      <c r="AQ892" s="170">
        <v>31.64684320013157</v>
      </c>
      <c r="AR892" s="170">
        <v>57.907834747633466</v>
      </c>
      <c r="AS892" s="170">
        <v>78.2287219747992</v>
      </c>
      <c r="AT892" s="6">
        <v>2272.7272727272725</v>
      </c>
      <c r="AU892" s="6">
        <v>909.09090909090901</v>
      </c>
      <c r="AV892" s="6">
        <v>1000</v>
      </c>
    </row>
    <row r="893" spans="1:48" x14ac:dyDescent="0.25">
      <c r="A893" s="162">
        <v>890</v>
      </c>
      <c r="B893" s="3" t="s">
        <v>504</v>
      </c>
      <c r="C893" s="3" t="s">
        <v>694</v>
      </c>
      <c r="D893" s="28">
        <v>5100</v>
      </c>
      <c r="E893" s="25">
        <v>2</v>
      </c>
      <c r="F893" s="25">
        <v>-7.2727269999999997</v>
      </c>
      <c r="G893" s="25">
        <v>15.909090000000001</v>
      </c>
      <c r="H893" s="28">
        <v>76500000000</v>
      </c>
      <c r="I893" s="51">
        <v>15</v>
      </c>
      <c r="J893" s="51">
        <v>12.62163</v>
      </c>
      <c r="K893" s="28">
        <v>515</v>
      </c>
      <c r="L893" s="28">
        <v>2578500</v>
      </c>
      <c r="M893" s="51" t="s">
        <v>4942</v>
      </c>
      <c r="N893" s="51">
        <v>0.50920761069863574</v>
      </c>
      <c r="O893" s="51" t="s">
        <v>4942</v>
      </c>
      <c r="P893" s="30">
        <v>65114.447562000001</v>
      </c>
      <c r="Q893" s="27">
        <v>-0.23973878255675884</v>
      </c>
      <c r="R893" s="30">
        <v>54022.037682000002</v>
      </c>
      <c r="S893" s="27">
        <v>-0.17035251461571788</v>
      </c>
      <c r="T893" s="30">
        <v>94499.303545000002</v>
      </c>
      <c r="U893" s="27">
        <v>0.74927321515098855</v>
      </c>
      <c r="V893" s="30">
        <v>783.68295499999999</v>
      </c>
      <c r="W893" s="32">
        <v>-0.74273357281466357</v>
      </c>
      <c r="X893" s="30">
        <v>4926.8350780000001</v>
      </c>
      <c r="Y893" s="32">
        <v>5.2867707490205653</v>
      </c>
      <c r="Z893" s="30">
        <v>6425.1586090000001</v>
      </c>
      <c r="AA893" s="32">
        <v>0.30411481352207748</v>
      </c>
      <c r="AB893" s="30">
        <v>52</v>
      </c>
      <c r="AC893" s="27">
        <v>-0.74384236453201968</v>
      </c>
      <c r="AD893" s="30">
        <v>328</v>
      </c>
      <c r="AE893" s="27">
        <v>5.3076923076923075</v>
      </c>
      <c r="AF893" s="30">
        <v>428</v>
      </c>
      <c r="AG893" s="27">
        <v>0.3048780487804878</v>
      </c>
      <c r="AH893" s="25">
        <v>0.4119633799297277</v>
      </c>
      <c r="AI893" s="25">
        <v>2.6204963433464554</v>
      </c>
      <c r="AJ893" s="25">
        <v>2.5568436800262666</v>
      </c>
      <c r="AK893" s="25">
        <v>0.57358713341513934</v>
      </c>
      <c r="AL893" s="25">
        <v>3.5321950367698944</v>
      </c>
      <c r="AM893" s="25">
        <v>4.4262700430957054</v>
      </c>
      <c r="AN893" s="49">
        <v>16.180222578051151</v>
      </c>
      <c r="AO893" s="49">
        <v>25.661223631738395</v>
      </c>
      <c r="AP893" s="49">
        <v>13.537183410995478</v>
      </c>
      <c r="AQ893" s="49">
        <v>9.4876489271670668</v>
      </c>
      <c r="AR893" s="49">
        <v>5.6359030982652909</v>
      </c>
      <c r="AS893" s="49">
        <v>0</v>
      </c>
      <c r="AT893" s="28">
        <v>0</v>
      </c>
      <c r="AU893" s="28">
        <v>0</v>
      </c>
      <c r="AV893" s="28" t="s">
        <v>4748</v>
      </c>
    </row>
    <row r="894" spans="1:48" x14ac:dyDescent="0.25">
      <c r="A894" s="162">
        <v>891</v>
      </c>
      <c r="B894" s="3" t="s">
        <v>198</v>
      </c>
      <c r="C894" s="3" t="s">
        <v>1</v>
      </c>
      <c r="D894" s="28">
        <v>82000</v>
      </c>
      <c r="E894" s="25">
        <v>-3.5294120000000002</v>
      </c>
      <c r="F894" s="25">
        <v>11.716620000000001</v>
      </c>
      <c r="G894" s="25">
        <v>12.1751</v>
      </c>
      <c r="H894" s="28">
        <v>1012534934000</v>
      </c>
      <c r="I894" s="51">
        <v>12.347989999999999</v>
      </c>
      <c r="J894" s="51">
        <v>26.156970000000001</v>
      </c>
      <c r="K894" s="28">
        <v>1751.5</v>
      </c>
      <c r="L894" s="28">
        <v>143950000</v>
      </c>
      <c r="M894" s="51">
        <v>8.3613745283980823</v>
      </c>
      <c r="N894" s="51">
        <v>2.158016100015971</v>
      </c>
      <c r="O894" s="51">
        <v>0.29057929999999998</v>
      </c>
      <c r="P894" s="30">
        <v>322426.19841200003</v>
      </c>
      <c r="Q894" s="27">
        <v>0.19372289747876725</v>
      </c>
      <c r="R894" s="30">
        <v>421916.90156299999</v>
      </c>
      <c r="S894" s="27">
        <v>0.30856891791364172</v>
      </c>
      <c r="T894" s="30">
        <v>517499.51979200001</v>
      </c>
      <c r="U894" s="27">
        <v>0.22654370534793036</v>
      </c>
      <c r="V894" s="30">
        <v>50978.500635999997</v>
      </c>
      <c r="W894" s="32">
        <v>7.0275810414485607E-2</v>
      </c>
      <c r="X894" s="30">
        <v>67714.279559999995</v>
      </c>
      <c r="Y894" s="32">
        <v>0.32829092098055002</v>
      </c>
      <c r="Z894" s="30">
        <v>76492.644457000002</v>
      </c>
      <c r="AA894" s="32">
        <v>0.12963831194898423</v>
      </c>
      <c r="AB894" s="30">
        <v>3872</v>
      </c>
      <c r="AC894" s="27">
        <v>3.889032927145486E-3</v>
      </c>
      <c r="AD894" s="30">
        <v>4837</v>
      </c>
      <c r="AE894" s="27">
        <v>0.24922520661157033</v>
      </c>
      <c r="AF894" s="30">
        <v>5523</v>
      </c>
      <c r="AG894" s="27">
        <v>0.14182344428364688</v>
      </c>
      <c r="AH894" s="25">
        <v>8.962287322617053</v>
      </c>
      <c r="AI894" s="25">
        <v>9.8300138414507785</v>
      </c>
      <c r="AJ894" s="25">
        <v>9.6870779570410637</v>
      </c>
      <c r="AK894" s="25">
        <v>14.758710755619486</v>
      </c>
      <c r="AL894" s="25">
        <v>16.822580590284641</v>
      </c>
      <c r="AM894" s="25">
        <v>17.214122854507234</v>
      </c>
      <c r="AN894" s="49">
        <v>33.481923948082681</v>
      </c>
      <c r="AO894" s="49">
        <v>31.814131850074055</v>
      </c>
      <c r="AP894" s="49">
        <v>29.44876083252278</v>
      </c>
      <c r="AQ894" s="49">
        <v>72.049785727601318</v>
      </c>
      <c r="AR894" s="49">
        <v>70.399003560672242</v>
      </c>
      <c r="AS894" s="49">
        <v>69.617911770029309</v>
      </c>
      <c r="AT894" s="28">
        <v>1700</v>
      </c>
      <c r="AU894" s="28">
        <v>2500</v>
      </c>
      <c r="AV894" s="28" t="s">
        <v>4748</v>
      </c>
    </row>
    <row r="895" spans="1:48" x14ac:dyDescent="0.25">
      <c r="A895" s="162">
        <v>892</v>
      </c>
      <c r="B895" s="3" t="s">
        <v>199</v>
      </c>
      <c r="C895" s="3" t="s">
        <v>1</v>
      </c>
      <c r="D895" s="28">
        <v>23150</v>
      </c>
      <c r="E895" s="25">
        <v>-0.61256829999999995</v>
      </c>
      <c r="F895" s="25">
        <v>8.2680640000000007</v>
      </c>
      <c r="G895" s="25">
        <v>-12.654909999999999</v>
      </c>
      <c r="H895" s="28">
        <v>7585293788850</v>
      </c>
      <c r="I895" s="51">
        <v>327.6585</v>
      </c>
      <c r="J895" s="51">
        <v>37.73442</v>
      </c>
      <c r="K895" s="28">
        <v>1122744</v>
      </c>
      <c r="L895" s="28">
        <v>26143450000</v>
      </c>
      <c r="M895" s="51">
        <v>12.042685224505851</v>
      </c>
      <c r="N895" s="51">
        <v>2.1153527751159391</v>
      </c>
      <c r="O895" s="51">
        <v>0.9277881</v>
      </c>
      <c r="P895" s="30">
        <v>402513.91711400001</v>
      </c>
      <c r="Q895" s="27">
        <v>-3.0744743592237223E-2</v>
      </c>
      <c r="R895" s="30">
        <v>1496665.583844</v>
      </c>
      <c r="S895" s="27">
        <v>2.7182952444849611</v>
      </c>
      <c r="T895" s="30">
        <v>1326626.157173</v>
      </c>
      <c r="U895" s="27">
        <v>-0.11361217128697165</v>
      </c>
      <c r="V895" s="30">
        <v>155727.619909</v>
      </c>
      <c r="W895" s="32">
        <v>2.7396500968707507</v>
      </c>
      <c r="X895" s="30">
        <v>242519.59273900001</v>
      </c>
      <c r="Y895" s="32">
        <v>0.557331916333899</v>
      </c>
      <c r="Z895" s="30">
        <v>439879.870046</v>
      </c>
      <c r="AA895" s="32">
        <v>0.81379106355089192</v>
      </c>
      <c r="AB895" s="30">
        <v>671.69807424242424</v>
      </c>
      <c r="AC895" s="27">
        <v>2.428808151072205</v>
      </c>
      <c r="AD895" s="30">
        <v>860.60606060606062</v>
      </c>
      <c r="AE895" s="27">
        <v>0.28123943421558351</v>
      </c>
      <c r="AF895" s="30">
        <v>1560.8333333333335</v>
      </c>
      <c r="AG895" s="27">
        <v>0.81364436619718328</v>
      </c>
      <c r="AH895" s="25">
        <v>2.2911529656575844</v>
      </c>
      <c r="AI895" s="25">
        <v>2.9319576839098778</v>
      </c>
      <c r="AJ895" s="25">
        <v>4.6422363719940023</v>
      </c>
      <c r="AK895" s="25">
        <v>7.8659936530818912</v>
      </c>
      <c r="AL895" s="25">
        <v>9.8090864661321433</v>
      </c>
      <c r="AM895" s="25">
        <v>15.897665136585696</v>
      </c>
      <c r="AN895" s="49">
        <v>36.344529834124288</v>
      </c>
      <c r="AO895" s="49">
        <v>26.948230362063253</v>
      </c>
      <c r="AP895" s="49">
        <v>39.125264588712106</v>
      </c>
      <c r="AQ895" s="49">
        <v>121.07807930175707</v>
      </c>
      <c r="AR895" s="49">
        <v>134.85527731386659</v>
      </c>
      <c r="AS895" s="49">
        <v>1.6695577562322583</v>
      </c>
      <c r="AT895" s="28">
        <v>378.78787878787875</v>
      </c>
      <c r="AU895" s="28">
        <v>0</v>
      </c>
      <c r="AV895" s="28">
        <v>0</v>
      </c>
    </row>
    <row r="896" spans="1:48" x14ac:dyDescent="0.25">
      <c r="A896" s="162">
        <v>893</v>
      </c>
      <c r="B896" s="3" t="s">
        <v>3235</v>
      </c>
      <c r="C896" s="3" t="s">
        <v>2176</v>
      </c>
      <c r="D896" s="28">
        <v>4200</v>
      </c>
      <c r="E896" s="25">
        <v>-4.5454549999999996</v>
      </c>
      <c r="F896" s="25">
        <v>5</v>
      </c>
      <c r="G896" s="25">
        <v>-12.5</v>
      </c>
      <c r="H896" s="28">
        <v>86520000000</v>
      </c>
      <c r="I896" s="51">
        <v>20.599999999999998</v>
      </c>
      <c r="J896" s="51">
        <v>99.863110000000006</v>
      </c>
      <c r="K896" s="28">
        <v>305</v>
      </c>
      <c r="L896" s="28">
        <v>1298000</v>
      </c>
      <c r="M896" s="51">
        <v>5.9034366434745937</v>
      </c>
      <c r="N896" s="51">
        <v>0.49243529059614533</v>
      </c>
      <c r="O896" s="51" t="s">
        <v>4942</v>
      </c>
      <c r="P896" s="30" t="s">
        <v>4748</v>
      </c>
      <c r="Q896" s="27" t="s">
        <v>2001</v>
      </c>
      <c r="R896" s="30">
        <v>678010.00642899994</v>
      </c>
      <c r="S896" s="27" t="s">
        <v>2001</v>
      </c>
      <c r="T896" s="30">
        <v>709531.69443499995</v>
      </c>
      <c r="U896" s="27">
        <v>4.6491479044713638E-2</v>
      </c>
      <c r="V896" s="30" t="s">
        <v>4748</v>
      </c>
      <c r="W896" s="32" t="s">
        <v>2001</v>
      </c>
      <c r="X896" s="30">
        <v>31484.949587999999</v>
      </c>
      <c r="Y896" s="32" t="s">
        <v>2001</v>
      </c>
      <c r="Z896" s="30">
        <v>14981.884869</v>
      </c>
      <c r="AA896" s="32">
        <v>-0.52415725401986635</v>
      </c>
      <c r="AB896" s="30" t="s">
        <v>4748</v>
      </c>
      <c r="AC896" s="27" t="s">
        <v>2001</v>
      </c>
      <c r="AD896" s="30">
        <v>1544.45</v>
      </c>
      <c r="AE896" s="27" t="s">
        <v>2001</v>
      </c>
      <c r="AF896" s="30">
        <v>711.45</v>
      </c>
      <c r="AG896" s="27">
        <v>-0.53935057787561913</v>
      </c>
      <c r="AH896" s="25" t="s">
        <v>4748</v>
      </c>
      <c r="AI896" s="25" t="s">
        <v>4748</v>
      </c>
      <c r="AJ896" s="25">
        <v>3.3610971661829567</v>
      </c>
      <c r="AK896" s="25" t="s">
        <v>4748</v>
      </c>
      <c r="AL896" s="25" t="s">
        <v>4748</v>
      </c>
      <c r="AM896" s="25">
        <v>8.7032655604241089</v>
      </c>
      <c r="AN896" s="49" t="s">
        <v>4748</v>
      </c>
      <c r="AO896" s="49">
        <v>7.8985171959416896</v>
      </c>
      <c r="AP896" s="49">
        <v>5.5537883871951461</v>
      </c>
      <c r="AQ896" s="49" t="s">
        <v>4748</v>
      </c>
      <c r="AR896" s="49">
        <v>120.84733503278015</v>
      </c>
      <c r="AS896" s="49">
        <v>82.66946401021292</v>
      </c>
      <c r="AT896" s="28" t="s">
        <v>4748</v>
      </c>
      <c r="AU896" s="28" t="s">
        <v>4748</v>
      </c>
      <c r="AV896" s="28">
        <v>0</v>
      </c>
    </row>
    <row r="897" spans="1:48" x14ac:dyDescent="0.25">
      <c r="A897" s="162">
        <v>894</v>
      </c>
      <c r="B897" s="3" t="s">
        <v>3238</v>
      </c>
      <c r="C897" s="3" t="s">
        <v>2176</v>
      </c>
      <c r="D897" s="6">
        <v>8000</v>
      </c>
      <c r="E897" s="171">
        <v>0</v>
      </c>
      <c r="F897" s="171">
        <v>0</v>
      </c>
      <c r="G897" s="171">
        <v>12.67606</v>
      </c>
      <c r="H897" s="6">
        <v>24923272000</v>
      </c>
      <c r="I897" s="154">
        <v>3.1153999999999997</v>
      </c>
      <c r="J897" s="154">
        <v>29.083310000000001</v>
      </c>
      <c r="K897" s="6">
        <v>255</v>
      </c>
      <c r="L897" s="6">
        <v>2040000</v>
      </c>
      <c r="M897" s="154" t="s">
        <v>4942</v>
      </c>
      <c r="N897" s="154">
        <v>0.61840672161962651</v>
      </c>
      <c r="O897" s="154" t="s">
        <v>4942</v>
      </c>
      <c r="P897" s="172">
        <v>315350.94278300001</v>
      </c>
      <c r="Q897" s="168">
        <v>-0.21840073164701312</v>
      </c>
      <c r="R897" s="172">
        <v>204543.02066899999</v>
      </c>
      <c r="S897" s="168">
        <v>-0.35137970775070559</v>
      </c>
      <c r="T897" s="172" t="s">
        <v>4748</v>
      </c>
      <c r="U897" s="168" t="s">
        <v>4748</v>
      </c>
      <c r="V897" s="172">
        <v>-6776.9533590000001</v>
      </c>
      <c r="W897" s="173">
        <v>-12.298836106501719</v>
      </c>
      <c r="X897" s="172">
        <v>-979.31822699999998</v>
      </c>
      <c r="Y897" s="173">
        <v>-0.85549284831665018</v>
      </c>
      <c r="Z897" s="172" t="s">
        <v>4748</v>
      </c>
      <c r="AA897" s="173" t="s">
        <v>4748</v>
      </c>
      <c r="AB897" s="172">
        <v>-2305.5555555555552</v>
      </c>
      <c r="AC897" s="168">
        <v>-12.290688259109311</v>
      </c>
      <c r="AD897" s="172">
        <v>-333</v>
      </c>
      <c r="AE897" s="168">
        <v>-0.85556626506024092</v>
      </c>
      <c r="AF897" s="172" t="s">
        <v>4748</v>
      </c>
      <c r="AG897" s="168" t="s">
        <v>4748</v>
      </c>
      <c r="AH897" s="171">
        <v>-1.5636685672174406</v>
      </c>
      <c r="AI897" s="171">
        <v>-0.24229537997852704</v>
      </c>
      <c r="AJ897" s="171" t="s">
        <v>4748</v>
      </c>
      <c r="AK897" s="171">
        <v>-11.638611145596718</v>
      </c>
      <c r="AL897" s="171">
        <v>-1.8042153284118301</v>
      </c>
      <c r="AM897" s="171" t="s">
        <v>4748</v>
      </c>
      <c r="AN897" s="170">
        <v>7.8470412971075483</v>
      </c>
      <c r="AO897" s="170">
        <v>7.1339488212669782</v>
      </c>
      <c r="AP897" s="170" t="s">
        <v>4748</v>
      </c>
      <c r="AQ897" s="170">
        <v>241.71271830089754</v>
      </c>
      <c r="AR897" s="170">
        <v>292.40511006788802</v>
      </c>
      <c r="AS897" s="170" t="s">
        <v>4748</v>
      </c>
      <c r="AT897" s="6">
        <v>0</v>
      </c>
      <c r="AU897" s="6" t="s">
        <v>4748</v>
      </c>
      <c r="AV897" s="6" t="s">
        <v>4748</v>
      </c>
    </row>
    <row r="898" spans="1:48" x14ac:dyDescent="0.25">
      <c r="A898" s="162">
        <v>895</v>
      </c>
      <c r="B898" s="3" t="s">
        <v>5025</v>
      </c>
      <c r="C898" s="3" t="s">
        <v>2176</v>
      </c>
      <c r="D898" s="28" t="s">
        <v>4942</v>
      </c>
      <c r="E898" s="25" t="s">
        <v>4942</v>
      </c>
      <c r="F898" s="25" t="s">
        <v>4942</v>
      </c>
      <c r="G898" s="25" t="s">
        <v>4942</v>
      </c>
      <c r="H898" s="28" t="s">
        <v>4942</v>
      </c>
      <c r="I898" s="51">
        <v>231.8989</v>
      </c>
      <c r="J898" s="51">
        <v>100</v>
      </c>
      <c r="K898" s="28" t="s">
        <v>4942</v>
      </c>
      <c r="L898" s="28" t="s">
        <v>4942</v>
      </c>
      <c r="M898" s="51" t="s">
        <v>4942</v>
      </c>
      <c r="N898" s="51" t="s">
        <v>4942</v>
      </c>
      <c r="O898" s="51" t="s">
        <v>4942</v>
      </c>
      <c r="P898" s="30" t="s">
        <v>2001</v>
      </c>
      <c r="Q898" s="27" t="s">
        <v>2001</v>
      </c>
      <c r="R898" s="30" t="s">
        <v>2001</v>
      </c>
      <c r="S898" s="27" t="s">
        <v>2001</v>
      </c>
      <c r="T898" s="30" t="s">
        <v>2001</v>
      </c>
      <c r="U898" s="27" t="s">
        <v>2001</v>
      </c>
      <c r="V898" s="30" t="s">
        <v>2001</v>
      </c>
      <c r="W898" s="32" t="s">
        <v>2001</v>
      </c>
      <c r="X898" s="30" t="s">
        <v>2001</v>
      </c>
      <c r="Y898" s="32" t="s">
        <v>2001</v>
      </c>
      <c r="Z898" s="30" t="s">
        <v>2001</v>
      </c>
      <c r="AA898" s="32" t="s">
        <v>2001</v>
      </c>
      <c r="AB898" s="30" t="s">
        <v>2001</v>
      </c>
      <c r="AC898" s="27" t="s">
        <v>2001</v>
      </c>
      <c r="AD898" s="30" t="s">
        <v>2001</v>
      </c>
      <c r="AE898" s="27" t="s">
        <v>2001</v>
      </c>
      <c r="AF898" s="30" t="s">
        <v>2001</v>
      </c>
      <c r="AG898" s="27" t="s">
        <v>2001</v>
      </c>
      <c r="AH898" s="25" t="s">
        <v>2001</v>
      </c>
      <c r="AI898" s="25" t="s">
        <v>2001</v>
      </c>
      <c r="AJ898" s="25" t="s">
        <v>2001</v>
      </c>
      <c r="AK898" s="25" t="s">
        <v>2001</v>
      </c>
      <c r="AL898" s="25" t="s">
        <v>2001</v>
      </c>
      <c r="AM898" s="25" t="s">
        <v>2001</v>
      </c>
      <c r="AN898" s="49" t="s">
        <v>2001</v>
      </c>
      <c r="AO898" s="49" t="s">
        <v>2001</v>
      </c>
      <c r="AP898" s="49" t="s">
        <v>2001</v>
      </c>
      <c r="AQ898" s="49" t="s">
        <v>2001</v>
      </c>
      <c r="AR898" s="49" t="s">
        <v>2001</v>
      </c>
      <c r="AS898" s="49" t="s">
        <v>2001</v>
      </c>
      <c r="AT898" s="28" t="s">
        <v>2001</v>
      </c>
      <c r="AU898" s="28" t="s">
        <v>2001</v>
      </c>
      <c r="AV898" s="28" t="s">
        <v>2001</v>
      </c>
    </row>
    <row r="899" spans="1:48" x14ac:dyDescent="0.25">
      <c r="A899" s="162">
        <v>896</v>
      </c>
      <c r="B899" s="3" t="s">
        <v>505</v>
      </c>
      <c r="C899" s="3" t="s">
        <v>694</v>
      </c>
      <c r="D899" s="6">
        <v>7900</v>
      </c>
      <c r="E899" s="171">
        <v>0</v>
      </c>
      <c r="F899" s="171">
        <v>19.69697</v>
      </c>
      <c r="G899" s="171">
        <v>-20.202020000000001</v>
      </c>
      <c r="H899" s="6">
        <v>39500000000</v>
      </c>
      <c r="I899" s="154">
        <v>5</v>
      </c>
      <c r="J899" s="154">
        <v>49.533799999999999</v>
      </c>
      <c r="K899" s="6">
        <v>0</v>
      </c>
      <c r="L899" s="6" t="s">
        <v>4942</v>
      </c>
      <c r="M899" s="154">
        <v>4.5684739659936353</v>
      </c>
      <c r="N899" s="154">
        <v>0.46608732417708432</v>
      </c>
      <c r="O899" s="154" t="s">
        <v>4942</v>
      </c>
      <c r="P899" s="172">
        <v>239491.17576099999</v>
      </c>
      <c r="Q899" s="168">
        <v>0.25795076087231616</v>
      </c>
      <c r="R899" s="172">
        <v>237413.66256</v>
      </c>
      <c r="S899" s="168">
        <v>-8.674696236295798E-3</v>
      </c>
      <c r="T899" s="172">
        <v>259604.25144200001</v>
      </c>
      <c r="U899" s="168">
        <v>9.3468036517872805E-2</v>
      </c>
      <c r="V899" s="172">
        <v>2846.1389920000001</v>
      </c>
      <c r="W899" s="173">
        <v>-0.75546080658988912</v>
      </c>
      <c r="X899" s="172">
        <v>7212.3865939999996</v>
      </c>
      <c r="Y899" s="173">
        <v>1.5340950017805732</v>
      </c>
      <c r="Z899" s="172">
        <v>115.96081100000001</v>
      </c>
      <c r="AA899" s="173">
        <v>-0.98392199177225637</v>
      </c>
      <c r="AB899" s="172">
        <v>512</v>
      </c>
      <c r="AC899" s="168">
        <v>-0.78006872852233677</v>
      </c>
      <c r="AD899" s="172">
        <v>1298</v>
      </c>
      <c r="AE899" s="168">
        <v>1.53515625</v>
      </c>
      <c r="AF899" s="172">
        <v>21</v>
      </c>
      <c r="AG899" s="168">
        <v>-0.98382126348228038</v>
      </c>
      <c r="AH899" s="171">
        <v>0.86084799143630386</v>
      </c>
      <c r="AI899" s="171">
        <v>2.0702914929202025</v>
      </c>
      <c r="AJ899" s="171">
        <v>3.5436576908929394E-2</v>
      </c>
      <c r="AK899" s="171">
        <v>2.9842626784931263</v>
      </c>
      <c r="AL899" s="171">
        <v>7.7093988236799404</v>
      </c>
      <c r="AM899" s="171">
        <v>0.12734397605253372</v>
      </c>
      <c r="AN899" s="170">
        <v>15.178445031008781</v>
      </c>
      <c r="AO899" s="170">
        <v>4.1916781779502639</v>
      </c>
      <c r="AP899" s="170">
        <v>4.8931158212707544</v>
      </c>
      <c r="AQ899" s="170">
        <v>83.867527678577858</v>
      </c>
      <c r="AR899" s="170">
        <v>91.615882181613912</v>
      </c>
      <c r="AS899" s="170">
        <v>143.25837659397885</v>
      </c>
      <c r="AT899" s="6">
        <v>1000</v>
      </c>
      <c r="AU899" s="6">
        <v>1000</v>
      </c>
      <c r="AV899" s="6">
        <v>0</v>
      </c>
    </row>
    <row r="900" spans="1:48" x14ac:dyDescent="0.25">
      <c r="A900" s="162">
        <v>897</v>
      </c>
      <c r="B900" s="3" t="s">
        <v>3241</v>
      </c>
      <c r="C900" s="3" t="s">
        <v>2176</v>
      </c>
      <c r="D900" s="28">
        <v>27500</v>
      </c>
      <c r="E900" s="25">
        <v>-27.63158</v>
      </c>
      <c r="F900" s="25">
        <v>-22.969190000000001</v>
      </c>
      <c r="G900" s="25">
        <v>12.46006</v>
      </c>
      <c r="H900" s="28">
        <v>106682400000.00002</v>
      </c>
      <c r="I900" s="51">
        <v>3.8793599999999997</v>
      </c>
      <c r="J900" s="51">
        <v>35.716000000000001</v>
      </c>
      <c r="K900" s="28">
        <v>645</v>
      </c>
      <c r="L900" s="28">
        <v>17874000</v>
      </c>
      <c r="M900" s="51">
        <v>3.7066506272372899</v>
      </c>
      <c r="N900" s="51">
        <v>1.3745788612470509</v>
      </c>
      <c r="O900" s="51" t="s">
        <v>4942</v>
      </c>
      <c r="P900" s="30">
        <v>426992.83790799999</v>
      </c>
      <c r="Q900" s="27">
        <v>-9.1387009930693153E-2</v>
      </c>
      <c r="R900" s="30">
        <v>474516.03138900001</v>
      </c>
      <c r="S900" s="27">
        <v>0.1112974018811046</v>
      </c>
      <c r="T900" s="30">
        <v>573714.38269400003</v>
      </c>
      <c r="U900" s="27">
        <v>0.20905163312317879</v>
      </c>
      <c r="V900" s="30">
        <v>6831.9716390000003</v>
      </c>
      <c r="W900" s="32">
        <v>0.60681610094292449</v>
      </c>
      <c r="X900" s="30">
        <v>11201.799165</v>
      </c>
      <c r="Y900" s="32">
        <v>0.63961441248600015</v>
      </c>
      <c r="Z900" s="30">
        <v>13669.839610000001</v>
      </c>
      <c r="AA900" s="32">
        <v>0.22032536101088013</v>
      </c>
      <c r="AB900" s="30">
        <v>1408.75</v>
      </c>
      <c r="AC900" s="27">
        <v>0.28506271379703541</v>
      </c>
      <c r="AD900" s="30">
        <v>2887.5</v>
      </c>
      <c r="AE900" s="27">
        <v>1.0496894409937889</v>
      </c>
      <c r="AF900" s="30">
        <v>3835.15625</v>
      </c>
      <c r="AG900" s="27">
        <v>0.3281926406926407</v>
      </c>
      <c r="AH900" s="25">
        <v>7.6050185417924201</v>
      </c>
      <c r="AI900" s="25">
        <v>10.223556296282114</v>
      </c>
      <c r="AJ900" s="25">
        <v>9.8658493743579356</v>
      </c>
      <c r="AK900" s="25">
        <v>14.571858796357343</v>
      </c>
      <c r="AL900" s="25">
        <v>26.378176789139324</v>
      </c>
      <c r="AM900" s="25">
        <v>27.392741414783995</v>
      </c>
      <c r="AN900" s="49">
        <v>14.237011662265397</v>
      </c>
      <c r="AO900" s="49">
        <v>17.361254942399352</v>
      </c>
      <c r="AP900" s="49">
        <v>15.408668126967729</v>
      </c>
      <c r="AQ900" s="49">
        <v>37.068697387188202</v>
      </c>
      <c r="AR900" s="49">
        <v>10.969312154989868</v>
      </c>
      <c r="AS900" s="49">
        <v>24.797948419437844</v>
      </c>
      <c r="AT900" s="28">
        <v>750</v>
      </c>
      <c r="AU900" s="28">
        <v>750</v>
      </c>
      <c r="AV900" s="28" t="s">
        <v>4748</v>
      </c>
    </row>
    <row r="901" spans="1:48" x14ac:dyDescent="0.25">
      <c r="A901" s="162">
        <v>898</v>
      </c>
      <c r="B901" s="3" t="s">
        <v>200</v>
      </c>
      <c r="C901" s="3" t="s">
        <v>1</v>
      </c>
      <c r="D901" s="28">
        <v>8960</v>
      </c>
      <c r="E901" s="25">
        <v>-2.1834060000000002</v>
      </c>
      <c r="F901" s="25">
        <v>6.6666670000000003</v>
      </c>
      <c r="G901" s="25">
        <v>-14.66667</v>
      </c>
      <c r="H901" s="28">
        <v>761687933440</v>
      </c>
      <c r="I901" s="51">
        <v>85.009810000000002</v>
      </c>
      <c r="J901" s="51">
        <v>71.987790000000004</v>
      </c>
      <c r="K901" s="28">
        <v>50277</v>
      </c>
      <c r="L901" s="28">
        <v>449350000</v>
      </c>
      <c r="M901" s="51">
        <v>7.4188313650497522</v>
      </c>
      <c r="N901" s="51">
        <v>0.51536665350288857</v>
      </c>
      <c r="O901" s="51">
        <v>0.66834289999999996</v>
      </c>
      <c r="P901" s="30">
        <v>10652450.030513</v>
      </c>
      <c r="Q901" s="27">
        <v>-8.0199727782850339E-2</v>
      </c>
      <c r="R901" s="30">
        <v>9882058.9664709996</v>
      </c>
      <c r="S901" s="27">
        <v>-7.2320551782480424E-2</v>
      </c>
      <c r="T901" s="30">
        <v>10703258.272089999</v>
      </c>
      <c r="U901" s="27">
        <v>8.3100020795793691E-2</v>
      </c>
      <c r="V901" s="30">
        <v>172904.84891100001</v>
      </c>
      <c r="W901" s="32">
        <v>-0.10294491875214018</v>
      </c>
      <c r="X901" s="30">
        <v>143681.89047899999</v>
      </c>
      <c r="Y901" s="32">
        <v>-0.16901179241677633</v>
      </c>
      <c r="Z901" s="30">
        <v>131362.58680399999</v>
      </c>
      <c r="AA901" s="32">
        <v>-8.5740127958579063E-2</v>
      </c>
      <c r="AB901" s="30">
        <v>2012</v>
      </c>
      <c r="AC901" s="27">
        <v>-8.545454545454545E-2</v>
      </c>
      <c r="AD901" s="30">
        <v>1578</v>
      </c>
      <c r="AE901" s="27">
        <v>-0.21570576540755471</v>
      </c>
      <c r="AF901" s="30">
        <v>1441</v>
      </c>
      <c r="AG901" s="27">
        <v>-8.681875792141952E-2</v>
      </c>
      <c r="AH901" s="25">
        <v>3.1743251084713653</v>
      </c>
      <c r="AI901" s="25">
        <v>2.5270151478470457</v>
      </c>
      <c r="AJ901" s="25">
        <v>2.118788023941407</v>
      </c>
      <c r="AK901" s="25">
        <v>11.609722974276613</v>
      </c>
      <c r="AL901" s="25">
        <v>9.4290919256326777</v>
      </c>
      <c r="AM901" s="25">
        <v>8.4314754818880893</v>
      </c>
      <c r="AN901" s="49">
        <v>7.6868451103315527</v>
      </c>
      <c r="AO901" s="49">
        <v>6.6635523145350817</v>
      </c>
      <c r="AP901" s="49">
        <v>6.9876712893050419</v>
      </c>
      <c r="AQ901" s="49">
        <v>118.42232684797</v>
      </c>
      <c r="AR901" s="49">
        <v>155.30572952971821</v>
      </c>
      <c r="AS901" s="49">
        <v>139.11111744464441</v>
      </c>
      <c r="AT901" s="28">
        <v>1600</v>
      </c>
      <c r="AU901" s="28">
        <v>1500</v>
      </c>
      <c r="AV901" s="28">
        <v>1200</v>
      </c>
    </row>
    <row r="902" spans="1:48" x14ac:dyDescent="0.25">
      <c r="A902" s="162">
        <v>899</v>
      </c>
      <c r="B902" s="3" t="s">
        <v>3244</v>
      </c>
      <c r="C902" s="3" t="s">
        <v>2176</v>
      </c>
      <c r="D902" s="28">
        <v>1000</v>
      </c>
      <c r="E902" s="25">
        <v>0</v>
      </c>
      <c r="F902" s="25">
        <v>42.857140000000001</v>
      </c>
      <c r="G902" s="25">
        <v>11.11111</v>
      </c>
      <c r="H902" s="28">
        <v>50000000000</v>
      </c>
      <c r="I902" s="51">
        <v>50</v>
      </c>
      <c r="J902" s="51">
        <v>58.319049999999997</v>
      </c>
      <c r="K902" s="28">
        <v>79205</v>
      </c>
      <c r="L902" s="28">
        <v>78629500</v>
      </c>
      <c r="M902" s="51" t="s">
        <v>4942</v>
      </c>
      <c r="N902" s="51">
        <v>0.14396472529329205</v>
      </c>
      <c r="O902" s="51">
        <v>0.63041369999999997</v>
      </c>
      <c r="P902" s="30">
        <v>107893.46920199999</v>
      </c>
      <c r="Q902" s="27">
        <v>6.5124674642242493</v>
      </c>
      <c r="R902" s="30">
        <v>74835.092166999995</v>
      </c>
      <c r="S902" s="27">
        <v>-0.30639831381367055</v>
      </c>
      <c r="T902" s="30">
        <v>77017.149541999999</v>
      </c>
      <c r="U902" s="27">
        <v>2.9158210564244152E-2</v>
      </c>
      <c r="V902" s="30">
        <v>-21077.146669000002</v>
      </c>
      <c r="W902" s="32">
        <v>0.40436684431024261</v>
      </c>
      <c r="X902" s="30">
        <v>975.69587200000001</v>
      </c>
      <c r="Y902" s="32">
        <v>-1.0462916488328584</v>
      </c>
      <c r="Z902" s="30">
        <v>-18259.180774</v>
      </c>
      <c r="AA902" s="32">
        <v>-19.714008430282668</v>
      </c>
      <c r="AB902" s="30">
        <v>-422</v>
      </c>
      <c r="AC902" s="27">
        <v>0.40666666666666673</v>
      </c>
      <c r="AD902" s="30">
        <v>20</v>
      </c>
      <c r="AE902" s="27">
        <v>-1.04739336492891</v>
      </c>
      <c r="AF902" s="30">
        <v>-365</v>
      </c>
      <c r="AG902" s="27">
        <v>-19.25</v>
      </c>
      <c r="AH902" s="25">
        <v>-3.5861756862208876</v>
      </c>
      <c r="AI902" s="25">
        <v>0.17056544818311606</v>
      </c>
      <c r="AJ902" s="25">
        <v>-3.2719020106170631</v>
      </c>
      <c r="AK902" s="25">
        <v>-5.616113131721705</v>
      </c>
      <c r="AL902" s="25">
        <v>0.26718434757555809</v>
      </c>
      <c r="AM902" s="25">
        <v>-5.1222339550646234</v>
      </c>
      <c r="AN902" s="49">
        <v>6.2370689308368643</v>
      </c>
      <c r="AO902" s="49">
        <v>6.2467952956720474</v>
      </c>
      <c r="AP902" s="49">
        <v>9.7646648022189364</v>
      </c>
      <c r="AQ902" s="49">
        <v>12.562952378383308</v>
      </c>
      <c r="AR902" s="49">
        <v>14.5257642562238</v>
      </c>
      <c r="AS902" s="49">
        <v>14.892604276133865</v>
      </c>
      <c r="AT902" s="28">
        <v>0</v>
      </c>
      <c r="AU902" s="28">
        <v>0</v>
      </c>
      <c r="AV902" s="28">
        <v>0</v>
      </c>
    </row>
    <row r="903" spans="1:48" x14ac:dyDescent="0.25">
      <c r="A903" s="162">
        <v>900</v>
      </c>
      <c r="B903" s="3" t="s">
        <v>201</v>
      </c>
      <c r="C903" s="3" t="s">
        <v>1</v>
      </c>
      <c r="D903" s="28">
        <v>15600</v>
      </c>
      <c r="E903" s="25">
        <v>1.6286639999999999</v>
      </c>
      <c r="F903" s="25">
        <v>4.6979870000000004</v>
      </c>
      <c r="G903" s="25">
        <v>11.428570000000001</v>
      </c>
      <c r="H903" s="28">
        <v>941292845999.99988</v>
      </c>
      <c r="I903" s="51">
        <v>60.339289999999998</v>
      </c>
      <c r="J903" s="51">
        <v>32.921469999999999</v>
      </c>
      <c r="K903" s="28">
        <v>54840</v>
      </c>
      <c r="L903" s="28">
        <v>835950000</v>
      </c>
      <c r="M903" s="51">
        <v>6.103286384976526</v>
      </c>
      <c r="N903" s="51">
        <v>1.1196891873948411</v>
      </c>
      <c r="O903" s="51">
        <v>0.56844720000000004</v>
      </c>
      <c r="P903" s="30">
        <v>2569973.536694</v>
      </c>
      <c r="Q903" s="27">
        <v>-0.14847762775135598</v>
      </c>
      <c r="R903" s="30">
        <v>2378571.762081</v>
      </c>
      <c r="S903" s="27">
        <v>-7.4476165563641672E-2</v>
      </c>
      <c r="T903" s="30">
        <v>2958491.3625830002</v>
      </c>
      <c r="U903" s="27">
        <v>0.24381000806745959</v>
      </c>
      <c r="V903" s="30">
        <v>88165.229596999998</v>
      </c>
      <c r="W903" s="32">
        <v>5.5754610350512657E-2</v>
      </c>
      <c r="X903" s="30">
        <v>103035.397707</v>
      </c>
      <c r="Y903" s="32">
        <v>0.16866250082907963</v>
      </c>
      <c r="Z903" s="30">
        <v>142134.160133</v>
      </c>
      <c r="AA903" s="32">
        <v>0.3794692241319288</v>
      </c>
      <c r="AB903" s="30">
        <v>1461.1580100000001</v>
      </c>
      <c r="AC903" s="27">
        <v>5.5622885009030787E-2</v>
      </c>
      <c r="AD903" s="30">
        <v>1708</v>
      </c>
      <c r="AE903" s="27">
        <v>0.16893586341151412</v>
      </c>
      <c r="AF903" s="30">
        <v>2356</v>
      </c>
      <c r="AG903" s="27">
        <v>0.37939110070257609</v>
      </c>
      <c r="AH903" s="25">
        <v>4.3449740325288344</v>
      </c>
      <c r="AI903" s="25">
        <v>5.1573273594065174</v>
      </c>
      <c r="AJ903" s="25">
        <v>6.6319514436549252</v>
      </c>
      <c r="AK903" s="25">
        <v>14.193385071223272</v>
      </c>
      <c r="AL903" s="25">
        <v>15.329935215906612</v>
      </c>
      <c r="AM903" s="25">
        <v>19.012659288573591</v>
      </c>
      <c r="AN903" s="49">
        <v>19.955459245456954</v>
      </c>
      <c r="AO903" s="49">
        <v>25.069416954790778</v>
      </c>
      <c r="AP903" s="49">
        <v>21.36384148717514</v>
      </c>
      <c r="AQ903" s="49">
        <v>146.26793650442323</v>
      </c>
      <c r="AR903" s="49">
        <v>110.89580808229049</v>
      </c>
      <c r="AS903" s="49">
        <v>131.53078831283119</v>
      </c>
      <c r="AT903" s="28">
        <v>1000</v>
      </c>
      <c r="AU903" s="28">
        <v>1200</v>
      </c>
      <c r="AV903" s="28">
        <v>1200</v>
      </c>
    </row>
    <row r="904" spans="1:48" x14ac:dyDescent="0.25">
      <c r="A904" s="162">
        <v>901</v>
      </c>
      <c r="B904" s="3" t="s">
        <v>202</v>
      </c>
      <c r="C904" s="3" t="s">
        <v>1</v>
      </c>
      <c r="D904" s="28">
        <v>37900</v>
      </c>
      <c r="E904" s="25">
        <v>5.8659220000000003</v>
      </c>
      <c r="F904" s="25">
        <v>3.8356159999999999</v>
      </c>
      <c r="G904" s="25">
        <v>-2.067183</v>
      </c>
      <c r="H904" s="28">
        <v>3410926853000</v>
      </c>
      <c r="I904" s="51">
        <v>89.998069999999998</v>
      </c>
      <c r="J904" s="51">
        <v>49.489879999999999</v>
      </c>
      <c r="K904" s="28">
        <v>5212</v>
      </c>
      <c r="L904" s="28">
        <v>197600000</v>
      </c>
      <c r="M904" s="51">
        <v>12.558913785869196</v>
      </c>
      <c r="N904" s="51">
        <v>2.4140525424277084</v>
      </c>
      <c r="O904" s="51">
        <v>0.39041530000000002</v>
      </c>
      <c r="P904" s="30">
        <v>4935182.0268430002</v>
      </c>
      <c r="Q904" s="27">
        <v>-0.29142466267792755</v>
      </c>
      <c r="R904" s="30">
        <v>4704157.2490929998</v>
      </c>
      <c r="S904" s="27">
        <v>-4.6811804811541124E-2</v>
      </c>
      <c r="T904" s="30">
        <v>6785865.4034099998</v>
      </c>
      <c r="U904" s="27">
        <v>0.44252520570360832</v>
      </c>
      <c r="V904" s="30">
        <v>238235.47122800001</v>
      </c>
      <c r="W904" s="32">
        <v>0.43953934829360986</v>
      </c>
      <c r="X904" s="30">
        <v>219377.616125</v>
      </c>
      <c r="Y904" s="32">
        <v>-7.9156369980490249E-2</v>
      </c>
      <c r="Z904" s="30">
        <v>208688.74108800001</v>
      </c>
      <c r="AA904" s="32">
        <v>-4.8723635646170646E-2</v>
      </c>
      <c r="AB904" s="30">
        <v>3701.4479820000001</v>
      </c>
      <c r="AC904" s="27">
        <v>0.78641311872586872</v>
      </c>
      <c r="AD904" s="30">
        <v>2313</v>
      </c>
      <c r="AE904" s="27">
        <v>-0.37510941360029093</v>
      </c>
      <c r="AF904" s="30">
        <v>2196</v>
      </c>
      <c r="AG904" s="27">
        <v>-5.0583657587548639E-2</v>
      </c>
      <c r="AH904" s="25">
        <v>7.7067636658722805</v>
      </c>
      <c r="AI904" s="25">
        <v>7.9071152209819031</v>
      </c>
      <c r="AJ904" s="25">
        <v>7.2143084988184878</v>
      </c>
      <c r="AK904" s="25">
        <v>18.700433260711144</v>
      </c>
      <c r="AL904" s="25">
        <v>15.68508095755611</v>
      </c>
      <c r="AM904" s="25">
        <v>14.116483961839045</v>
      </c>
      <c r="AN904" s="49">
        <v>14.844475671723922</v>
      </c>
      <c r="AO904" s="49">
        <v>17.453751701504139</v>
      </c>
      <c r="AP904" s="49">
        <v>10.784798404787665</v>
      </c>
      <c r="AQ904" s="49">
        <v>15.679845886369437</v>
      </c>
      <c r="AR904" s="49">
        <v>12.727686502485222</v>
      </c>
      <c r="AS904" s="49">
        <v>0</v>
      </c>
      <c r="AT904" s="28">
        <v>1666.67</v>
      </c>
      <c r="AU904" s="28">
        <v>1800</v>
      </c>
      <c r="AV904" s="28">
        <v>3000</v>
      </c>
    </row>
    <row r="905" spans="1:48" x14ac:dyDescent="0.25">
      <c r="A905" s="162">
        <v>902</v>
      </c>
      <c r="B905" s="3" t="s">
        <v>203</v>
      </c>
      <c r="C905" s="3" t="s">
        <v>1</v>
      </c>
      <c r="D905" s="28">
        <v>16300</v>
      </c>
      <c r="E905" s="25">
        <v>-1.212121</v>
      </c>
      <c r="F905" s="25">
        <v>1.5576319999999999</v>
      </c>
      <c r="G905" s="25">
        <v>-12.129379999999999</v>
      </c>
      <c r="H905" s="28">
        <v>1446099699900</v>
      </c>
      <c r="I905" s="51">
        <v>88.717770000000002</v>
      </c>
      <c r="J905" s="51">
        <v>43.450670000000002</v>
      </c>
      <c r="K905" s="28">
        <v>2023</v>
      </c>
      <c r="L905" s="28">
        <v>33490720</v>
      </c>
      <c r="M905" s="51">
        <v>10.212462360043387</v>
      </c>
      <c r="N905" s="51">
        <v>0.97068478959553428</v>
      </c>
      <c r="O905" s="51">
        <v>0.42541760000000001</v>
      </c>
      <c r="P905" s="30">
        <v>1994838.8037940001</v>
      </c>
      <c r="Q905" s="27">
        <v>8.5108736777491201E-2</v>
      </c>
      <c r="R905" s="30">
        <v>2173157.3111049999</v>
      </c>
      <c r="S905" s="27">
        <v>8.9389933147407286E-2</v>
      </c>
      <c r="T905" s="30" t="s">
        <v>4748</v>
      </c>
      <c r="U905" s="27" t="s">
        <v>4748</v>
      </c>
      <c r="V905" s="30">
        <v>96891.431207999995</v>
      </c>
      <c r="W905" s="32">
        <v>9.8552093128333684E-2</v>
      </c>
      <c r="X905" s="30">
        <v>101971.02286</v>
      </c>
      <c r="Y905" s="32">
        <v>5.2425602436354524E-2</v>
      </c>
      <c r="Z905" s="30">
        <v>127360.13028899999</v>
      </c>
      <c r="AA905" s="32">
        <v>0.24898355157089769</v>
      </c>
      <c r="AB905" s="30">
        <v>1188</v>
      </c>
      <c r="AC905" s="27">
        <v>0.14230769230769225</v>
      </c>
      <c r="AD905" s="30">
        <v>1446</v>
      </c>
      <c r="AE905" s="27">
        <v>0.21717171717171713</v>
      </c>
      <c r="AF905" s="30">
        <v>1632.80125</v>
      </c>
      <c r="AG905" s="27">
        <v>0.12918482019363761</v>
      </c>
      <c r="AH905" s="25">
        <v>2.6313193075030403</v>
      </c>
      <c r="AI905" s="25">
        <v>2.5460001236211771</v>
      </c>
      <c r="AJ905" s="25" t="s">
        <v>4748</v>
      </c>
      <c r="AK905" s="25">
        <v>9.9635538057878907</v>
      </c>
      <c r="AL905" s="25">
        <v>11.870921770138466</v>
      </c>
      <c r="AM905" s="25" t="s">
        <v>4748</v>
      </c>
      <c r="AN905" s="49" t="s">
        <v>4748</v>
      </c>
      <c r="AO905" s="49" t="s">
        <v>4748</v>
      </c>
      <c r="AP905" s="49" t="s">
        <v>4748</v>
      </c>
      <c r="AQ905" s="49">
        <v>0</v>
      </c>
      <c r="AR905" s="49">
        <v>0</v>
      </c>
      <c r="AS905" s="49" t="s">
        <v>4748</v>
      </c>
      <c r="AT905" s="28">
        <v>1000</v>
      </c>
      <c r="AU905" s="28" t="s">
        <v>4748</v>
      </c>
      <c r="AV905" s="28" t="s">
        <v>4748</v>
      </c>
    </row>
    <row r="906" spans="1:48" x14ac:dyDescent="0.25">
      <c r="A906" s="162">
        <v>903</v>
      </c>
      <c r="B906" s="3" t="s">
        <v>506</v>
      </c>
      <c r="C906" s="3" t="s">
        <v>694</v>
      </c>
      <c r="D906" s="28">
        <v>34000</v>
      </c>
      <c r="E906" s="25">
        <v>-1.7341040000000001</v>
      </c>
      <c r="F906" s="25">
        <v>2.1021019999999999</v>
      </c>
      <c r="G906" s="25">
        <v>13.33333</v>
      </c>
      <c r="H906" s="28">
        <v>1699958996000</v>
      </c>
      <c r="I906" s="51">
        <v>49.99879</v>
      </c>
      <c r="J906" s="51">
        <v>64.680570000000003</v>
      </c>
      <c r="K906" s="28">
        <v>9078.5</v>
      </c>
      <c r="L906" s="28">
        <v>314371500</v>
      </c>
      <c r="M906" s="51">
        <v>18.37044190062872</v>
      </c>
      <c r="N906" s="51">
        <v>1.7610286320132971</v>
      </c>
      <c r="O906" s="51">
        <v>0.69479679999999999</v>
      </c>
      <c r="P906" s="30">
        <v>3981698.4793730001</v>
      </c>
      <c r="Q906" s="27">
        <v>-0.46823563574245142</v>
      </c>
      <c r="R906" s="30">
        <v>4971902.916561</v>
      </c>
      <c r="S906" s="27">
        <v>0.24868895581061867</v>
      </c>
      <c r="T906" s="30">
        <v>6090863.0614870004</v>
      </c>
      <c r="U906" s="27">
        <v>0.22505671645333944</v>
      </c>
      <c r="V906" s="30">
        <v>114484.25535799999</v>
      </c>
      <c r="W906" s="32">
        <v>-0.18375905739322118</v>
      </c>
      <c r="X906" s="30">
        <v>341702.36954500002</v>
      </c>
      <c r="Y906" s="32">
        <v>1.9847105916571115</v>
      </c>
      <c r="Z906" s="30">
        <v>109746.81647200001</v>
      </c>
      <c r="AA906" s="32">
        <v>-0.67882336719486214</v>
      </c>
      <c r="AB906" s="30">
        <v>1789.7282749999999</v>
      </c>
      <c r="AC906" s="27">
        <v>-0.10469501807172421</v>
      </c>
      <c r="AD906" s="30">
        <v>6334</v>
      </c>
      <c r="AE906" s="27">
        <v>2.5390847250262056</v>
      </c>
      <c r="AF906" s="30">
        <v>1695</v>
      </c>
      <c r="AG906" s="27">
        <v>-0.73239658983264921</v>
      </c>
      <c r="AH906" s="25">
        <v>4.4223820755079863</v>
      </c>
      <c r="AI906" s="25">
        <v>16.17707524167653</v>
      </c>
      <c r="AJ906" s="25">
        <v>4.8361931856825011</v>
      </c>
      <c r="AK906" s="25">
        <v>10.226530764574086</v>
      </c>
      <c r="AL906" s="25">
        <v>35.679579324266584</v>
      </c>
      <c r="AM906" s="25">
        <v>8.7906459277617497</v>
      </c>
      <c r="AN906" s="49">
        <v>17.365127324756124</v>
      </c>
      <c r="AO906" s="49">
        <v>18.926077873879088</v>
      </c>
      <c r="AP906" s="49">
        <v>18.48102865177842</v>
      </c>
      <c r="AQ906" s="49">
        <v>43.777084503711379</v>
      </c>
      <c r="AR906" s="49">
        <v>33.289785976754573</v>
      </c>
      <c r="AS906" s="49">
        <v>30.674287488815526</v>
      </c>
      <c r="AT906" s="28">
        <v>1600</v>
      </c>
      <c r="AU906" s="28">
        <v>3300</v>
      </c>
      <c r="AV906" s="28" t="s">
        <v>4748</v>
      </c>
    </row>
    <row r="907" spans="1:48" x14ac:dyDescent="0.25">
      <c r="A907" s="162">
        <v>904</v>
      </c>
      <c r="B907" s="3" t="s">
        <v>507</v>
      </c>
      <c r="C907" s="3" t="s">
        <v>694</v>
      </c>
      <c r="D907" s="28">
        <v>5800</v>
      </c>
      <c r="E907" s="25">
        <v>41.463410000000003</v>
      </c>
      <c r="F907" s="25">
        <v>52.63158</v>
      </c>
      <c r="G907" s="25">
        <v>107.1429</v>
      </c>
      <c r="H907" s="28">
        <v>51374109000</v>
      </c>
      <c r="I907" s="51">
        <v>8.8575999999999997</v>
      </c>
      <c r="J907" s="51">
        <v>61.107529999999997</v>
      </c>
      <c r="K907" s="28">
        <v>18770</v>
      </c>
      <c r="L907" s="28">
        <v>102783000</v>
      </c>
      <c r="M907" s="51">
        <v>330.14540001868068</v>
      </c>
      <c r="N907" s="51">
        <v>0.78046238371086973</v>
      </c>
      <c r="O907" s="51" t="s">
        <v>4942</v>
      </c>
      <c r="P907" s="30">
        <v>6013.9285920000002</v>
      </c>
      <c r="Q907" s="27">
        <v>-0.70952007644975212</v>
      </c>
      <c r="R907" s="30">
        <v>10552.091343</v>
      </c>
      <c r="S907" s="27">
        <v>0.75460868574942319</v>
      </c>
      <c r="T907" s="30">
        <v>9876.2928609999999</v>
      </c>
      <c r="U907" s="27">
        <v>-6.4044032602912249E-2</v>
      </c>
      <c r="V907" s="30">
        <v>228.667508</v>
      </c>
      <c r="W907" s="32">
        <v>-0.97787916590459911</v>
      </c>
      <c r="X907" s="30">
        <v>-5892.7064170000003</v>
      </c>
      <c r="Y907" s="32">
        <v>-26.769758320889213</v>
      </c>
      <c r="Z907" s="30">
        <v>-8203.8711820000008</v>
      </c>
      <c r="AA907" s="32">
        <v>0.39220768886983232</v>
      </c>
      <c r="AB907" s="30">
        <v>25</v>
      </c>
      <c r="AC907" s="27">
        <v>-0.97765862377122426</v>
      </c>
      <c r="AD907" s="30">
        <v>-638</v>
      </c>
      <c r="AE907" s="27">
        <v>-26.52</v>
      </c>
      <c r="AF907" s="30">
        <v>-910</v>
      </c>
      <c r="AG907" s="27">
        <v>0.42633228840125392</v>
      </c>
      <c r="AH907" s="25">
        <v>0.27269877880612314</v>
      </c>
      <c r="AI907" s="25">
        <v>-7.2057127010871538</v>
      </c>
      <c r="AJ907" s="25">
        <v>-11.040363769676354</v>
      </c>
      <c r="AK907" s="25">
        <v>0.27697339074331462</v>
      </c>
      <c r="AL907" s="25">
        <v>-7.3912904629394038</v>
      </c>
      <c r="AM907" s="25">
        <v>-11.425282346908984</v>
      </c>
      <c r="AN907" s="49">
        <v>3.8282452389983401</v>
      </c>
      <c r="AO907" s="49">
        <v>-19.661849386627317</v>
      </c>
      <c r="AP907" s="49">
        <v>18.471961318644826</v>
      </c>
      <c r="AQ907" s="49">
        <v>0</v>
      </c>
      <c r="AR907" s="49">
        <v>0</v>
      </c>
      <c r="AS907" s="49">
        <v>0</v>
      </c>
      <c r="AT907" s="28">
        <v>0</v>
      </c>
      <c r="AU907" s="28" t="s">
        <v>4748</v>
      </c>
      <c r="AV907" s="28">
        <v>0</v>
      </c>
    </row>
    <row r="908" spans="1:48" x14ac:dyDescent="0.25">
      <c r="A908" s="162">
        <v>905</v>
      </c>
      <c r="B908" s="3" t="s">
        <v>4693</v>
      </c>
      <c r="C908" s="3" t="s">
        <v>2176</v>
      </c>
      <c r="D908" s="28">
        <v>10000</v>
      </c>
      <c r="E908" s="25">
        <v>-15.966390000000001</v>
      </c>
      <c r="F908" s="25">
        <v>-11.50442</v>
      </c>
      <c r="G908" s="25">
        <v>-22.480619999999998</v>
      </c>
      <c r="H908" s="28">
        <v>20809000000000</v>
      </c>
      <c r="I908" s="51">
        <v>2080.9</v>
      </c>
      <c r="J908" s="51">
        <v>100</v>
      </c>
      <c r="K908" s="28">
        <v>980</v>
      </c>
      <c r="L908" s="28">
        <v>10370000</v>
      </c>
      <c r="M908" s="51" t="s">
        <v>4942</v>
      </c>
      <c r="N908" s="51" t="s">
        <v>4942</v>
      </c>
      <c r="O908" s="51" t="s">
        <v>4942</v>
      </c>
      <c r="P908" s="30" t="s">
        <v>4748</v>
      </c>
      <c r="Q908" s="27" t="s">
        <v>2001</v>
      </c>
      <c r="R908" s="30">
        <v>35942430.035843998</v>
      </c>
      <c r="S908" s="27" t="s">
        <v>2001</v>
      </c>
      <c r="T908" s="30" t="s">
        <v>4748</v>
      </c>
      <c r="U908" s="27" t="s">
        <v>4748</v>
      </c>
      <c r="V908" s="30" t="s">
        <v>4748</v>
      </c>
      <c r="W908" s="32" t="s">
        <v>2001</v>
      </c>
      <c r="X908" s="30">
        <v>231187.193355</v>
      </c>
      <c r="Y908" s="32" t="s">
        <v>2001</v>
      </c>
      <c r="Z908" s="30" t="s">
        <v>4748</v>
      </c>
      <c r="AA908" s="32" t="s">
        <v>4748</v>
      </c>
      <c r="AB908" s="30" t="s">
        <v>4748</v>
      </c>
      <c r="AC908" s="27" t="s">
        <v>2001</v>
      </c>
      <c r="AD908" s="30" t="s">
        <v>4748</v>
      </c>
      <c r="AE908" s="27" t="s">
        <v>2001</v>
      </c>
      <c r="AF908" s="30" t="s">
        <v>4748</v>
      </c>
      <c r="AG908" s="27" t="s">
        <v>4748</v>
      </c>
      <c r="AH908" s="25" t="s">
        <v>4748</v>
      </c>
      <c r="AI908" s="25" t="s">
        <v>4748</v>
      </c>
      <c r="AJ908" s="25" t="s">
        <v>4748</v>
      </c>
      <c r="AK908" s="25" t="s">
        <v>4748</v>
      </c>
      <c r="AL908" s="25" t="s">
        <v>4748</v>
      </c>
      <c r="AM908" s="25" t="s">
        <v>4748</v>
      </c>
      <c r="AN908" s="49" t="s">
        <v>4748</v>
      </c>
      <c r="AO908" s="49">
        <v>9.8504837416646289</v>
      </c>
      <c r="AP908" s="49" t="s">
        <v>4748</v>
      </c>
      <c r="AQ908" s="49" t="s">
        <v>4748</v>
      </c>
      <c r="AR908" s="49">
        <v>792.56359981570006</v>
      </c>
      <c r="AS908" s="49" t="s">
        <v>4748</v>
      </c>
      <c r="AT908" s="28" t="s">
        <v>4748</v>
      </c>
      <c r="AU908" s="28" t="s">
        <v>4748</v>
      </c>
      <c r="AV908" s="28" t="s">
        <v>4748</v>
      </c>
    </row>
    <row r="909" spans="1:48" x14ac:dyDescent="0.25">
      <c r="A909" s="162">
        <v>906</v>
      </c>
      <c r="B909" s="3" t="s">
        <v>4978</v>
      </c>
      <c r="C909" s="3" t="s">
        <v>1</v>
      </c>
      <c r="D909" s="28">
        <v>13000</v>
      </c>
      <c r="E909" s="25">
        <v>-9.4076660000000007</v>
      </c>
      <c r="F909" s="25">
        <v>3.1746029999999998</v>
      </c>
      <c r="G909" s="25">
        <v>-23.769639999999999</v>
      </c>
      <c r="H909" s="28">
        <v>304300815000</v>
      </c>
      <c r="I909" s="51">
        <v>23.40776</v>
      </c>
      <c r="J909" s="51">
        <v>74.945899999999995</v>
      </c>
      <c r="K909" s="28">
        <v>241250</v>
      </c>
      <c r="L909" s="28">
        <v>3302850000</v>
      </c>
      <c r="M909" s="51">
        <v>5.3124523797905967</v>
      </c>
      <c r="N909" s="51">
        <v>0.97351925068263356</v>
      </c>
      <c r="O909" s="51">
        <v>0.73632770000000003</v>
      </c>
      <c r="P909" s="30">
        <v>1219869.1374679999</v>
      </c>
      <c r="Q909" s="27">
        <v>1.3077763261832205</v>
      </c>
      <c r="R909" s="30">
        <v>1469042.5763389999</v>
      </c>
      <c r="S909" s="27">
        <v>0.20426243374612496</v>
      </c>
      <c r="T909" s="30">
        <v>2111459.737983</v>
      </c>
      <c r="U909" s="27">
        <v>0.43730329671245305</v>
      </c>
      <c r="V909" s="30">
        <v>12384.080427999999</v>
      </c>
      <c r="W909" s="32">
        <v>1.8509030085701283</v>
      </c>
      <c r="X909" s="30">
        <v>14600.446666</v>
      </c>
      <c r="Y909" s="32">
        <v>0.17896897964170755</v>
      </c>
      <c r="Z909" s="30">
        <v>28198.275845</v>
      </c>
      <c r="AA909" s="32">
        <v>0.93132967025352786</v>
      </c>
      <c r="AB909" s="30">
        <v>819.021885</v>
      </c>
      <c r="AC909" s="27">
        <v>1.6190476190476191</v>
      </c>
      <c r="AD909" s="30">
        <v>1056.4990440000001</v>
      </c>
      <c r="AE909" s="27">
        <v>0.28995215311004796</v>
      </c>
      <c r="AF909" s="30">
        <v>1787.730816</v>
      </c>
      <c r="AG909" s="27">
        <v>0.69212724436691475</v>
      </c>
      <c r="AH909" s="25">
        <v>1.7273200073590063</v>
      </c>
      <c r="AI909" s="25">
        <v>1.6967414225893369</v>
      </c>
      <c r="AJ909" s="25">
        <v>2.1858450795362656</v>
      </c>
      <c r="AK909" s="25">
        <v>6.5644340943095525</v>
      </c>
      <c r="AL909" s="25">
        <v>7.977960836740067</v>
      </c>
      <c r="AM909" s="25">
        <v>11.740799487714554</v>
      </c>
      <c r="AN909" s="49">
        <v>4.9472199255949363</v>
      </c>
      <c r="AO909" s="49">
        <v>7.2648766182779383</v>
      </c>
      <c r="AP909" s="49">
        <v>6.8413867166129734</v>
      </c>
      <c r="AQ909" s="49">
        <v>142.68636759052094</v>
      </c>
      <c r="AR909" s="49">
        <v>235.32152798414572</v>
      </c>
      <c r="AS909" s="49">
        <v>235.1728773728731</v>
      </c>
      <c r="AT909" s="28">
        <v>783.75300000000004</v>
      </c>
      <c r="AU909" s="28">
        <v>1097.2542000000001</v>
      </c>
      <c r="AV909" s="28">
        <v>0</v>
      </c>
    </row>
    <row r="910" spans="1:48" x14ac:dyDescent="0.25">
      <c r="A910" s="162">
        <v>907</v>
      </c>
      <c r="B910" s="3" t="s">
        <v>3247</v>
      </c>
      <c r="C910" s="3" t="s">
        <v>2176</v>
      </c>
      <c r="D910" s="6">
        <v>13100</v>
      </c>
      <c r="E910" s="171">
        <v>16.964289999999998</v>
      </c>
      <c r="F910" s="171">
        <v>8.2644629999999992</v>
      </c>
      <c r="G910" s="171">
        <v>18.01802</v>
      </c>
      <c r="H910" s="6">
        <v>237110000000.00003</v>
      </c>
      <c r="I910" s="154">
        <v>18.099999999999998</v>
      </c>
      <c r="J910" s="154">
        <v>41.098370000000003</v>
      </c>
      <c r="K910" s="6">
        <v>28470</v>
      </c>
      <c r="L910" s="6">
        <v>322909500</v>
      </c>
      <c r="M910" s="154" t="s">
        <v>4942</v>
      </c>
      <c r="N910" s="154">
        <v>1.2609718216165975</v>
      </c>
      <c r="O910" s="154">
        <v>0.25948359999999998</v>
      </c>
      <c r="P910" s="172">
        <v>1018600.369211</v>
      </c>
      <c r="Q910" s="168">
        <v>0.76736888172330842</v>
      </c>
      <c r="R910" s="172">
        <v>753459.85917199997</v>
      </c>
      <c r="S910" s="168">
        <v>-0.26029885522658491</v>
      </c>
      <c r="T910" s="172">
        <v>256305.139444</v>
      </c>
      <c r="U910" s="168">
        <v>-0.65982907208134289</v>
      </c>
      <c r="V910" s="172">
        <v>-4892.260961</v>
      </c>
      <c r="W910" s="173">
        <v>-34.830548523056194</v>
      </c>
      <c r="X910" s="172">
        <v>14249.369772</v>
      </c>
      <c r="Y910" s="173">
        <v>-3.9126348503468558</v>
      </c>
      <c r="Z910" s="172">
        <v>-17936.054714999998</v>
      </c>
      <c r="AA910" s="173">
        <v>-2.25872617540211</v>
      </c>
      <c r="AB910" s="172">
        <v>-270</v>
      </c>
      <c r="AC910" s="168">
        <v>-34.75</v>
      </c>
      <c r="AD910" s="172">
        <v>760.02</v>
      </c>
      <c r="AE910" s="168">
        <v>-3.814888888888889</v>
      </c>
      <c r="AF910" s="172">
        <v>-990.94</v>
      </c>
      <c r="AG910" s="168">
        <v>-2.3038341096286943</v>
      </c>
      <c r="AH910" s="171">
        <v>-0.47602605169316187</v>
      </c>
      <c r="AI910" s="171">
        <v>1.4674702313469892</v>
      </c>
      <c r="AJ910" s="171">
        <v>-2.0993872176434092</v>
      </c>
      <c r="AK910" s="171">
        <v>-1.91053738416027</v>
      </c>
      <c r="AL910" s="171">
        <v>5.2481745387853866</v>
      </c>
      <c r="AM910" s="171">
        <v>-7.3282146283918905</v>
      </c>
      <c r="AN910" s="170">
        <v>10.377787665036953</v>
      </c>
      <c r="AO910" s="170">
        <v>9.4407942477744875</v>
      </c>
      <c r="AP910" s="170">
        <v>4.5191909042973872</v>
      </c>
      <c r="AQ910" s="170">
        <v>43.585005412324371</v>
      </c>
      <c r="AR910" s="170">
        <v>15.799400275885342</v>
      </c>
      <c r="AS910" s="170">
        <v>68.653200937189908</v>
      </c>
      <c r="AT910" s="6">
        <v>0</v>
      </c>
      <c r="AU910" s="6">
        <v>0</v>
      </c>
      <c r="AV910" s="6">
        <v>0</v>
      </c>
    </row>
    <row r="911" spans="1:48" x14ac:dyDescent="0.25">
      <c r="A911" s="162">
        <v>908</v>
      </c>
      <c r="B911" s="3" t="s">
        <v>508</v>
      </c>
      <c r="C911" s="3" t="s">
        <v>694</v>
      </c>
      <c r="D911" s="28">
        <v>10900</v>
      </c>
      <c r="E911" s="25">
        <v>-0.90909090000000004</v>
      </c>
      <c r="F911" s="25">
        <v>0.92592589999999997</v>
      </c>
      <c r="G911" s="25">
        <v>-4.3859649999999997</v>
      </c>
      <c r="H911" s="28">
        <v>3563864000000</v>
      </c>
      <c r="I911" s="51">
        <v>326.95999999999998</v>
      </c>
      <c r="J911" s="51">
        <v>99.974220000000003</v>
      </c>
      <c r="K911" s="28">
        <v>1620</v>
      </c>
      <c r="L911" s="28">
        <v>17559000</v>
      </c>
      <c r="M911" s="51">
        <v>9.0728103627655603</v>
      </c>
      <c r="N911" s="51">
        <v>1.0125941503981095</v>
      </c>
      <c r="O911" s="51">
        <v>0.36919760000000001</v>
      </c>
      <c r="P911" s="30">
        <v>2350208.5816819998</v>
      </c>
      <c r="Q911" s="27" t="s">
        <v>2001</v>
      </c>
      <c r="R911" s="30">
        <v>2401885.3801839999</v>
      </c>
      <c r="S911" s="27">
        <v>2.1988175392082088E-2</v>
      </c>
      <c r="T911" s="30">
        <v>2068935.9898669999</v>
      </c>
      <c r="U911" s="27">
        <v>-0.13862001620222772</v>
      </c>
      <c r="V911" s="30">
        <v>443365.27110399998</v>
      </c>
      <c r="W911" s="32" t="s">
        <v>2001</v>
      </c>
      <c r="X911" s="30">
        <v>460872.20240100002</v>
      </c>
      <c r="Y911" s="32">
        <v>3.948647410611783E-2</v>
      </c>
      <c r="Z911" s="30">
        <v>348831.07902499998</v>
      </c>
      <c r="AA911" s="32">
        <v>-0.24310670678834789</v>
      </c>
      <c r="AB911" s="30">
        <v>1356.02</v>
      </c>
      <c r="AC911" s="27" t="s">
        <v>2001</v>
      </c>
      <c r="AD911" s="30">
        <v>1409.57</v>
      </c>
      <c r="AE911" s="27">
        <v>3.9490567985722924E-2</v>
      </c>
      <c r="AF911" s="30">
        <v>1066.8900000000001</v>
      </c>
      <c r="AG911" s="27">
        <v>-0.24310960080024394</v>
      </c>
      <c r="AH911" s="25">
        <v>8.2799862803079485</v>
      </c>
      <c r="AI911" s="25">
        <v>8.8205357029261755</v>
      </c>
      <c r="AJ911" s="25">
        <v>6.7309828210114624</v>
      </c>
      <c r="AK911" s="25">
        <v>12.826672653628012</v>
      </c>
      <c r="AL911" s="25">
        <v>13.830795978818408</v>
      </c>
      <c r="AM911" s="25">
        <v>10.102125224560183</v>
      </c>
      <c r="AN911" s="49">
        <v>36.172759787455725</v>
      </c>
      <c r="AO911" s="49">
        <v>37.089320471060759</v>
      </c>
      <c r="AP911" s="49">
        <v>34.748628744730546</v>
      </c>
      <c r="AQ911" s="49">
        <v>23.174347553460485</v>
      </c>
      <c r="AR911" s="49">
        <v>21.68441492920304</v>
      </c>
      <c r="AS911" s="49">
        <v>19.492583234060366</v>
      </c>
      <c r="AT911" s="28">
        <v>800</v>
      </c>
      <c r="AU911" s="28">
        <v>800</v>
      </c>
      <c r="AV911" s="28" t="s">
        <v>4748</v>
      </c>
    </row>
    <row r="912" spans="1:48" x14ac:dyDescent="0.25">
      <c r="A912" s="162">
        <v>909</v>
      </c>
      <c r="B912" s="3" t="s">
        <v>204</v>
      </c>
      <c r="C912" s="3" t="s">
        <v>1</v>
      </c>
      <c r="D912" s="28">
        <v>50600</v>
      </c>
      <c r="E912" s="25">
        <v>-4.3478260000000004</v>
      </c>
      <c r="F912" s="25">
        <v>42.334739999999996</v>
      </c>
      <c r="G912" s="25">
        <v>109.78440000000001</v>
      </c>
      <c r="H912" s="28">
        <v>6856259418800</v>
      </c>
      <c r="I912" s="51">
        <v>135.4992</v>
      </c>
      <c r="J912" s="51">
        <v>33.010660000000001</v>
      </c>
      <c r="K912" s="28">
        <v>358284.5</v>
      </c>
      <c r="L912" s="28">
        <v>18186300000</v>
      </c>
      <c r="M912" s="51">
        <v>10.427817832786941</v>
      </c>
      <c r="N912" s="51">
        <v>2.5169371428076728</v>
      </c>
      <c r="O912" s="51">
        <v>0.89168860000000005</v>
      </c>
      <c r="P912" s="30">
        <v>1227284.4668719999</v>
      </c>
      <c r="Q912" s="27">
        <v>-0.23532788782568703</v>
      </c>
      <c r="R912" s="30">
        <v>1178191.5830580001</v>
      </c>
      <c r="S912" s="27">
        <v>-4.0001226397921918E-2</v>
      </c>
      <c r="T912" s="30">
        <v>1653700.1261770001</v>
      </c>
      <c r="U912" s="27">
        <v>0.40359186906158001</v>
      </c>
      <c r="V912" s="30">
        <v>191790.88870899999</v>
      </c>
      <c r="W912" s="32">
        <v>-0.27309904331998114</v>
      </c>
      <c r="X912" s="30">
        <v>220050.64950900001</v>
      </c>
      <c r="Y912" s="32">
        <v>0.1473467326327369</v>
      </c>
      <c r="Z912" s="30">
        <v>325495.98717600002</v>
      </c>
      <c r="AA912" s="32">
        <v>0.47918666862506731</v>
      </c>
      <c r="AB912" s="30">
        <v>1466.3997067200587</v>
      </c>
      <c r="AC912" s="27">
        <v>-0.27305175490779299</v>
      </c>
      <c r="AD912" s="30">
        <v>1682.3996635200674</v>
      </c>
      <c r="AE912" s="27">
        <v>0.14729950900163669</v>
      </c>
      <c r="AF912" s="30">
        <v>1968.5114380977125</v>
      </c>
      <c r="AG912" s="27">
        <v>0.17006171647646218</v>
      </c>
      <c r="AH912" s="25">
        <v>5.7279753458761977</v>
      </c>
      <c r="AI912" s="25">
        <v>6.1741159008094755</v>
      </c>
      <c r="AJ912" s="25">
        <v>7.9823596534924599</v>
      </c>
      <c r="AK912" s="25">
        <v>7.0407158455238887</v>
      </c>
      <c r="AL912" s="25">
        <v>7.7561334857583875</v>
      </c>
      <c r="AM912" s="25">
        <v>11.233364479891126</v>
      </c>
      <c r="AN912" s="49">
        <v>13.810815015283485</v>
      </c>
      <c r="AO912" s="49">
        <v>13.415400418559875</v>
      </c>
      <c r="AP912" s="49">
        <v>17.15810035776887</v>
      </c>
      <c r="AQ912" s="49">
        <v>28.436780704530701</v>
      </c>
      <c r="AR912" s="49">
        <v>36.390734769777907</v>
      </c>
      <c r="AS912" s="49">
        <v>29.104010187419032</v>
      </c>
      <c r="AT912" s="28">
        <v>1199.9997600000481</v>
      </c>
      <c r="AU912" s="28">
        <v>1079.9997840000433</v>
      </c>
      <c r="AV912" s="28">
        <v>1379.9997240000553</v>
      </c>
    </row>
    <row r="913" spans="1:48" x14ac:dyDescent="0.25">
      <c r="A913" s="162">
        <v>910</v>
      </c>
      <c r="B913" s="3" t="s">
        <v>3250</v>
      </c>
      <c r="C913" s="3" t="s">
        <v>2176</v>
      </c>
      <c r="D913" s="6">
        <v>28200</v>
      </c>
      <c r="E913" s="171">
        <v>-6</v>
      </c>
      <c r="F913" s="171">
        <v>20.512820000000001</v>
      </c>
      <c r="G913" s="171">
        <v>10.755280000000001</v>
      </c>
      <c r="H913" s="6">
        <v>109980000000</v>
      </c>
      <c r="I913" s="154">
        <v>3.9</v>
      </c>
      <c r="J913" s="154">
        <v>85.113919999999993</v>
      </c>
      <c r="K913" s="6">
        <v>2405</v>
      </c>
      <c r="L913" s="6">
        <v>68503500</v>
      </c>
      <c r="M913" s="154">
        <v>6.0806103831481177</v>
      </c>
      <c r="N913" s="154">
        <v>1.9821867702132683</v>
      </c>
      <c r="O913" s="154">
        <v>0.47781410000000002</v>
      </c>
      <c r="P913" s="172">
        <v>119547.615598</v>
      </c>
      <c r="Q913" s="168" t="s">
        <v>2001</v>
      </c>
      <c r="R913" s="172">
        <v>137846.316708</v>
      </c>
      <c r="S913" s="168">
        <v>0.15306621565362377</v>
      </c>
      <c r="T913" s="172">
        <v>146378.91087200001</v>
      </c>
      <c r="U913" s="168">
        <v>6.1899326494697808E-2</v>
      </c>
      <c r="V913" s="172">
        <v>13504.349249000001</v>
      </c>
      <c r="W913" s="173" t="s">
        <v>2001</v>
      </c>
      <c r="X913" s="172">
        <v>16719.744671</v>
      </c>
      <c r="Y913" s="173">
        <v>0.23810073056560643</v>
      </c>
      <c r="Z913" s="172">
        <v>18087.219914000001</v>
      </c>
      <c r="AA913" s="173">
        <v>8.1788045805020818E-2</v>
      </c>
      <c r="AB913" s="172">
        <v>3462.3076923076924</v>
      </c>
      <c r="AC913" s="168" t="s">
        <v>2001</v>
      </c>
      <c r="AD913" s="172">
        <v>4286.9230769230771</v>
      </c>
      <c r="AE913" s="168">
        <v>0.23816929571206402</v>
      </c>
      <c r="AF913" s="172">
        <v>4637.6923076923076</v>
      </c>
      <c r="AG913" s="168">
        <v>8.1823075542795554E-2</v>
      </c>
      <c r="AH913" s="171" t="s">
        <v>4748</v>
      </c>
      <c r="AI913" s="171">
        <v>19.389671169051194</v>
      </c>
      <c r="AJ913" s="171">
        <v>18.532818349531315</v>
      </c>
      <c r="AK913" s="171" t="s">
        <v>4748</v>
      </c>
      <c r="AL913" s="171">
        <v>33.119666886477198</v>
      </c>
      <c r="AM913" s="171">
        <v>33.005611609095347</v>
      </c>
      <c r="AN913" s="170">
        <v>48.326005455659228</v>
      </c>
      <c r="AO913" s="170">
        <v>48.250301819736599</v>
      </c>
      <c r="AP913" s="170">
        <v>31.291465240544845</v>
      </c>
      <c r="AQ913" s="170">
        <v>0</v>
      </c>
      <c r="AR913" s="170">
        <v>0</v>
      </c>
      <c r="AS913" s="170">
        <v>0</v>
      </c>
      <c r="AT913" s="6" t="s">
        <v>4748</v>
      </c>
      <c r="AU913" s="6" t="s">
        <v>4748</v>
      </c>
      <c r="AV913" s="6">
        <v>1384.6153846153845</v>
      </c>
    </row>
    <row r="914" spans="1:48" x14ac:dyDescent="0.25">
      <c r="A914" s="162">
        <v>911</v>
      </c>
      <c r="B914" s="3" t="s">
        <v>2060</v>
      </c>
      <c r="C914" s="3" t="s">
        <v>694</v>
      </c>
      <c r="D914" s="28">
        <v>13900</v>
      </c>
      <c r="E914" s="25">
        <v>4.5112779999999999</v>
      </c>
      <c r="F914" s="25">
        <v>13.00813</v>
      </c>
      <c r="G914" s="25">
        <v>-7.3333329999999997</v>
      </c>
      <c r="H914" s="28">
        <v>421323817400</v>
      </c>
      <c r="I914" s="51">
        <v>30.311069999999997</v>
      </c>
      <c r="J914" s="51">
        <v>25.472090000000001</v>
      </c>
      <c r="K914" s="28">
        <v>2190.6999999999998</v>
      </c>
      <c r="L914" s="28">
        <v>28826000</v>
      </c>
      <c r="M914" s="51">
        <v>17.950037552963636</v>
      </c>
      <c r="N914" s="51">
        <v>1.1958879741443198</v>
      </c>
      <c r="O914" s="51">
        <v>0.61348250000000004</v>
      </c>
      <c r="P914" s="30">
        <v>61449.945081999998</v>
      </c>
      <c r="Q914" s="27">
        <v>0.23854677500273413</v>
      </c>
      <c r="R914" s="30">
        <v>58475.433272000002</v>
      </c>
      <c r="S914" s="27">
        <v>-4.8405442934582821E-2</v>
      </c>
      <c r="T914" s="30">
        <v>82498.206963999997</v>
      </c>
      <c r="U914" s="27">
        <v>0.41081822481344321</v>
      </c>
      <c r="V914" s="30">
        <v>25002.873603</v>
      </c>
      <c r="W914" s="32">
        <v>0.60163745208611563</v>
      </c>
      <c r="X914" s="30">
        <v>25572.945124999998</v>
      </c>
      <c r="Y914" s="32">
        <v>2.2800240126462867E-2</v>
      </c>
      <c r="Z914" s="30">
        <v>40724.325606999999</v>
      </c>
      <c r="AA914" s="32">
        <v>0.59247694811608065</v>
      </c>
      <c r="AB914" s="30">
        <v>884</v>
      </c>
      <c r="AC914" s="27">
        <v>0.44442482670071959</v>
      </c>
      <c r="AD914" s="30">
        <v>877</v>
      </c>
      <c r="AE914" s="27">
        <v>-7.9185520361990669E-3</v>
      </c>
      <c r="AF914" s="30">
        <v>1344</v>
      </c>
      <c r="AG914" s="27">
        <v>0.53249714937286208</v>
      </c>
      <c r="AH914" s="25">
        <v>6.523161376620128</v>
      </c>
      <c r="AI914" s="25">
        <v>5.4368510907590153</v>
      </c>
      <c r="AJ914" s="25">
        <v>7.4233885340730499</v>
      </c>
      <c r="AK914" s="25">
        <v>8.2637447882110671</v>
      </c>
      <c r="AL914" s="25">
        <v>8.0269657815603832</v>
      </c>
      <c r="AM914" s="25">
        <v>12.225107433893788</v>
      </c>
      <c r="AN914" s="49">
        <v>56.072350675042379</v>
      </c>
      <c r="AO914" s="49">
        <v>60.182259954029327</v>
      </c>
      <c r="AP914" s="49">
        <v>62.520389592839685</v>
      </c>
      <c r="AQ914" s="49">
        <v>23.708422216929925</v>
      </c>
      <c r="AR914" s="49">
        <v>50.3915722831808</v>
      </c>
      <c r="AS914" s="49">
        <v>56.026752447481535</v>
      </c>
      <c r="AT914" s="28">
        <v>700</v>
      </c>
      <c r="AU914" s="28">
        <v>400</v>
      </c>
      <c r="AV914" s="28">
        <v>400</v>
      </c>
    </row>
    <row r="915" spans="1:48" x14ac:dyDescent="0.25">
      <c r="A915" s="162">
        <v>912</v>
      </c>
      <c r="B915" s="3" t="s">
        <v>3253</v>
      </c>
      <c r="C915" s="3" t="s">
        <v>2176</v>
      </c>
      <c r="D915" s="28" t="s">
        <v>4942</v>
      </c>
      <c r="E915" s="25" t="s">
        <v>4942</v>
      </c>
      <c r="F915" s="25" t="s">
        <v>4942</v>
      </c>
      <c r="G915" s="25" t="s">
        <v>4942</v>
      </c>
      <c r="H915" s="28" t="s">
        <v>4942</v>
      </c>
      <c r="I915" s="51">
        <v>4</v>
      </c>
      <c r="J915" s="51">
        <v>37.648299999999999</v>
      </c>
      <c r="K915" s="28" t="s">
        <v>4942</v>
      </c>
      <c r="L915" s="28" t="s">
        <v>4942</v>
      </c>
      <c r="M915" s="51" t="s">
        <v>4942</v>
      </c>
      <c r="N915" s="51" t="s">
        <v>4942</v>
      </c>
      <c r="O915" s="51" t="s">
        <v>4942</v>
      </c>
      <c r="P915" s="30">
        <v>12309.912496999999</v>
      </c>
      <c r="Q915" s="27">
        <v>-0.32341095011206822</v>
      </c>
      <c r="R915" s="30">
        <v>3267.2027269999999</v>
      </c>
      <c r="S915" s="27">
        <v>-0.73458765626512479</v>
      </c>
      <c r="T915" s="30">
        <v>6252.0606690000004</v>
      </c>
      <c r="U915" s="27">
        <v>0.91358210414471186</v>
      </c>
      <c r="V915" s="30">
        <v>-11119.547748999999</v>
      </c>
      <c r="W915" s="32">
        <v>0.82614325738153771</v>
      </c>
      <c r="X915" s="30">
        <v>-4318.1387809999997</v>
      </c>
      <c r="Y915" s="32">
        <v>-0.61166237346403429</v>
      </c>
      <c r="Z915" s="30">
        <v>-4132.4395800000002</v>
      </c>
      <c r="AA915" s="32">
        <v>-4.3004454098854832E-2</v>
      </c>
      <c r="AB915" s="30">
        <v>-2780</v>
      </c>
      <c r="AC915" s="27">
        <v>0.82654402102496705</v>
      </c>
      <c r="AD915" s="30">
        <v>-1080</v>
      </c>
      <c r="AE915" s="27">
        <v>-0.61151079136690645</v>
      </c>
      <c r="AF915" s="30">
        <v>-1033</v>
      </c>
      <c r="AG915" s="27">
        <v>-4.3518518518518519E-2</v>
      </c>
      <c r="AH915" s="25">
        <v>-41.093469571820812</v>
      </c>
      <c r="AI915" s="25">
        <v>-21.731958632169889</v>
      </c>
      <c r="AJ915" s="25">
        <v>-29.090087375550144</v>
      </c>
      <c r="AK915" s="25">
        <v>-113.52418461466713</v>
      </c>
      <c r="AL915" s="25">
        <v>-182.58288376912662</v>
      </c>
      <c r="AM915" s="25" t="s">
        <v>4748</v>
      </c>
      <c r="AN915" s="49">
        <v>6.350104512850951</v>
      </c>
      <c r="AO915" s="49">
        <v>28.411100306969107</v>
      </c>
      <c r="AP915" s="49">
        <v>8.5587270394416706</v>
      </c>
      <c r="AQ915" s="49">
        <v>5.7099107485084737</v>
      </c>
      <c r="AR915" s="49">
        <v>72.819980952123004</v>
      </c>
      <c r="AS915" s="49">
        <v>0</v>
      </c>
      <c r="AT915" s="28">
        <v>0</v>
      </c>
      <c r="AU915" s="28">
        <v>0</v>
      </c>
      <c r="AV915" s="28">
        <v>0</v>
      </c>
    </row>
    <row r="916" spans="1:48" x14ac:dyDescent="0.25">
      <c r="A916" s="162">
        <v>913</v>
      </c>
      <c r="B916" s="3" t="s">
        <v>3256</v>
      </c>
      <c r="C916" s="3" t="s">
        <v>2176</v>
      </c>
      <c r="D916" s="28" t="s">
        <v>4942</v>
      </c>
      <c r="E916" s="25" t="s">
        <v>4942</v>
      </c>
      <c r="F916" s="25" t="s">
        <v>4942</v>
      </c>
      <c r="G916" s="25" t="s">
        <v>4942</v>
      </c>
      <c r="H916" s="28" t="s">
        <v>4942</v>
      </c>
      <c r="I916" s="51">
        <v>27.5</v>
      </c>
      <c r="J916" s="51">
        <v>99.26146</v>
      </c>
      <c r="K916" s="28">
        <v>0</v>
      </c>
      <c r="L916" s="28" t="s">
        <v>4942</v>
      </c>
      <c r="M916" s="51" t="s">
        <v>4942</v>
      </c>
      <c r="N916" s="51" t="s">
        <v>4942</v>
      </c>
      <c r="O916" s="51" t="s">
        <v>4942</v>
      </c>
      <c r="P916" s="30">
        <v>381118.36378199997</v>
      </c>
      <c r="Q916" s="27">
        <v>0.25661615747403199</v>
      </c>
      <c r="R916" s="30">
        <v>418934.69994899997</v>
      </c>
      <c r="S916" s="27">
        <v>9.9224649769516171E-2</v>
      </c>
      <c r="T916" s="30">
        <v>427185.94731100003</v>
      </c>
      <c r="U916" s="27">
        <v>1.9695784004057287E-2</v>
      </c>
      <c r="V916" s="30">
        <v>37816.488587</v>
      </c>
      <c r="W916" s="32">
        <v>0.45951425246452349</v>
      </c>
      <c r="X916" s="30">
        <v>37433.197096999997</v>
      </c>
      <c r="Y916" s="32">
        <v>-1.0135565313479811E-2</v>
      </c>
      <c r="Z916" s="30">
        <v>25122.923104000001</v>
      </c>
      <c r="AA916" s="32">
        <v>-0.32885980754196859</v>
      </c>
      <c r="AB916" s="30">
        <v>1355</v>
      </c>
      <c r="AC916" s="27">
        <v>0.43842887473460723</v>
      </c>
      <c r="AD916" s="30">
        <v>1343</v>
      </c>
      <c r="AE916" s="27">
        <v>-8.8560885608855999E-3</v>
      </c>
      <c r="AF916" s="30">
        <v>905</v>
      </c>
      <c r="AG916" s="27">
        <v>-0.32613551749813852</v>
      </c>
      <c r="AH916" s="25">
        <v>8.2473815411637439</v>
      </c>
      <c r="AI916" s="25">
        <v>7.5010455454538496</v>
      </c>
      <c r="AJ916" s="25">
        <v>4.9726947746426235</v>
      </c>
      <c r="AK916" s="25">
        <v>10.911403929813003</v>
      </c>
      <c r="AL916" s="25">
        <v>10.511262063673135</v>
      </c>
      <c r="AM916" s="25">
        <v>7.0325103189251283</v>
      </c>
      <c r="AN916" s="49">
        <v>18.288356033105913</v>
      </c>
      <c r="AO916" s="49">
        <v>15.401993848410022</v>
      </c>
      <c r="AP916" s="49">
        <v>16.454316818344939</v>
      </c>
      <c r="AQ916" s="49">
        <v>20.736755593688962</v>
      </c>
      <c r="AR916" s="49">
        <v>16.200136983384311</v>
      </c>
      <c r="AS916" s="49">
        <v>17.226334813191638</v>
      </c>
      <c r="AT916" s="28">
        <v>500</v>
      </c>
      <c r="AU916" s="28">
        <v>620</v>
      </c>
      <c r="AV916" s="28">
        <v>800</v>
      </c>
    </row>
    <row r="917" spans="1:48" x14ac:dyDescent="0.25">
      <c r="A917" s="162">
        <v>914</v>
      </c>
      <c r="B917" s="3" t="s">
        <v>205</v>
      </c>
      <c r="C917" s="3" t="s">
        <v>1</v>
      </c>
      <c r="D917" s="28">
        <v>5400</v>
      </c>
      <c r="E917" s="25">
        <v>-1.459854</v>
      </c>
      <c r="F917" s="25">
        <v>5.8823530000000002</v>
      </c>
      <c r="G917" s="25">
        <v>-1.818182</v>
      </c>
      <c r="H917" s="28">
        <v>76735215000.000015</v>
      </c>
      <c r="I917" s="51">
        <v>14.210229999999999</v>
      </c>
      <c r="J917" s="51">
        <v>26.728429999999999</v>
      </c>
      <c r="K917" s="28">
        <v>1495</v>
      </c>
      <c r="L917" s="28">
        <v>8469275</v>
      </c>
      <c r="M917" s="51" t="s">
        <v>4942</v>
      </c>
      <c r="N917" s="51">
        <v>0.68468180823438785</v>
      </c>
      <c r="O917" s="51">
        <v>0.34840189999999999</v>
      </c>
      <c r="P917" s="30">
        <v>3335754.2639720002</v>
      </c>
      <c r="Q917" s="27">
        <v>-0.12015104188215309</v>
      </c>
      <c r="R917" s="30">
        <v>2558270.4984940002</v>
      </c>
      <c r="S917" s="27">
        <v>-0.23307585150238941</v>
      </c>
      <c r="T917" s="30">
        <v>2107758.9624549998</v>
      </c>
      <c r="U917" s="27">
        <v>-0.17610003957916373</v>
      </c>
      <c r="V917" s="30">
        <v>-7941.6068020000002</v>
      </c>
      <c r="W917" s="32">
        <v>-1.5877734878976413</v>
      </c>
      <c r="X917" s="30">
        <v>7859.7994669999998</v>
      </c>
      <c r="Y917" s="32">
        <v>-1.9896988938083162</v>
      </c>
      <c r="Z917" s="30">
        <v>-47202.000716000002</v>
      </c>
      <c r="AA917" s="32">
        <v>-7.0054968214114615</v>
      </c>
      <c r="AB917" s="30">
        <v>-559</v>
      </c>
      <c r="AC917" s="27">
        <v>-1.5253759398496241</v>
      </c>
      <c r="AD917" s="30">
        <v>553</v>
      </c>
      <c r="AE917" s="27">
        <v>-1.9892665474060824</v>
      </c>
      <c r="AF917" s="30">
        <v>-3322</v>
      </c>
      <c r="AG917" s="27">
        <v>-7.007233273056058</v>
      </c>
      <c r="AH917" s="25">
        <v>-1.0927519075882015</v>
      </c>
      <c r="AI917" s="25">
        <v>1.0377116113898273</v>
      </c>
      <c r="AJ917" s="25">
        <v>-7.1938516376218145</v>
      </c>
      <c r="AK917" s="25">
        <v>-4.1823034902140916</v>
      </c>
      <c r="AL917" s="25">
        <v>4.140869045353587</v>
      </c>
      <c r="AM917" s="25">
        <v>-27.743152299291225</v>
      </c>
      <c r="AN917" s="49">
        <v>4.3649076867138925</v>
      </c>
      <c r="AO917" s="49">
        <v>5.2191417259668356</v>
      </c>
      <c r="AP917" s="49">
        <v>3.2805373906920843</v>
      </c>
      <c r="AQ917" s="49">
        <v>295.13647699801663</v>
      </c>
      <c r="AR917" s="49">
        <v>230.51175198717223</v>
      </c>
      <c r="AS917" s="49">
        <v>278.47749599624609</v>
      </c>
      <c r="AT917" s="28">
        <v>0</v>
      </c>
      <c r="AU917" s="28">
        <v>0</v>
      </c>
      <c r="AV917" s="28">
        <v>0</v>
      </c>
    </row>
    <row r="918" spans="1:48" x14ac:dyDescent="0.25">
      <c r="A918" s="162">
        <v>915</v>
      </c>
      <c r="B918" s="3" t="s">
        <v>509</v>
      </c>
      <c r="C918" s="3" t="s">
        <v>2176</v>
      </c>
      <c r="D918" s="28">
        <v>900</v>
      </c>
      <c r="E918" s="25">
        <v>-25</v>
      </c>
      <c r="F918" s="25">
        <v>-25</v>
      </c>
      <c r="G918" s="25">
        <v>-65.384619999999998</v>
      </c>
      <c r="H918" s="28">
        <v>15592447800</v>
      </c>
      <c r="I918" s="51">
        <v>17.324939999999998</v>
      </c>
      <c r="J918" s="51">
        <v>80.784930000000003</v>
      </c>
      <c r="K918" s="28">
        <v>17220</v>
      </c>
      <c r="L918" s="28">
        <v>16940500</v>
      </c>
      <c r="M918" s="51">
        <v>5.0950459017497272</v>
      </c>
      <c r="N918" s="51">
        <v>8.5241195677231152E-2</v>
      </c>
      <c r="O918" s="51">
        <v>0.14809929999999999</v>
      </c>
      <c r="P918" s="30">
        <v>153933.334068</v>
      </c>
      <c r="Q918" s="27">
        <v>0.51649542082888855</v>
      </c>
      <c r="R918" s="30">
        <v>269751.30181700003</v>
      </c>
      <c r="S918" s="27">
        <v>0.75239043219734003</v>
      </c>
      <c r="T918" s="30">
        <v>317801.95941900002</v>
      </c>
      <c r="U918" s="27">
        <v>0.17812947436523469</v>
      </c>
      <c r="V918" s="30">
        <v>9217.5502450000004</v>
      </c>
      <c r="W918" s="32">
        <v>0.14741775004979996</v>
      </c>
      <c r="X918" s="30">
        <v>12406.820425</v>
      </c>
      <c r="Y918" s="32">
        <v>0.34599976080737926</v>
      </c>
      <c r="Z918" s="30">
        <v>5077.1494419999999</v>
      </c>
      <c r="AA918" s="32">
        <v>-0.59077755072770788</v>
      </c>
      <c r="AB918" s="30">
        <v>6492.4105507283266</v>
      </c>
      <c r="AC918" s="27">
        <v>0.14749796310128493</v>
      </c>
      <c r="AD918" s="30">
        <v>889.52380952380952</v>
      </c>
      <c r="AE918" s="27">
        <v>-0.86299020948020277</v>
      </c>
      <c r="AF918" s="30">
        <v>295</v>
      </c>
      <c r="AG918" s="27">
        <v>-0.66836188436830835</v>
      </c>
      <c r="AH918" s="25">
        <v>15.883908852140882</v>
      </c>
      <c r="AI918" s="25">
        <v>7.2887264375860754</v>
      </c>
      <c r="AJ918" s="25">
        <v>1.3079884731203224</v>
      </c>
      <c r="AK918" s="25">
        <v>39.920515944103023</v>
      </c>
      <c r="AL918" s="25">
        <v>12.523300565714951</v>
      </c>
      <c r="AM918" s="25">
        <v>2.8746585625919945</v>
      </c>
      <c r="AN918" s="49">
        <v>13.395035142220312</v>
      </c>
      <c r="AO918" s="49">
        <v>6.9417058074860876</v>
      </c>
      <c r="AP918" s="49">
        <v>1.7998589468917081</v>
      </c>
      <c r="AQ918" s="49">
        <v>0</v>
      </c>
      <c r="AR918" s="49">
        <v>2.3386841628724793</v>
      </c>
      <c r="AS918" s="49">
        <v>37.678436349821339</v>
      </c>
      <c r="AT918" s="28">
        <v>422.60861678004534</v>
      </c>
      <c r="AU918" s="28">
        <v>0</v>
      </c>
      <c r="AV918" s="28" t="s">
        <v>4748</v>
      </c>
    </row>
    <row r="919" spans="1:48" x14ac:dyDescent="0.25">
      <c r="A919" s="162">
        <v>916</v>
      </c>
      <c r="B919" s="3" t="s">
        <v>510</v>
      </c>
      <c r="C919" s="3" t="s">
        <v>694</v>
      </c>
      <c r="D919" s="28">
        <v>29500</v>
      </c>
      <c r="E919" s="25">
        <v>-4.2207790000000003</v>
      </c>
      <c r="F919" s="25">
        <v>-32.027650000000001</v>
      </c>
      <c r="G919" s="25">
        <v>-40.162269999999999</v>
      </c>
      <c r="H919" s="28">
        <v>172915902000</v>
      </c>
      <c r="I919" s="51">
        <v>5.8615499999999994</v>
      </c>
      <c r="J919" s="51">
        <v>47.049909999999997</v>
      </c>
      <c r="K919" s="28">
        <v>520</v>
      </c>
      <c r="L919" s="28">
        <v>16546500</v>
      </c>
      <c r="M919" s="51">
        <v>7.7579773624429622</v>
      </c>
      <c r="N919" s="51">
        <v>1.8940303062836354</v>
      </c>
      <c r="O919" s="51" t="s">
        <v>4942</v>
      </c>
      <c r="P919" s="30">
        <v>882909.19080700004</v>
      </c>
      <c r="Q919" s="27">
        <v>-0.21637575781261487</v>
      </c>
      <c r="R919" s="30">
        <v>797322.27286599996</v>
      </c>
      <c r="S919" s="27">
        <v>-9.693739609027241E-2</v>
      </c>
      <c r="T919" s="30">
        <v>1024181.053049</v>
      </c>
      <c r="U919" s="27">
        <v>0.28452582839251311</v>
      </c>
      <c r="V919" s="30">
        <v>13524.851471</v>
      </c>
      <c r="W919" s="32">
        <v>0.66573982316825409</v>
      </c>
      <c r="X919" s="30">
        <v>18319.602813000001</v>
      </c>
      <c r="Y919" s="32">
        <v>0.354514158789907</v>
      </c>
      <c r="Z919" s="30">
        <v>20322.836393000001</v>
      </c>
      <c r="AA919" s="32">
        <v>0.10934918188174149</v>
      </c>
      <c r="AB919" s="30">
        <v>2307.3333333333335</v>
      </c>
      <c r="AC919" s="27">
        <v>0.38995983935742973</v>
      </c>
      <c r="AD919" s="30">
        <v>3125.4179290000002</v>
      </c>
      <c r="AE919" s="27">
        <v>0.35455847832996246</v>
      </c>
      <c r="AF919" s="30">
        <v>3467</v>
      </c>
      <c r="AG919" s="27">
        <v>0.10929164635249003</v>
      </c>
      <c r="AH919" s="25">
        <v>8.6325078369730974</v>
      </c>
      <c r="AI919" s="25">
        <v>10.238799182517567</v>
      </c>
      <c r="AJ919" s="25">
        <v>9.8998586697349555</v>
      </c>
      <c r="AK919" s="25">
        <v>16.343439605089046</v>
      </c>
      <c r="AL919" s="25">
        <v>19.927695377550979</v>
      </c>
      <c r="AM919" s="25">
        <v>20.442803055074592</v>
      </c>
      <c r="AN919" s="49">
        <v>6.1973674687865969</v>
      </c>
      <c r="AO919" s="49">
        <v>7.6612749937898794</v>
      </c>
      <c r="AP919" s="49">
        <v>6.1543200647341418</v>
      </c>
      <c r="AQ919" s="49">
        <v>9.9876272960664991</v>
      </c>
      <c r="AR919" s="49">
        <v>10.050533264836661</v>
      </c>
      <c r="AS919" s="49">
        <v>12.059554967779079</v>
      </c>
      <c r="AT919" s="28">
        <v>800</v>
      </c>
      <c r="AU919" s="28">
        <v>2500</v>
      </c>
      <c r="AV919" s="28">
        <v>250</v>
      </c>
    </row>
    <row r="920" spans="1:48" x14ac:dyDescent="0.25">
      <c r="A920" s="162">
        <v>917</v>
      </c>
      <c r="B920" s="3" t="s">
        <v>3259</v>
      </c>
      <c r="C920" s="3" t="s">
        <v>2176</v>
      </c>
      <c r="D920" s="28">
        <v>12000</v>
      </c>
      <c r="E920" s="25">
        <v>-0.82644629999999997</v>
      </c>
      <c r="F920" s="25">
        <v>2.5641029999999998</v>
      </c>
      <c r="G920" s="25">
        <v>-4</v>
      </c>
      <c r="H920" s="28">
        <v>108000000000</v>
      </c>
      <c r="I920" s="51">
        <v>9</v>
      </c>
      <c r="J920" s="51">
        <v>23.515550000000001</v>
      </c>
      <c r="K920" s="28">
        <v>366</v>
      </c>
      <c r="L920" s="28">
        <v>4382500</v>
      </c>
      <c r="M920" s="51">
        <v>20.583190394511149</v>
      </c>
      <c r="N920" s="51">
        <v>0.86485456365920632</v>
      </c>
      <c r="O920" s="51" t="s">
        <v>4942</v>
      </c>
      <c r="P920" s="30">
        <v>302823.83013399999</v>
      </c>
      <c r="Q920" s="27">
        <v>1.848567799740275E-2</v>
      </c>
      <c r="R920" s="30">
        <v>304906.25974000001</v>
      </c>
      <c r="S920" s="27">
        <v>6.8767032141379136E-3</v>
      </c>
      <c r="T920" s="30">
        <v>311967.559664</v>
      </c>
      <c r="U920" s="27">
        <v>2.3158920810682309E-2</v>
      </c>
      <c r="V920" s="30">
        <v>10497.389880000001</v>
      </c>
      <c r="W920" s="32">
        <v>-0.4308432695720853</v>
      </c>
      <c r="X920" s="30">
        <v>8189.8560729999999</v>
      </c>
      <c r="Y920" s="32">
        <v>-0.21981976790215207</v>
      </c>
      <c r="Z920" s="30">
        <v>5820.506762</v>
      </c>
      <c r="AA920" s="32">
        <v>-0.28930292423711557</v>
      </c>
      <c r="AB920" s="30">
        <v>875</v>
      </c>
      <c r="AC920" s="27">
        <v>-0.43107932379713909</v>
      </c>
      <c r="AD920" s="30">
        <v>724</v>
      </c>
      <c r="AE920" s="27">
        <v>-0.1725714285714286</v>
      </c>
      <c r="AF920" s="30">
        <v>497</v>
      </c>
      <c r="AG920" s="27">
        <v>-0.31353591160220995</v>
      </c>
      <c r="AH920" s="25">
        <v>5.8192549113308401</v>
      </c>
      <c r="AI920" s="25">
        <v>4.135857825173284</v>
      </c>
      <c r="AJ920" s="25">
        <v>2.9635752806792879</v>
      </c>
      <c r="AK920" s="25">
        <v>6.1335210188196188</v>
      </c>
      <c r="AL920" s="25">
        <v>5.1749289824368976</v>
      </c>
      <c r="AM920" s="25">
        <v>3.5953805862212147</v>
      </c>
      <c r="AN920" s="49">
        <v>32.589614927705632</v>
      </c>
      <c r="AO920" s="49">
        <v>34.743240093966065</v>
      </c>
      <c r="AP920" s="49">
        <v>34.206287321006435</v>
      </c>
      <c r="AQ920" s="49">
        <v>0</v>
      </c>
      <c r="AR920" s="49">
        <v>13.920213964421354</v>
      </c>
      <c r="AS920" s="49">
        <v>0</v>
      </c>
      <c r="AT920" s="28">
        <v>700</v>
      </c>
      <c r="AU920" s="28">
        <v>700</v>
      </c>
      <c r="AV920" s="28">
        <v>500</v>
      </c>
    </row>
    <row r="921" spans="1:48" x14ac:dyDescent="0.25">
      <c r="A921" s="162">
        <v>918</v>
      </c>
      <c r="B921" s="3" t="s">
        <v>206</v>
      </c>
      <c r="C921" s="3" t="s">
        <v>1</v>
      </c>
      <c r="D921" s="6">
        <v>13450</v>
      </c>
      <c r="E921" s="171">
        <v>4.263566</v>
      </c>
      <c r="F921" s="171">
        <v>6.7460319999999996</v>
      </c>
      <c r="G921" s="171">
        <v>-3.2374100000000001</v>
      </c>
      <c r="H921" s="6">
        <v>206598429100</v>
      </c>
      <c r="I921" s="154">
        <v>15.360479999999999</v>
      </c>
      <c r="J921" s="154">
        <v>22.457129999999999</v>
      </c>
      <c r="K921" s="6">
        <v>2345.5</v>
      </c>
      <c r="L921" s="6">
        <v>30583400</v>
      </c>
      <c r="M921" s="154">
        <v>5.7114710867749059</v>
      </c>
      <c r="N921" s="154">
        <v>0.91414034197442928</v>
      </c>
      <c r="O921" s="154">
        <v>0.39730110000000002</v>
      </c>
      <c r="P921" s="172">
        <v>373448.186713</v>
      </c>
      <c r="Q921" s="168">
        <v>5.1326951472476789E-3</v>
      </c>
      <c r="R921" s="172">
        <v>443509.376047</v>
      </c>
      <c r="S921" s="168">
        <v>0.18760618427595421</v>
      </c>
      <c r="T921" s="172">
        <v>563169.11990699999</v>
      </c>
      <c r="U921" s="168">
        <v>0.26980206129242978</v>
      </c>
      <c r="V921" s="172">
        <v>21189.430305000002</v>
      </c>
      <c r="W921" s="173">
        <v>0.38422275569891462</v>
      </c>
      <c r="X921" s="172">
        <v>31852.573777000001</v>
      </c>
      <c r="Y921" s="173">
        <v>0.50322936098399262</v>
      </c>
      <c r="Z921" s="172">
        <v>33756.085254999998</v>
      </c>
      <c r="AA921" s="173">
        <v>5.9760052400364513E-2</v>
      </c>
      <c r="AB921" s="172">
        <v>1604.331968</v>
      </c>
      <c r="AC921" s="168">
        <v>0.1886925795053005</v>
      </c>
      <c r="AD921" s="172">
        <v>2510.4647679999998</v>
      </c>
      <c r="AE921" s="168">
        <v>0.56480380499405469</v>
      </c>
      <c r="AF921" s="172">
        <v>2026.6228000000001</v>
      </c>
      <c r="AG921" s="168">
        <v>-0.19273003714983813</v>
      </c>
      <c r="AH921" s="171">
        <v>7.3304172073331122</v>
      </c>
      <c r="AI921" s="171">
        <v>11.163156915631145</v>
      </c>
      <c r="AJ921" s="171">
        <v>9.637098866088909</v>
      </c>
      <c r="AK921" s="171">
        <v>14.040471453760611</v>
      </c>
      <c r="AL921" s="171">
        <v>20.377764603314631</v>
      </c>
      <c r="AM921" s="171">
        <v>16.831698899236265</v>
      </c>
      <c r="AN921" s="170">
        <v>13.254786268393692</v>
      </c>
      <c r="AO921" s="170">
        <v>13.082544690746555</v>
      </c>
      <c r="AP921" s="170">
        <v>12.950590439163999</v>
      </c>
      <c r="AQ921" s="170">
        <v>82.671499144066019</v>
      </c>
      <c r="AR921" s="170">
        <v>59.081863000623322</v>
      </c>
      <c r="AS921" s="170">
        <v>83.870195870465665</v>
      </c>
      <c r="AT921" s="6">
        <v>953.82399999999996</v>
      </c>
      <c r="AU921" s="6" t="s">
        <v>4748</v>
      </c>
      <c r="AV921" s="6">
        <v>800</v>
      </c>
    </row>
    <row r="922" spans="1:48" x14ac:dyDescent="0.25">
      <c r="A922" s="162">
        <v>919</v>
      </c>
      <c r="B922" s="3" t="s">
        <v>3262</v>
      </c>
      <c r="C922" s="3" t="s">
        <v>2176</v>
      </c>
      <c r="D922" s="28" t="s">
        <v>4942</v>
      </c>
      <c r="E922" s="25" t="s">
        <v>4942</v>
      </c>
      <c r="F922" s="25" t="s">
        <v>4942</v>
      </c>
      <c r="G922" s="25" t="s">
        <v>4942</v>
      </c>
      <c r="H922" s="28" t="s">
        <v>4942</v>
      </c>
      <c r="I922" s="51">
        <v>2</v>
      </c>
      <c r="J922" s="51">
        <v>100</v>
      </c>
      <c r="K922" s="28">
        <v>0</v>
      </c>
      <c r="L922" s="28" t="s">
        <v>4942</v>
      </c>
      <c r="M922" s="51" t="s">
        <v>4942</v>
      </c>
      <c r="N922" s="51" t="s">
        <v>4942</v>
      </c>
      <c r="O922" s="51" t="s">
        <v>4942</v>
      </c>
      <c r="P922" s="30" t="s">
        <v>4748</v>
      </c>
      <c r="Q922" s="27" t="s">
        <v>2001</v>
      </c>
      <c r="R922" s="30" t="s">
        <v>4748</v>
      </c>
      <c r="S922" s="27" t="s">
        <v>2001</v>
      </c>
      <c r="T922" s="30">
        <v>161017.862379</v>
      </c>
      <c r="U922" s="27" t="s">
        <v>4748</v>
      </c>
      <c r="V922" s="30" t="s">
        <v>4748</v>
      </c>
      <c r="W922" s="32" t="s">
        <v>2001</v>
      </c>
      <c r="X922" s="30" t="s">
        <v>4748</v>
      </c>
      <c r="Y922" s="32" t="s">
        <v>2001</v>
      </c>
      <c r="Z922" s="30">
        <v>2723.886939</v>
      </c>
      <c r="AA922" s="32" t="s">
        <v>4748</v>
      </c>
      <c r="AB922" s="30" t="s">
        <v>4748</v>
      </c>
      <c r="AC922" s="27" t="s">
        <v>2001</v>
      </c>
      <c r="AD922" s="30" t="s">
        <v>4748</v>
      </c>
      <c r="AE922" s="27" t="s">
        <v>2001</v>
      </c>
      <c r="AF922" s="30">
        <v>1090</v>
      </c>
      <c r="AG922" s="27" t="s">
        <v>4748</v>
      </c>
      <c r="AH922" s="25" t="s">
        <v>4748</v>
      </c>
      <c r="AI922" s="25" t="s">
        <v>4748</v>
      </c>
      <c r="AJ922" s="25">
        <v>1.4061871347521551</v>
      </c>
      <c r="AK922" s="25" t="s">
        <v>4748</v>
      </c>
      <c r="AL922" s="25" t="s">
        <v>4748</v>
      </c>
      <c r="AM922" s="25">
        <v>9.6799461542497571</v>
      </c>
      <c r="AN922" s="49" t="s">
        <v>4748</v>
      </c>
      <c r="AO922" s="49" t="s">
        <v>4748</v>
      </c>
      <c r="AP922" s="49">
        <v>14.770649317787644</v>
      </c>
      <c r="AQ922" s="49" t="s">
        <v>4748</v>
      </c>
      <c r="AR922" s="49">
        <v>60.474695190508911</v>
      </c>
      <c r="AS922" s="49">
        <v>22.839844068753965</v>
      </c>
      <c r="AT922" s="28" t="s">
        <v>4748</v>
      </c>
      <c r="AU922" s="28">
        <v>732</v>
      </c>
      <c r="AV922" s="28" t="s">
        <v>4748</v>
      </c>
    </row>
    <row r="923" spans="1:48" x14ac:dyDescent="0.25">
      <c r="A923" s="162">
        <v>920</v>
      </c>
      <c r="B923" s="3" t="s">
        <v>4065</v>
      </c>
      <c r="C923" s="3" t="s">
        <v>2176</v>
      </c>
      <c r="D923" s="28">
        <v>5000</v>
      </c>
      <c r="E923" s="25">
        <v>4.1666670000000003</v>
      </c>
      <c r="F923" s="25">
        <v>21.951219999999999</v>
      </c>
      <c r="G923" s="25">
        <v>-37.5</v>
      </c>
      <c r="H923" s="28">
        <v>50000000000</v>
      </c>
      <c r="I923" s="51">
        <v>10</v>
      </c>
      <c r="J923" s="51">
        <v>49</v>
      </c>
      <c r="K923" s="28">
        <v>5</v>
      </c>
      <c r="L923" s="28">
        <v>25000</v>
      </c>
      <c r="M923" s="51" t="s">
        <v>4942</v>
      </c>
      <c r="N923" s="51">
        <v>0.53005907552540044</v>
      </c>
      <c r="O923" s="51" t="s">
        <v>4942</v>
      </c>
      <c r="P923" s="30" t="s">
        <v>4748</v>
      </c>
      <c r="Q923" s="27" t="s">
        <v>2001</v>
      </c>
      <c r="R923" s="30">
        <v>13870.529865</v>
      </c>
      <c r="S923" s="27" t="s">
        <v>2001</v>
      </c>
      <c r="T923" s="30">
        <v>22337.065720999999</v>
      </c>
      <c r="U923" s="27">
        <v>0.61039743531095436</v>
      </c>
      <c r="V923" s="30" t="s">
        <v>4748</v>
      </c>
      <c r="W923" s="32" t="s">
        <v>2001</v>
      </c>
      <c r="X923" s="30">
        <v>-407.588728</v>
      </c>
      <c r="Y923" s="32" t="s">
        <v>2001</v>
      </c>
      <c r="Z923" s="30">
        <v>-1818.033054</v>
      </c>
      <c r="AA923" s="32">
        <v>3.4604595983822204</v>
      </c>
      <c r="AB923" s="30" t="s">
        <v>4748</v>
      </c>
      <c r="AC923" s="27" t="s">
        <v>2001</v>
      </c>
      <c r="AD923" s="30">
        <v>-21</v>
      </c>
      <c r="AE923" s="27" t="s">
        <v>2001</v>
      </c>
      <c r="AF923" s="30">
        <v>-182</v>
      </c>
      <c r="AG923" s="27">
        <v>7.666666666666667</v>
      </c>
      <c r="AH923" s="25" t="s">
        <v>4748</v>
      </c>
      <c r="AI923" s="25" t="s">
        <v>4748</v>
      </c>
      <c r="AJ923" s="25">
        <v>-1.1195863694679569</v>
      </c>
      <c r="AK923" s="25" t="s">
        <v>4748</v>
      </c>
      <c r="AL923" s="25" t="s">
        <v>4748</v>
      </c>
      <c r="AM923" s="25">
        <v>-1.9086520160370899</v>
      </c>
      <c r="AN923" s="49" t="s">
        <v>4748</v>
      </c>
      <c r="AO923" s="49">
        <v>20.338817921574758</v>
      </c>
      <c r="AP923" s="49">
        <v>19.178864106454398</v>
      </c>
      <c r="AQ923" s="49" t="s">
        <v>4748</v>
      </c>
      <c r="AR923" s="49">
        <v>0</v>
      </c>
      <c r="AS923" s="49">
        <v>0</v>
      </c>
      <c r="AT923" s="28" t="s">
        <v>4748</v>
      </c>
      <c r="AU923" s="28" t="s">
        <v>4748</v>
      </c>
      <c r="AV923" s="28">
        <v>0</v>
      </c>
    </row>
    <row r="924" spans="1:48" x14ac:dyDescent="0.25">
      <c r="A924" s="162">
        <v>921</v>
      </c>
      <c r="B924" s="3" t="s">
        <v>511</v>
      </c>
      <c r="C924" s="3" t="s">
        <v>694</v>
      </c>
      <c r="D924" s="28">
        <v>16500</v>
      </c>
      <c r="E924" s="25">
        <v>1.8518520000000001</v>
      </c>
      <c r="F924" s="25">
        <v>1.8518520000000001</v>
      </c>
      <c r="G924" s="25">
        <v>-15.38462</v>
      </c>
      <c r="H924" s="28">
        <v>1333159839000.0002</v>
      </c>
      <c r="I924" s="51">
        <v>80.797569999999993</v>
      </c>
      <c r="J924" s="51">
        <v>19.873619999999999</v>
      </c>
      <c r="K924" s="28">
        <v>6827.05</v>
      </c>
      <c r="L924" s="28">
        <v>110470000</v>
      </c>
      <c r="M924" s="51">
        <v>8.3274654352838482</v>
      </c>
      <c r="N924" s="51">
        <v>0.97117702013950225</v>
      </c>
      <c r="O924" s="51">
        <v>0.41301019999999999</v>
      </c>
      <c r="P924" s="30">
        <v>6916021.2265579998</v>
      </c>
      <c r="Q924" s="27">
        <v>1.5842722766242989E-2</v>
      </c>
      <c r="R924" s="30">
        <v>4804729.3403770002</v>
      </c>
      <c r="S924" s="27">
        <v>-0.30527550697408112</v>
      </c>
      <c r="T924" s="30">
        <v>5046458.9549700003</v>
      </c>
      <c r="U924" s="27">
        <v>5.0310766219774823E-2</v>
      </c>
      <c r="V924" s="30">
        <v>341006.24151399999</v>
      </c>
      <c r="W924" s="32">
        <v>0.27789726237109802</v>
      </c>
      <c r="X924" s="30">
        <v>204823.50333400001</v>
      </c>
      <c r="Y924" s="32">
        <v>-0.39935555893456864</v>
      </c>
      <c r="Z924" s="30">
        <v>171400.866114</v>
      </c>
      <c r="AA924" s="32">
        <v>-0.16317774413563582</v>
      </c>
      <c r="AB924" s="30">
        <v>4221</v>
      </c>
      <c r="AC924" s="27">
        <v>0.27808056872037912</v>
      </c>
      <c r="AD924" s="30">
        <v>2535</v>
      </c>
      <c r="AE924" s="27">
        <v>-0.39943141435678753</v>
      </c>
      <c r="AF924" s="30">
        <v>2121</v>
      </c>
      <c r="AG924" s="27">
        <v>-0.16331360946745563</v>
      </c>
      <c r="AH924" s="25">
        <v>8.8003454445946172</v>
      </c>
      <c r="AI924" s="25">
        <v>5.431160978756516</v>
      </c>
      <c r="AJ924" s="25">
        <v>4.7271816984809316</v>
      </c>
      <c r="AK924" s="25">
        <v>30.110002780873639</v>
      </c>
      <c r="AL924" s="25">
        <v>16.288846719596979</v>
      </c>
      <c r="AM924" s="25">
        <v>12.719682821966519</v>
      </c>
      <c r="AN924" s="49">
        <v>18.493413124464098</v>
      </c>
      <c r="AO924" s="49">
        <v>17.933113494763319</v>
      </c>
      <c r="AP924" s="49">
        <v>15.512473802190152</v>
      </c>
      <c r="AQ924" s="49">
        <v>218.17477699373376</v>
      </c>
      <c r="AR924" s="49">
        <v>96.001434109233159</v>
      </c>
      <c r="AS924" s="49">
        <v>123.09776259635416</v>
      </c>
      <c r="AT924" s="28">
        <v>3000</v>
      </c>
      <c r="AU924" s="28">
        <v>2000</v>
      </c>
      <c r="AV924" s="28">
        <v>2000</v>
      </c>
    </row>
    <row r="925" spans="1:48" x14ac:dyDescent="0.25">
      <c r="A925" s="162">
        <v>922</v>
      </c>
      <c r="B925" s="3" t="s">
        <v>2035</v>
      </c>
      <c r="C925" s="3" t="s">
        <v>1</v>
      </c>
      <c r="D925" s="28">
        <v>11200</v>
      </c>
      <c r="E925" s="25">
        <v>-5.4852319999999999</v>
      </c>
      <c r="F925" s="25">
        <v>-3.7068110000000001</v>
      </c>
      <c r="G925" s="25">
        <v>-5.8952879999999999</v>
      </c>
      <c r="H925" s="28">
        <v>296800000000</v>
      </c>
      <c r="I925" s="51">
        <v>26.5</v>
      </c>
      <c r="J925" s="51">
        <v>94.188670000000002</v>
      </c>
      <c r="K925" s="28">
        <v>28982</v>
      </c>
      <c r="L925" s="28">
        <v>333400000</v>
      </c>
      <c r="M925" s="51">
        <v>3.1362505380853607</v>
      </c>
      <c r="N925" s="51">
        <v>0.71540934908472564</v>
      </c>
      <c r="O925" s="51" t="s">
        <v>4942</v>
      </c>
      <c r="P925" s="30">
        <v>32325.289787999998</v>
      </c>
      <c r="Q925" s="27" t="s">
        <v>2001</v>
      </c>
      <c r="R925" s="30">
        <v>128420.053151</v>
      </c>
      <c r="S925" s="27">
        <v>2.9727425181095488</v>
      </c>
      <c r="T925" s="30">
        <v>314065.840952</v>
      </c>
      <c r="U925" s="27">
        <v>1.4456136969723283</v>
      </c>
      <c r="V925" s="30">
        <v>1313.8143219999999</v>
      </c>
      <c r="W925" s="32" t="s">
        <v>2001</v>
      </c>
      <c r="X925" s="30">
        <v>7588.34879</v>
      </c>
      <c r="Y925" s="32">
        <v>4.7758152449186042</v>
      </c>
      <c r="Z925" s="30">
        <v>51724.339456000002</v>
      </c>
      <c r="AA925" s="32">
        <v>5.8162838698404107</v>
      </c>
      <c r="AB925" s="30" t="s">
        <v>4748</v>
      </c>
      <c r="AC925" s="27" t="s">
        <v>2001</v>
      </c>
      <c r="AD925" s="30" t="s">
        <v>4748</v>
      </c>
      <c r="AE925" s="27" t="s">
        <v>2001</v>
      </c>
      <c r="AF925" s="30">
        <v>3447.9172100000001</v>
      </c>
      <c r="AG925" s="27" t="s">
        <v>4748</v>
      </c>
      <c r="AH925" s="25" t="s">
        <v>4748</v>
      </c>
      <c r="AI925" s="25">
        <v>3.2462830083883056</v>
      </c>
      <c r="AJ925" s="25">
        <v>15.369920011799085</v>
      </c>
      <c r="AK925" s="25" t="s">
        <v>4748</v>
      </c>
      <c r="AL925" s="25">
        <v>7.2183196067386834</v>
      </c>
      <c r="AM925" s="25">
        <v>33.098881545395997</v>
      </c>
      <c r="AN925" s="49">
        <v>24.745412590143111</v>
      </c>
      <c r="AO925" s="49">
        <v>16.206614914360774</v>
      </c>
      <c r="AP925" s="49">
        <v>30.098298245509348</v>
      </c>
      <c r="AQ925" s="49">
        <v>92.443688918460666</v>
      </c>
      <c r="AR925" s="49">
        <v>121.77017694547101</v>
      </c>
      <c r="AS925" s="49">
        <v>94.359109443844375</v>
      </c>
      <c r="AT925" s="28" t="s">
        <v>4748</v>
      </c>
      <c r="AU925" s="28" t="s">
        <v>4748</v>
      </c>
      <c r="AV925" s="28">
        <v>0</v>
      </c>
    </row>
    <row r="926" spans="1:48" x14ac:dyDescent="0.25">
      <c r="A926" s="162">
        <v>923</v>
      </c>
      <c r="B926" s="3" t="s">
        <v>2036</v>
      </c>
      <c r="C926" s="3" t="s">
        <v>1</v>
      </c>
      <c r="D926" s="28">
        <v>61000</v>
      </c>
      <c r="E926" s="25">
        <v>-0.65146579999999998</v>
      </c>
      <c r="F926" s="25">
        <v>14.018689999999999</v>
      </c>
      <c r="G926" s="25">
        <v>-8.2706769999999992</v>
      </c>
      <c r="H926" s="28">
        <v>71419607335000.016</v>
      </c>
      <c r="I926" s="51">
        <v>1170.8129999999999</v>
      </c>
      <c r="J926" s="51">
        <v>7.2967779999999998</v>
      </c>
      <c r="K926" s="28">
        <v>793454.5</v>
      </c>
      <c r="L926" s="28">
        <v>48738500000</v>
      </c>
      <c r="M926" s="51">
        <v>17.876720000702221</v>
      </c>
      <c r="N926" s="51">
        <v>3.2155635312392574</v>
      </c>
      <c r="O926" s="51">
        <v>1.327577</v>
      </c>
      <c r="P926" s="30">
        <v>146920487.61532101</v>
      </c>
      <c r="Q926" s="27">
        <v>-0.28948718630444148</v>
      </c>
      <c r="R926" s="30">
        <v>123096517.01632001</v>
      </c>
      <c r="S926" s="27">
        <v>-0.16215553722758413</v>
      </c>
      <c r="T926" s="30">
        <v>153697056.86581799</v>
      </c>
      <c r="U926" s="27">
        <v>0.24858981059099342</v>
      </c>
      <c r="V926" s="30">
        <v>3078500.5362689998</v>
      </c>
      <c r="W926" s="32">
        <v>-9.4301292561317727</v>
      </c>
      <c r="X926" s="30">
        <v>4669396.3474540003</v>
      </c>
      <c r="Y926" s="32">
        <v>0.51677620076463993</v>
      </c>
      <c r="Z926" s="30">
        <v>3468269.6101330002</v>
      </c>
      <c r="AA926" s="32">
        <v>-0.25723383665554916</v>
      </c>
      <c r="AB926" s="30">
        <v>2974</v>
      </c>
      <c r="AC926" s="27">
        <v>-9.7214076246334304</v>
      </c>
      <c r="AD926" s="30">
        <v>4254</v>
      </c>
      <c r="AE926" s="27">
        <v>0.43039677202420989</v>
      </c>
      <c r="AF926" s="30">
        <v>2999.899476</v>
      </c>
      <c r="AG926" s="27">
        <v>-0.29480501269393511</v>
      </c>
      <c r="AH926" s="25">
        <v>5.7948068730276905</v>
      </c>
      <c r="AI926" s="25">
        <v>8.8865505847740636</v>
      </c>
      <c r="AJ926" s="25">
        <v>5.9790795763310198</v>
      </c>
      <c r="AK926" s="25">
        <v>24.588931063516469</v>
      </c>
      <c r="AL926" s="25">
        <v>27.688788389914539</v>
      </c>
      <c r="AM926" s="25">
        <v>17.128463224133384</v>
      </c>
      <c r="AN926" s="49">
        <v>8.973271722007425</v>
      </c>
      <c r="AO926" s="49">
        <v>11.539794374101342</v>
      </c>
      <c r="AP926" s="49">
        <v>8.000494612528076</v>
      </c>
      <c r="AQ926" s="49">
        <v>94.255632722032573</v>
      </c>
      <c r="AR926" s="49">
        <v>42.629914699875897</v>
      </c>
      <c r="AS926" s="49">
        <v>69.070852885460909</v>
      </c>
      <c r="AT926" s="28" t="s">
        <v>4748</v>
      </c>
      <c r="AU926" s="28">
        <v>3224</v>
      </c>
      <c r="AV926" s="28">
        <v>3000</v>
      </c>
    </row>
    <row r="927" spans="1:48" x14ac:dyDescent="0.25">
      <c r="A927" s="162">
        <v>924</v>
      </c>
      <c r="B927" s="3" t="s">
        <v>512</v>
      </c>
      <c r="C927" s="3" t="s">
        <v>694</v>
      </c>
      <c r="D927" s="28">
        <v>8000</v>
      </c>
      <c r="E927" s="25">
        <v>6.6666670000000003</v>
      </c>
      <c r="F927" s="25">
        <v>1.2658229999999999</v>
      </c>
      <c r="G927" s="25">
        <v>-13.978490000000001</v>
      </c>
      <c r="H927" s="28">
        <v>96000000000</v>
      </c>
      <c r="I927" s="51">
        <v>12</v>
      </c>
      <c r="J927" s="51">
        <v>24.603750000000002</v>
      </c>
      <c r="K927" s="28">
        <v>55</v>
      </c>
      <c r="L927" s="28">
        <v>437500</v>
      </c>
      <c r="M927" s="51">
        <v>9.851102482317005</v>
      </c>
      <c r="N927" s="51">
        <v>0.6510295222923056</v>
      </c>
      <c r="O927" s="51" t="s">
        <v>4942</v>
      </c>
      <c r="P927" s="30">
        <v>1422902.6337939999</v>
      </c>
      <c r="Q927" s="27">
        <v>0.14218580282484017</v>
      </c>
      <c r="R927" s="30">
        <v>1295737.6284640001</v>
      </c>
      <c r="S927" s="27">
        <v>-8.9370138412724343E-2</v>
      </c>
      <c r="T927" s="30">
        <v>1270157.375334</v>
      </c>
      <c r="U927" s="27">
        <v>-1.974184631831952E-2</v>
      </c>
      <c r="V927" s="30">
        <v>25179.482248</v>
      </c>
      <c r="W927" s="32">
        <v>-3.7511104286502395E-2</v>
      </c>
      <c r="X927" s="30">
        <v>20672.876602</v>
      </c>
      <c r="Y927" s="32">
        <v>-0.17897928168709498</v>
      </c>
      <c r="Z927" s="30">
        <v>13152.412791999999</v>
      </c>
      <c r="AA927" s="32">
        <v>-0.3637841000450045</v>
      </c>
      <c r="AB927" s="30">
        <v>1784</v>
      </c>
      <c r="AC927" s="27">
        <v>-0.18165137614678895</v>
      </c>
      <c r="AD927" s="30">
        <v>1378</v>
      </c>
      <c r="AE927" s="27">
        <v>-0.22757847533632292</v>
      </c>
      <c r="AF927" s="30">
        <v>877</v>
      </c>
      <c r="AG927" s="27">
        <v>-0.36357039187227869</v>
      </c>
      <c r="AH927" s="25">
        <v>13.130555870751131</v>
      </c>
      <c r="AI927" s="25">
        <v>10.719071103966902</v>
      </c>
      <c r="AJ927" s="25">
        <v>7.1775270718733619</v>
      </c>
      <c r="AK927" s="25">
        <v>14.008378059393095</v>
      </c>
      <c r="AL927" s="25">
        <v>10.570142743148033</v>
      </c>
      <c r="AM927" s="25">
        <v>6.8820765381587119</v>
      </c>
      <c r="AN927" s="49">
        <v>5.2320017951261955</v>
      </c>
      <c r="AO927" s="49">
        <v>5.9308916714179709</v>
      </c>
      <c r="AP927" s="49">
        <v>5.1001952919389471</v>
      </c>
      <c r="AQ927" s="49">
        <v>0</v>
      </c>
      <c r="AR927" s="49">
        <v>0</v>
      </c>
      <c r="AS927" s="49">
        <v>0</v>
      </c>
      <c r="AT927" s="28">
        <v>1500</v>
      </c>
      <c r="AU927" s="28">
        <v>1200</v>
      </c>
      <c r="AV927" s="28">
        <v>1200</v>
      </c>
    </row>
    <row r="928" spans="1:48" x14ac:dyDescent="0.25">
      <c r="A928" s="162">
        <v>925</v>
      </c>
      <c r="B928" s="3" t="s">
        <v>513</v>
      </c>
      <c r="C928" s="3" t="s">
        <v>694</v>
      </c>
      <c r="D928" s="6">
        <v>60500</v>
      </c>
      <c r="E928" s="171">
        <v>-3.8155800000000002</v>
      </c>
      <c r="F928" s="171">
        <v>6.3268890000000004</v>
      </c>
      <c r="G928" s="171">
        <v>12.037039999999999</v>
      </c>
      <c r="H928" s="6">
        <v>564620666500</v>
      </c>
      <c r="I928" s="154">
        <v>9.3325699999999987</v>
      </c>
      <c r="J928" s="154">
        <v>54.794400000000003</v>
      </c>
      <c r="K928" s="6">
        <v>4495.05</v>
      </c>
      <c r="L928" s="6">
        <v>277371000</v>
      </c>
      <c r="M928" s="154">
        <v>10.357815442561206</v>
      </c>
      <c r="N928" s="154">
        <v>1.8137929203181689</v>
      </c>
      <c r="O928" s="154">
        <v>0.4158288</v>
      </c>
      <c r="P928" s="172">
        <v>387658.66811799997</v>
      </c>
      <c r="Q928" s="168">
        <v>6.6532011956401682E-2</v>
      </c>
      <c r="R928" s="172">
        <v>413937.07851999998</v>
      </c>
      <c r="S928" s="168">
        <v>6.7787495967976286E-2</v>
      </c>
      <c r="T928" s="172">
        <v>429602.17294700001</v>
      </c>
      <c r="U928" s="168">
        <v>3.7844144049644854E-2</v>
      </c>
      <c r="V928" s="172">
        <v>63923.235414000002</v>
      </c>
      <c r="W928" s="173">
        <v>2.5579410392218449E-2</v>
      </c>
      <c r="X928" s="172">
        <v>73932.286735999995</v>
      </c>
      <c r="Y928" s="173">
        <v>0.15657923534652451</v>
      </c>
      <c r="Z928" s="172">
        <v>72737.279095999998</v>
      </c>
      <c r="AA928" s="173">
        <v>-1.616354224599019E-2</v>
      </c>
      <c r="AB928" s="172">
        <v>5000</v>
      </c>
      <c r="AC928" s="168">
        <v>-0.25138493786494986</v>
      </c>
      <c r="AD928" s="172">
        <v>5783</v>
      </c>
      <c r="AE928" s="168">
        <v>0.15660000000000007</v>
      </c>
      <c r="AF928" s="172">
        <v>5690</v>
      </c>
      <c r="AG928" s="168">
        <v>-1.6081618537091474E-2</v>
      </c>
      <c r="AH928" s="171">
        <v>25.79747714254249</v>
      </c>
      <c r="AI928" s="171">
        <v>26.486394986028433</v>
      </c>
      <c r="AJ928" s="171">
        <v>23.111844388266071</v>
      </c>
      <c r="AK928" s="171">
        <v>24.040971490443535</v>
      </c>
      <c r="AL928" s="171">
        <v>24.281332242445476</v>
      </c>
      <c r="AM928" s="171">
        <v>20.943633079469762</v>
      </c>
      <c r="AN928" s="170">
        <v>42.707475209249068</v>
      </c>
      <c r="AO928" s="170">
        <v>43.702961518403669</v>
      </c>
      <c r="AP928" s="170">
        <v>41.865672920883668</v>
      </c>
      <c r="AQ928" s="170">
        <v>0</v>
      </c>
      <c r="AR928" s="170">
        <v>0</v>
      </c>
      <c r="AS928" s="170">
        <v>0</v>
      </c>
      <c r="AT928" s="6">
        <v>2400</v>
      </c>
      <c r="AU928" s="6">
        <v>2400</v>
      </c>
      <c r="AV928" s="6" t="s">
        <v>4748</v>
      </c>
    </row>
    <row r="929" spans="1:48" x14ac:dyDescent="0.25">
      <c r="A929" s="162">
        <v>926</v>
      </c>
      <c r="B929" s="3" t="s">
        <v>4008</v>
      </c>
      <c r="C929" s="3" t="s">
        <v>1</v>
      </c>
      <c r="D929" s="6">
        <v>55500</v>
      </c>
      <c r="E929" s="171">
        <v>-2.6315789999999999</v>
      </c>
      <c r="F929" s="171">
        <v>-0.71556350000000002</v>
      </c>
      <c r="G929" s="171">
        <v>-23.102409999999999</v>
      </c>
      <c r="H929" s="6">
        <v>4163145187499.9995</v>
      </c>
      <c r="I929" s="154">
        <v>75.011619999999994</v>
      </c>
      <c r="J929" s="154">
        <v>38.002009999999999</v>
      </c>
      <c r="K929" s="6">
        <v>2322.5</v>
      </c>
      <c r="L929" s="6">
        <v>133800000</v>
      </c>
      <c r="M929" s="154">
        <v>13.589618021547503</v>
      </c>
      <c r="N929" s="154">
        <v>2.3316014653654706</v>
      </c>
      <c r="O929" s="154" t="s">
        <v>4942</v>
      </c>
      <c r="P929" s="172">
        <v>1308505.5421539999</v>
      </c>
      <c r="Q929" s="168" t="s">
        <v>2001</v>
      </c>
      <c r="R929" s="172">
        <v>1507961.143465</v>
      </c>
      <c r="S929" s="168">
        <v>0.15243007758504845</v>
      </c>
      <c r="T929" s="172">
        <v>1622353.239322</v>
      </c>
      <c r="U929" s="168">
        <v>7.5858782139537964E-2</v>
      </c>
      <c r="V929" s="172">
        <v>183612.527947</v>
      </c>
      <c r="W929" s="173" t="s">
        <v>2001</v>
      </c>
      <c r="X929" s="172">
        <v>239258.57866500001</v>
      </c>
      <c r="Y929" s="173">
        <v>0.30306238544933239</v>
      </c>
      <c r="Z929" s="172">
        <v>286431.011964</v>
      </c>
      <c r="AA929" s="173">
        <v>0.19716088577558966</v>
      </c>
      <c r="AB929" s="172">
        <v>4939.130434782609</v>
      </c>
      <c r="AC929" s="168" t="s">
        <v>2001</v>
      </c>
      <c r="AD929" s="172">
        <v>4466.0869565217399</v>
      </c>
      <c r="AE929" s="168">
        <v>-9.5774647887323816E-2</v>
      </c>
      <c r="AF929" s="172">
        <v>4333.913043478261</v>
      </c>
      <c r="AG929" s="168">
        <v>-2.9595015576324133E-2</v>
      </c>
      <c r="AH929" s="171" t="s">
        <v>4748</v>
      </c>
      <c r="AI929" s="171">
        <v>15.964899442234628</v>
      </c>
      <c r="AJ929" s="171">
        <v>16.014901545705857</v>
      </c>
      <c r="AK929" s="171" t="s">
        <v>4748</v>
      </c>
      <c r="AL929" s="171">
        <v>19.652041623796297</v>
      </c>
      <c r="AM929" s="171">
        <v>19.308708202082311</v>
      </c>
      <c r="AN929" s="170">
        <v>47.699308123032999</v>
      </c>
      <c r="AO929" s="170">
        <v>47.731564442841091</v>
      </c>
      <c r="AP929" s="170">
        <v>48.116327242902337</v>
      </c>
      <c r="AQ929" s="170">
        <v>0</v>
      </c>
      <c r="AR929" s="170">
        <v>0</v>
      </c>
      <c r="AS929" s="170">
        <v>0</v>
      </c>
      <c r="AT929" s="6" t="s">
        <v>4748</v>
      </c>
      <c r="AU929" s="6" t="s">
        <v>4748</v>
      </c>
      <c r="AV929" s="6">
        <v>1739.1304347826087</v>
      </c>
    </row>
    <row r="930" spans="1:48" x14ac:dyDescent="0.25">
      <c r="A930" s="162">
        <v>927</v>
      </c>
      <c r="B930" s="3" t="s">
        <v>4394</v>
      </c>
      <c r="C930" s="3" t="s">
        <v>1</v>
      </c>
      <c r="D930" s="28">
        <v>20400</v>
      </c>
      <c r="E930" s="25">
        <v>-1.2106539999999999</v>
      </c>
      <c r="F930" s="25">
        <v>3.553299</v>
      </c>
      <c r="G930" s="25">
        <v>-5.2121170000000001</v>
      </c>
      <c r="H930" s="28">
        <v>774176878800</v>
      </c>
      <c r="I930" s="51">
        <v>37.949849999999998</v>
      </c>
      <c r="J930" s="51">
        <v>100</v>
      </c>
      <c r="K930" s="28">
        <v>56106.5</v>
      </c>
      <c r="L930" s="28">
        <v>1151600000</v>
      </c>
      <c r="M930" s="51">
        <v>9.927228693377625</v>
      </c>
      <c r="N930" s="51">
        <v>1.826627444272753</v>
      </c>
      <c r="O930" s="51" t="s">
        <v>4942</v>
      </c>
      <c r="P930" s="30" t="s">
        <v>4748</v>
      </c>
      <c r="Q930" s="27" t="s">
        <v>2001</v>
      </c>
      <c r="R930" s="30" t="s">
        <v>4748</v>
      </c>
      <c r="S930" s="27" t="s">
        <v>2001</v>
      </c>
      <c r="T930" s="30" t="s">
        <v>4748</v>
      </c>
      <c r="U930" s="27" t="s">
        <v>4748</v>
      </c>
      <c r="V930" s="30" t="s">
        <v>4748</v>
      </c>
      <c r="W930" s="32" t="s">
        <v>2001</v>
      </c>
      <c r="X930" s="30" t="s">
        <v>4748</v>
      </c>
      <c r="Y930" s="32" t="s">
        <v>2001</v>
      </c>
      <c r="Z930" s="30" t="s">
        <v>4748</v>
      </c>
      <c r="AA930" s="32" t="s">
        <v>4748</v>
      </c>
      <c r="AB930" s="30" t="s">
        <v>4748</v>
      </c>
      <c r="AC930" s="27" t="s">
        <v>2001</v>
      </c>
      <c r="AD930" s="30" t="s">
        <v>4748</v>
      </c>
      <c r="AE930" s="27" t="s">
        <v>2001</v>
      </c>
      <c r="AF930" s="30" t="s">
        <v>4748</v>
      </c>
      <c r="AG930" s="27" t="s">
        <v>4748</v>
      </c>
      <c r="AH930" s="25" t="s">
        <v>4748</v>
      </c>
      <c r="AI930" s="25" t="s">
        <v>4748</v>
      </c>
      <c r="AJ930" s="25" t="s">
        <v>4748</v>
      </c>
      <c r="AK930" s="25" t="s">
        <v>4748</v>
      </c>
      <c r="AL930" s="25" t="s">
        <v>4748</v>
      </c>
      <c r="AM930" s="25" t="s">
        <v>4748</v>
      </c>
      <c r="AN930" s="49" t="s">
        <v>4748</v>
      </c>
      <c r="AO930" s="49" t="s">
        <v>4748</v>
      </c>
      <c r="AP930" s="49" t="s">
        <v>4748</v>
      </c>
      <c r="AQ930" s="49" t="s">
        <v>4748</v>
      </c>
      <c r="AR930" s="49" t="s">
        <v>4748</v>
      </c>
      <c r="AS930" s="49" t="s">
        <v>4748</v>
      </c>
      <c r="AT930" s="28" t="s">
        <v>4748</v>
      </c>
      <c r="AU930" s="28" t="s">
        <v>4748</v>
      </c>
      <c r="AV930" s="28" t="s">
        <v>4748</v>
      </c>
    </row>
    <row r="931" spans="1:48" x14ac:dyDescent="0.25">
      <c r="A931" s="162">
        <v>928</v>
      </c>
      <c r="B931" s="3" t="s">
        <v>3265</v>
      </c>
      <c r="C931" s="3" t="s">
        <v>2176</v>
      </c>
      <c r="D931" s="28">
        <v>6700</v>
      </c>
      <c r="E931" s="25">
        <v>-36.792450000000002</v>
      </c>
      <c r="F931" s="25">
        <v>-35.576920000000001</v>
      </c>
      <c r="G931" s="25">
        <v>-63.186810000000001</v>
      </c>
      <c r="H931" s="28">
        <v>12060000000</v>
      </c>
      <c r="I931" s="51">
        <v>1.7999999999999998</v>
      </c>
      <c r="J931" s="51">
        <v>97.283330000000007</v>
      </c>
      <c r="K931" s="28">
        <v>195</v>
      </c>
      <c r="L931" s="28">
        <v>1768500</v>
      </c>
      <c r="M931" s="51">
        <v>3.4914017717561228</v>
      </c>
      <c r="N931" s="51">
        <v>0.26647566387540517</v>
      </c>
      <c r="O931" s="51" t="s">
        <v>4942</v>
      </c>
      <c r="P931" s="30">
        <v>53621.252767999998</v>
      </c>
      <c r="Q931" s="27" t="s">
        <v>2001</v>
      </c>
      <c r="R931" s="30">
        <v>100882.528685</v>
      </c>
      <c r="S931" s="27">
        <v>0.88139074485041702</v>
      </c>
      <c r="T931" s="30">
        <v>131921.144076</v>
      </c>
      <c r="U931" s="27">
        <v>0.30767087022487632</v>
      </c>
      <c r="V931" s="30">
        <v>900.64437399999997</v>
      </c>
      <c r="W931" s="32" t="s">
        <v>2001</v>
      </c>
      <c r="X931" s="30">
        <v>2701.022019</v>
      </c>
      <c r="Y931" s="32">
        <v>1.9989883876185743</v>
      </c>
      <c r="Z931" s="30">
        <v>3454.0862539999998</v>
      </c>
      <c r="AA931" s="32">
        <v>0.2788071440005539</v>
      </c>
      <c r="AB931" s="30">
        <v>533</v>
      </c>
      <c r="AC931" s="27" t="s">
        <v>2001</v>
      </c>
      <c r="AD931" s="30">
        <v>1500.5677880000001</v>
      </c>
      <c r="AE931" s="27">
        <v>1.8153241801125706</v>
      </c>
      <c r="AF931" s="30">
        <v>1919</v>
      </c>
      <c r="AG931" s="27">
        <v>0.27884925649223646</v>
      </c>
      <c r="AH931" s="25" t="s">
        <v>4748</v>
      </c>
      <c r="AI931" s="25">
        <v>3.1741290916600855</v>
      </c>
      <c r="AJ931" s="25">
        <v>3.7775406297319631</v>
      </c>
      <c r="AK931" s="25" t="s">
        <v>4748</v>
      </c>
      <c r="AL931" s="25">
        <v>6.2226244584293422</v>
      </c>
      <c r="AM931" s="25">
        <v>7.7323074772460814</v>
      </c>
      <c r="AN931" s="49">
        <v>31.414661022341296</v>
      </c>
      <c r="AO931" s="49">
        <v>22.050783513228509</v>
      </c>
      <c r="AP931" s="49">
        <v>18.562471206202179</v>
      </c>
      <c r="AQ931" s="49">
        <v>0</v>
      </c>
      <c r="AR931" s="49">
        <v>0</v>
      </c>
      <c r="AS931" s="49">
        <v>0</v>
      </c>
      <c r="AT931" s="28">
        <v>600</v>
      </c>
      <c r="AU931" s="28" t="s">
        <v>4748</v>
      </c>
      <c r="AV931" s="28" t="s">
        <v>4748</v>
      </c>
    </row>
    <row r="932" spans="1:48" x14ac:dyDescent="0.25">
      <c r="A932" s="162">
        <v>929</v>
      </c>
      <c r="B932" s="3" t="s">
        <v>514</v>
      </c>
      <c r="C932" s="3" t="s">
        <v>694</v>
      </c>
      <c r="D932" s="6">
        <v>13500</v>
      </c>
      <c r="E932" s="171">
        <v>0</v>
      </c>
      <c r="F932" s="171">
        <v>-12.903230000000001</v>
      </c>
      <c r="G932" s="171">
        <v>-11.764709999999999</v>
      </c>
      <c r="H932" s="6">
        <v>56700000000</v>
      </c>
      <c r="I932" s="154">
        <v>4.2</v>
      </c>
      <c r="J932" s="154">
        <v>10.508139999999999</v>
      </c>
      <c r="K932" s="6">
        <v>1670</v>
      </c>
      <c r="L932" s="6">
        <v>22616000</v>
      </c>
      <c r="M932" s="154">
        <v>10.073290365561558</v>
      </c>
      <c r="N932" s="154">
        <v>0.8629141811280443</v>
      </c>
      <c r="O932" s="154" t="s">
        <v>4942</v>
      </c>
      <c r="P932" s="172">
        <v>294832.48195500002</v>
      </c>
      <c r="Q932" s="168" t="s">
        <v>2001</v>
      </c>
      <c r="R932" s="172">
        <v>286393.89584100002</v>
      </c>
      <c r="S932" s="168">
        <v>-2.8621629672703319E-2</v>
      </c>
      <c r="T932" s="172">
        <v>396110.69906900002</v>
      </c>
      <c r="U932" s="168">
        <v>0.38309756185904364</v>
      </c>
      <c r="V932" s="172">
        <v>11113.109189000001</v>
      </c>
      <c r="W932" s="173" t="s">
        <v>2001</v>
      </c>
      <c r="X932" s="172">
        <v>10348.245014</v>
      </c>
      <c r="Y932" s="173">
        <v>-6.8825399084270655E-2</v>
      </c>
      <c r="Z932" s="172">
        <v>11900.416084</v>
      </c>
      <c r="AA932" s="173">
        <v>0.14999365282713051</v>
      </c>
      <c r="AB932" s="172">
        <v>2249</v>
      </c>
      <c r="AC932" s="168" t="s">
        <v>2001</v>
      </c>
      <c r="AD932" s="172">
        <v>2094</v>
      </c>
      <c r="AE932" s="168">
        <v>-6.8919519786571848E-2</v>
      </c>
      <c r="AF932" s="172">
        <v>2408</v>
      </c>
      <c r="AG932" s="168">
        <v>0.14995224450811842</v>
      </c>
      <c r="AH932" s="171" t="s">
        <v>4748</v>
      </c>
      <c r="AI932" s="171">
        <v>7.7400250722094581</v>
      </c>
      <c r="AJ932" s="171">
        <v>7.0050321315720669</v>
      </c>
      <c r="AK932" s="171" t="s">
        <v>4748</v>
      </c>
      <c r="AL932" s="171">
        <v>13.842782238108173</v>
      </c>
      <c r="AM932" s="171">
        <v>15.548464946492761</v>
      </c>
      <c r="AN932" s="170">
        <v>14.115302624746718</v>
      </c>
      <c r="AO932" s="170">
        <v>14.405155452371865</v>
      </c>
      <c r="AP932" s="170">
        <v>12.312333278709175</v>
      </c>
      <c r="AQ932" s="170">
        <v>56.260269044715116</v>
      </c>
      <c r="AR932" s="170">
        <v>87.292928906675868</v>
      </c>
      <c r="AS932" s="170">
        <v>125.08410849517166</v>
      </c>
      <c r="AT932" s="6">
        <v>1800</v>
      </c>
      <c r="AU932" s="6">
        <v>1700</v>
      </c>
      <c r="AV932" s="6">
        <v>1700</v>
      </c>
    </row>
    <row r="933" spans="1:48" x14ac:dyDescent="0.25">
      <c r="A933" s="162">
        <v>930</v>
      </c>
      <c r="B933" s="3" t="s">
        <v>515</v>
      </c>
      <c r="C933" s="3" t="s">
        <v>694</v>
      </c>
      <c r="D933" s="28">
        <v>13500</v>
      </c>
      <c r="E933" s="25">
        <v>3.0534349999999999</v>
      </c>
      <c r="F933" s="25">
        <v>-10.596030000000001</v>
      </c>
      <c r="G933" s="25">
        <v>-19.642859999999999</v>
      </c>
      <c r="H933" s="28">
        <v>97223922000</v>
      </c>
      <c r="I933" s="51">
        <v>7.2017699999999998</v>
      </c>
      <c r="J933" s="51">
        <v>22.660509999999999</v>
      </c>
      <c r="K933" s="28">
        <v>350</v>
      </c>
      <c r="L933" s="28">
        <v>4621000</v>
      </c>
      <c r="M933" s="51">
        <v>8.3288774147641291</v>
      </c>
      <c r="N933" s="51">
        <v>0.68515070354653373</v>
      </c>
      <c r="O933" s="51">
        <v>0.24381849999999999</v>
      </c>
      <c r="P933" s="30">
        <v>876310.97727399995</v>
      </c>
      <c r="Q933" s="27">
        <v>5.6010025341424186E-3</v>
      </c>
      <c r="R933" s="30">
        <v>746796.08415300003</v>
      </c>
      <c r="S933" s="27">
        <v>-0.14779558453540165</v>
      </c>
      <c r="T933" s="30">
        <v>766094.43962299998</v>
      </c>
      <c r="U933" s="27">
        <v>2.5841532755072932E-2</v>
      </c>
      <c r="V933" s="30">
        <v>32879.564058000004</v>
      </c>
      <c r="W933" s="32">
        <v>2.5039816123901799</v>
      </c>
      <c r="X933" s="30">
        <v>33474.553573999998</v>
      </c>
      <c r="Y933" s="32">
        <v>1.8096028127088992E-2</v>
      </c>
      <c r="Z933" s="30">
        <v>23727.670438000001</v>
      </c>
      <c r="AA933" s="32">
        <v>-0.29117290883217312</v>
      </c>
      <c r="AB933" s="30">
        <v>4416</v>
      </c>
      <c r="AC933" s="27">
        <v>2.3891020721412124</v>
      </c>
      <c r="AD933" s="30">
        <v>4648</v>
      </c>
      <c r="AE933" s="27">
        <v>5.2536231884057871E-2</v>
      </c>
      <c r="AF933" s="30">
        <v>3295</v>
      </c>
      <c r="AG933" s="27">
        <v>-0.29109294320137696</v>
      </c>
      <c r="AH933" s="25">
        <v>15.719316936407477</v>
      </c>
      <c r="AI933" s="25">
        <v>12.539465707974747</v>
      </c>
      <c r="AJ933" s="25">
        <v>7.7487587436475307</v>
      </c>
      <c r="AK933" s="25">
        <v>24.021284974537917</v>
      </c>
      <c r="AL933" s="25">
        <v>21.531484653427</v>
      </c>
      <c r="AM933" s="25">
        <v>14.541887769782038</v>
      </c>
      <c r="AN933" s="49">
        <v>8.9546736178182211</v>
      </c>
      <c r="AO933" s="49">
        <v>11.699370090443594</v>
      </c>
      <c r="AP933" s="49">
        <v>10.288265655574625</v>
      </c>
      <c r="AQ933" s="49">
        <v>23.751786962622333</v>
      </c>
      <c r="AR933" s="49">
        <v>41.546530795682344</v>
      </c>
      <c r="AS933" s="49">
        <v>59.745512896377704</v>
      </c>
      <c r="AT933" s="28">
        <v>1200</v>
      </c>
      <c r="AU933" s="28">
        <v>3300</v>
      </c>
      <c r="AV933" s="28">
        <v>2250</v>
      </c>
    </row>
    <row r="934" spans="1:48" x14ac:dyDescent="0.25">
      <c r="A934" s="162">
        <v>931</v>
      </c>
      <c r="B934" s="3" t="s">
        <v>3268</v>
      </c>
      <c r="C934" s="3" t="s">
        <v>2176</v>
      </c>
      <c r="D934" s="6">
        <v>4600</v>
      </c>
      <c r="E934" s="171">
        <v>2.2222219999999999</v>
      </c>
      <c r="F934" s="171">
        <v>15</v>
      </c>
      <c r="G934" s="171">
        <v>6.9767440000000001</v>
      </c>
      <c r="H934" s="6">
        <v>22724000000</v>
      </c>
      <c r="I934" s="154">
        <v>4.9399999999999995</v>
      </c>
      <c r="J934" s="154">
        <v>25.649429999999999</v>
      </c>
      <c r="K934" s="6">
        <v>50</v>
      </c>
      <c r="L934" s="6">
        <v>218000</v>
      </c>
      <c r="M934" s="154">
        <v>20.627802690582961</v>
      </c>
      <c r="N934" s="154">
        <v>0.28670584030751056</v>
      </c>
      <c r="O934" s="154" t="s">
        <v>4942</v>
      </c>
      <c r="P934" s="172">
        <v>175256.88686500001</v>
      </c>
      <c r="Q934" s="168">
        <v>1.1754626438384443</v>
      </c>
      <c r="R934" s="172">
        <v>206471.04001600001</v>
      </c>
      <c r="S934" s="168">
        <v>0.1781051444502959</v>
      </c>
      <c r="T934" s="172">
        <v>242077.27117699999</v>
      </c>
      <c r="U934" s="168">
        <v>0.17245145449086102</v>
      </c>
      <c r="V934" s="172">
        <v>1263.5061410000001</v>
      </c>
      <c r="W934" s="173">
        <v>-1.0971939527369157</v>
      </c>
      <c r="X934" s="172">
        <v>1573.5589190000001</v>
      </c>
      <c r="Y934" s="173">
        <v>0.24539079624465399</v>
      </c>
      <c r="Z934" s="172">
        <v>3061.7491230000001</v>
      </c>
      <c r="AA934" s="173">
        <v>0.94574800220747246</v>
      </c>
      <c r="AB934" s="172">
        <v>256</v>
      </c>
      <c r="AC934" s="168">
        <v>-1.0972644376899696</v>
      </c>
      <c r="AD934" s="172">
        <v>319</v>
      </c>
      <c r="AE934" s="168">
        <v>0.24609375</v>
      </c>
      <c r="AF934" s="172">
        <v>620</v>
      </c>
      <c r="AG934" s="168">
        <v>0.94357366771159878</v>
      </c>
      <c r="AH934" s="171">
        <v>1.0194871356148847</v>
      </c>
      <c r="AI934" s="171">
        <v>1.0999660431732912</v>
      </c>
      <c r="AJ934" s="171">
        <v>1.9122388656959699</v>
      </c>
      <c r="AK934" s="171">
        <v>1.7334643108134156</v>
      </c>
      <c r="AL934" s="171">
        <v>2.1176282256720622</v>
      </c>
      <c r="AM934" s="171">
        <v>3.9957436623676594</v>
      </c>
      <c r="AN934" s="170">
        <v>14.763834281691413</v>
      </c>
      <c r="AO934" s="170">
        <v>13.59149712367671</v>
      </c>
      <c r="AP934" s="170">
        <v>13.609265457603248</v>
      </c>
      <c r="AQ934" s="170">
        <v>46.691920395684761</v>
      </c>
      <c r="AR934" s="170">
        <v>43.420371325264568</v>
      </c>
      <c r="AS934" s="170">
        <v>70.095801429097179</v>
      </c>
      <c r="AT934" s="6">
        <v>0</v>
      </c>
      <c r="AU934" s="6">
        <v>0</v>
      </c>
      <c r="AV934" s="6">
        <v>0</v>
      </c>
    </row>
    <row r="935" spans="1:48" x14ac:dyDescent="0.25">
      <c r="A935" s="162">
        <v>932</v>
      </c>
      <c r="B935" s="3" t="s">
        <v>207</v>
      </c>
      <c r="C935" s="3" t="s">
        <v>1</v>
      </c>
      <c r="D935" s="28">
        <v>13800</v>
      </c>
      <c r="E935" s="25">
        <v>-13.75</v>
      </c>
      <c r="F935" s="25">
        <v>-33.653849999999998</v>
      </c>
      <c r="G935" s="25">
        <v>-25.203250000000001</v>
      </c>
      <c r="H935" s="28">
        <v>149031043800</v>
      </c>
      <c r="I935" s="51">
        <v>10.799349999999999</v>
      </c>
      <c r="J935" s="51">
        <v>8.6147209999999994</v>
      </c>
      <c r="K935" s="28">
        <v>913.5</v>
      </c>
      <c r="L935" s="28">
        <v>13303130</v>
      </c>
      <c r="M935" s="51">
        <v>1.0209898941509523</v>
      </c>
      <c r="N935" s="51">
        <v>0.97194338631195976</v>
      </c>
      <c r="O935" s="51">
        <v>0.51275870000000001</v>
      </c>
      <c r="P935" s="30">
        <v>423302.51900099998</v>
      </c>
      <c r="Q935" s="27">
        <v>0.30764659530104255</v>
      </c>
      <c r="R935" s="30">
        <v>534156.87569300004</v>
      </c>
      <c r="S935" s="27">
        <v>0.26187974726353613</v>
      </c>
      <c r="T935" s="30">
        <v>598859.82915799995</v>
      </c>
      <c r="U935" s="27">
        <v>0.12113099430023461</v>
      </c>
      <c r="V935" s="30">
        <v>142.37518399999999</v>
      </c>
      <c r="W935" s="32">
        <v>-0.94100139564473206</v>
      </c>
      <c r="X935" s="30">
        <v>1919.7517319999999</v>
      </c>
      <c r="Y935" s="32">
        <v>12.483752421348935</v>
      </c>
      <c r="Z935" s="30">
        <v>-66510.589731</v>
      </c>
      <c r="AA935" s="32">
        <v>-35.645412019870498</v>
      </c>
      <c r="AB935" s="30">
        <v>13</v>
      </c>
      <c r="AC935" s="27">
        <v>-0.94170403587443952</v>
      </c>
      <c r="AD935" s="30">
        <v>178</v>
      </c>
      <c r="AE935" s="27">
        <v>12.692307692307692</v>
      </c>
      <c r="AF935" s="30">
        <v>-6159</v>
      </c>
      <c r="AG935" s="27">
        <v>-35.601123595505619</v>
      </c>
      <c r="AH935" s="25">
        <v>3.4501749302002796E-2</v>
      </c>
      <c r="AI935" s="25">
        <v>0.38758922651165839</v>
      </c>
      <c r="AJ935" s="25">
        <v>-12.814596022438089</v>
      </c>
      <c r="AK935" s="25">
        <v>0.1787824967942262</v>
      </c>
      <c r="AL935" s="25">
        <v>2.0377695844144696</v>
      </c>
      <c r="AM935" s="25">
        <v>-107.4257833126391</v>
      </c>
      <c r="AN935" s="49">
        <v>35.723954201567778</v>
      </c>
      <c r="AO935" s="49">
        <v>30.541097818192497</v>
      </c>
      <c r="AP935" s="49">
        <v>29.803824726889449</v>
      </c>
      <c r="AQ935" s="49">
        <v>169.05347063551412</v>
      </c>
      <c r="AR935" s="49">
        <v>167.70280430143757</v>
      </c>
      <c r="AS935" s="49">
        <v>555.45154682498492</v>
      </c>
      <c r="AT935" s="28">
        <v>0</v>
      </c>
      <c r="AU935" s="28">
        <v>0</v>
      </c>
      <c r="AV935" s="28">
        <v>0</v>
      </c>
    </row>
    <row r="936" spans="1:48" x14ac:dyDescent="0.25">
      <c r="A936" s="162">
        <v>933</v>
      </c>
      <c r="B936" s="3" t="s">
        <v>3271</v>
      </c>
      <c r="C936" s="3" t="s">
        <v>2176</v>
      </c>
      <c r="D936" s="28" t="s">
        <v>4942</v>
      </c>
      <c r="E936" s="25" t="s">
        <v>4942</v>
      </c>
      <c r="F936" s="25" t="s">
        <v>4942</v>
      </c>
      <c r="G936" s="25" t="s">
        <v>4942</v>
      </c>
      <c r="H936" s="28" t="s">
        <v>4942</v>
      </c>
      <c r="I936" s="51">
        <v>6.6666599999999994</v>
      </c>
      <c r="J936" s="51">
        <v>100</v>
      </c>
      <c r="K936" s="28" t="s">
        <v>4942</v>
      </c>
      <c r="L936" s="28" t="s">
        <v>4942</v>
      </c>
      <c r="M936" s="51" t="s">
        <v>4942</v>
      </c>
      <c r="N936" s="51" t="s">
        <v>4942</v>
      </c>
      <c r="O936" s="51" t="s">
        <v>4942</v>
      </c>
      <c r="P936" s="30">
        <v>1293189.3390510001</v>
      </c>
      <c r="Q936" s="27" t="s">
        <v>2001</v>
      </c>
      <c r="R936" s="30" t="s">
        <v>4748</v>
      </c>
      <c r="S936" s="27" t="s">
        <v>2001</v>
      </c>
      <c r="T936" s="30">
        <v>1375062.148086</v>
      </c>
      <c r="U936" s="27" t="s">
        <v>4748</v>
      </c>
      <c r="V936" s="30">
        <v>2166.368477</v>
      </c>
      <c r="W936" s="32" t="s">
        <v>2001</v>
      </c>
      <c r="X936" s="30" t="s">
        <v>4748</v>
      </c>
      <c r="Y936" s="32" t="s">
        <v>2001</v>
      </c>
      <c r="Z936" s="30">
        <v>5542.4698619999999</v>
      </c>
      <c r="AA936" s="32" t="s">
        <v>4748</v>
      </c>
      <c r="AB936" s="30">
        <v>325</v>
      </c>
      <c r="AC936" s="27" t="s">
        <v>2001</v>
      </c>
      <c r="AD936" s="30" t="s">
        <v>4748</v>
      </c>
      <c r="AE936" s="27" t="s">
        <v>2001</v>
      </c>
      <c r="AF936" s="30">
        <v>831</v>
      </c>
      <c r="AG936" s="27" t="s">
        <v>4748</v>
      </c>
      <c r="AH936" s="25" t="s">
        <v>4748</v>
      </c>
      <c r="AI936" s="25" t="s">
        <v>4748</v>
      </c>
      <c r="AJ936" s="25" t="s">
        <v>4748</v>
      </c>
      <c r="AK936" s="25" t="s">
        <v>4748</v>
      </c>
      <c r="AL936" s="25" t="s">
        <v>4748</v>
      </c>
      <c r="AM936" s="25" t="s">
        <v>4748</v>
      </c>
      <c r="AN936" s="49">
        <v>2.843758251980899</v>
      </c>
      <c r="AO936" s="49" t="s">
        <v>4748</v>
      </c>
      <c r="AP936" s="49">
        <v>4.3876076394786079</v>
      </c>
      <c r="AQ936" s="49">
        <v>10.339039653848667</v>
      </c>
      <c r="AR936" s="49" t="s">
        <v>4748</v>
      </c>
      <c r="AS936" s="49">
        <v>47.682165393130134</v>
      </c>
      <c r="AT936" s="28" t="s">
        <v>4748</v>
      </c>
      <c r="AU936" s="28" t="s">
        <v>4748</v>
      </c>
      <c r="AV936" s="28" t="s">
        <v>4748</v>
      </c>
    </row>
    <row r="937" spans="1:48" x14ac:dyDescent="0.25">
      <c r="A937" s="162">
        <v>934</v>
      </c>
      <c r="B937" s="3" t="s">
        <v>3274</v>
      </c>
      <c r="C937" s="3" t="s">
        <v>2176</v>
      </c>
      <c r="D937" s="6">
        <v>14000</v>
      </c>
      <c r="E937" s="171">
        <v>0</v>
      </c>
      <c r="F937" s="171">
        <v>0</v>
      </c>
      <c r="G937" s="171">
        <v>-9.6774190000000004</v>
      </c>
      <c r="H937" s="6">
        <v>126000000000</v>
      </c>
      <c r="I937" s="154">
        <v>9</v>
      </c>
      <c r="J937" s="154">
        <v>83.980609999999999</v>
      </c>
      <c r="K937" s="6">
        <v>3070</v>
      </c>
      <c r="L937" s="6">
        <v>46150000</v>
      </c>
      <c r="M937" s="154">
        <v>140</v>
      </c>
      <c r="N937" s="154">
        <v>1.096010730726179</v>
      </c>
      <c r="O937" s="154" t="s">
        <v>4942</v>
      </c>
      <c r="P937" s="172">
        <v>121341.43604</v>
      </c>
      <c r="Q937" s="168">
        <v>-0.39878123938381049</v>
      </c>
      <c r="R937" s="172">
        <v>242952.46950499999</v>
      </c>
      <c r="S937" s="168">
        <v>1.0022218084258632</v>
      </c>
      <c r="T937" s="172" t="s">
        <v>4748</v>
      </c>
      <c r="U937" s="168" t="s">
        <v>4748</v>
      </c>
      <c r="V937" s="172">
        <v>7303.7359239999996</v>
      </c>
      <c r="W937" s="173">
        <v>1.3831189264361665</v>
      </c>
      <c r="X937" s="172">
        <v>13807.713256999999</v>
      </c>
      <c r="Y937" s="173">
        <v>0.89050006745561516</v>
      </c>
      <c r="Z937" s="172" t="s">
        <v>4748</v>
      </c>
      <c r="AA937" s="173" t="s">
        <v>4748</v>
      </c>
      <c r="AB937" s="172">
        <v>857</v>
      </c>
      <c r="AC937" s="168">
        <v>0.3422169299929485</v>
      </c>
      <c r="AD937" s="172">
        <v>1534</v>
      </c>
      <c r="AE937" s="168">
        <v>0.78996499416569432</v>
      </c>
      <c r="AF937" s="172" t="s">
        <v>4748</v>
      </c>
      <c r="AG937" s="168" t="s">
        <v>4748</v>
      </c>
      <c r="AH937" s="171">
        <v>2.464124763104921</v>
      </c>
      <c r="AI937" s="171">
        <v>4.8105484682591406</v>
      </c>
      <c r="AJ937" s="171" t="s">
        <v>4748</v>
      </c>
      <c r="AK937" s="171">
        <v>5.9684933194107694</v>
      </c>
      <c r="AL937" s="171">
        <v>11.03647082422372</v>
      </c>
      <c r="AM937" s="171" t="s">
        <v>4748</v>
      </c>
      <c r="AN937" s="170">
        <v>44.265110713123555</v>
      </c>
      <c r="AO937" s="170">
        <v>40.637597547436378</v>
      </c>
      <c r="AP937" s="170" t="s">
        <v>4748</v>
      </c>
      <c r="AQ937" s="170">
        <v>61.268970219314753</v>
      </c>
      <c r="AR937" s="170">
        <v>54.314933140165614</v>
      </c>
      <c r="AS937" s="170" t="s">
        <v>4748</v>
      </c>
      <c r="AT937" s="6">
        <v>850</v>
      </c>
      <c r="AU937" s="6">
        <v>1400</v>
      </c>
      <c r="AV937" s="6" t="s">
        <v>4748</v>
      </c>
    </row>
    <row r="938" spans="1:48" x14ac:dyDescent="0.25">
      <c r="A938" s="162">
        <v>935</v>
      </c>
      <c r="B938" s="3" t="s">
        <v>208</v>
      </c>
      <c r="C938" s="3" t="s">
        <v>1</v>
      </c>
      <c r="D938" s="28">
        <v>101900</v>
      </c>
      <c r="E938" s="25">
        <v>1.393035</v>
      </c>
      <c r="F938" s="25">
        <v>7.7167019999999997</v>
      </c>
      <c r="G938" s="25">
        <v>-16.429739999999999</v>
      </c>
      <c r="H938" s="28">
        <v>17017531618700.002</v>
      </c>
      <c r="I938" s="51">
        <v>167.00229999999999</v>
      </c>
      <c r="J938" s="51">
        <v>66.990070000000003</v>
      </c>
      <c r="K938" s="28">
        <v>277169.5</v>
      </c>
      <c r="L938" s="28">
        <v>27861350000</v>
      </c>
      <c r="M938" s="51">
        <v>15.915740983898761</v>
      </c>
      <c r="N938" s="51">
        <v>4.2120330971032462</v>
      </c>
      <c r="O938" s="51">
        <v>0.99977280000000002</v>
      </c>
      <c r="P938" s="30">
        <v>7706035.2058490003</v>
      </c>
      <c r="Q938" s="27">
        <v>-0.16231628339155801</v>
      </c>
      <c r="R938" s="30">
        <v>8564590.4902170002</v>
      </c>
      <c r="S938" s="27">
        <v>0.11141336127251833</v>
      </c>
      <c r="T938" s="30">
        <v>10976836.889963999</v>
      </c>
      <c r="U938" s="27">
        <v>0.28165344303413159</v>
      </c>
      <c r="V938" s="30">
        <v>75545.716662000006</v>
      </c>
      <c r="W938" s="32">
        <v>-0.68846524117831831</v>
      </c>
      <c r="X938" s="30">
        <v>450488.04926</v>
      </c>
      <c r="Y938" s="32">
        <v>4.9631183495886866</v>
      </c>
      <c r="Z938" s="30">
        <v>724856.44805999997</v>
      </c>
      <c r="AA938" s="32">
        <v>0.60904700857368965</v>
      </c>
      <c r="AB938" s="30">
        <v>378.66666666666669</v>
      </c>
      <c r="AC938" s="27">
        <v>-0.7698254364089776</v>
      </c>
      <c r="AD938" s="30">
        <v>2922</v>
      </c>
      <c r="AE938" s="27">
        <v>6.7165492957746471</v>
      </c>
      <c r="AF938" s="30">
        <v>4289.333333333333</v>
      </c>
      <c r="AG938" s="27">
        <v>0.46794433036732819</v>
      </c>
      <c r="AH938" s="25">
        <v>2.6029766337834426</v>
      </c>
      <c r="AI938" s="25">
        <v>13.726276638913401</v>
      </c>
      <c r="AJ938" s="25">
        <v>17.941474487607646</v>
      </c>
      <c r="AK938" s="25">
        <v>4.2741577843240917</v>
      </c>
      <c r="AL938" s="25">
        <v>30.59817464422818</v>
      </c>
      <c r="AM938" s="25">
        <v>29.704492963958518</v>
      </c>
      <c r="AN938" s="49">
        <v>15.157602680213966</v>
      </c>
      <c r="AO938" s="49">
        <v>16.47823326182456</v>
      </c>
      <c r="AP938" s="49">
        <v>17.418168549667413</v>
      </c>
      <c r="AQ938" s="49">
        <v>95.92436899963765</v>
      </c>
      <c r="AR938" s="49">
        <v>100.50803830451214</v>
      </c>
      <c r="AS938" s="49">
        <v>30.259332451301603</v>
      </c>
      <c r="AT938" s="28">
        <v>1000</v>
      </c>
      <c r="AU938" s="28">
        <v>1200</v>
      </c>
      <c r="AV938" s="28">
        <v>1333.3333333333333</v>
      </c>
    </row>
    <row r="939" spans="1:48" x14ac:dyDescent="0.25">
      <c r="A939" s="162">
        <v>936</v>
      </c>
      <c r="B939" s="3" t="s">
        <v>3277</v>
      </c>
      <c r="C939" s="3" t="s">
        <v>2176</v>
      </c>
      <c r="D939" s="28">
        <v>5500</v>
      </c>
      <c r="E939" s="25">
        <v>-23.61111</v>
      </c>
      <c r="F939" s="25">
        <v>0</v>
      </c>
      <c r="G939" s="25">
        <v>-26.66667</v>
      </c>
      <c r="H939" s="28">
        <v>51055411000</v>
      </c>
      <c r="I939" s="51">
        <v>9.2827999999999999</v>
      </c>
      <c r="J939" s="51">
        <v>98.18047</v>
      </c>
      <c r="K939" s="28">
        <v>10</v>
      </c>
      <c r="L939" s="28">
        <v>59000</v>
      </c>
      <c r="M939" s="51">
        <v>4.6374367622259696</v>
      </c>
      <c r="N939" s="51">
        <v>0.36235042123478639</v>
      </c>
      <c r="O939" s="51" t="s">
        <v>4942</v>
      </c>
      <c r="P939" s="30">
        <v>96195.687026</v>
      </c>
      <c r="Q939" s="27" t="s">
        <v>2001</v>
      </c>
      <c r="R939" s="30">
        <v>13813.121744</v>
      </c>
      <c r="S939" s="27">
        <v>-0.85640601807577343</v>
      </c>
      <c r="T939" s="30">
        <v>18151.670579000001</v>
      </c>
      <c r="U939" s="27">
        <v>0.31408894494718653</v>
      </c>
      <c r="V939" s="30">
        <v>-4554.3356270000004</v>
      </c>
      <c r="W939" s="32" t="s">
        <v>2001</v>
      </c>
      <c r="X939" s="30">
        <v>-5625.3083989999996</v>
      </c>
      <c r="Y939" s="32">
        <v>0.2351545559468271</v>
      </c>
      <c r="Z939" s="30">
        <v>20688.103865000001</v>
      </c>
      <c r="AA939" s="32">
        <v>-4.6776834970821657</v>
      </c>
      <c r="AB939" s="30">
        <v>-491</v>
      </c>
      <c r="AC939" s="27" t="s">
        <v>2001</v>
      </c>
      <c r="AD939" s="30">
        <v>-606</v>
      </c>
      <c r="AE939" s="27">
        <v>0.2342158859470469</v>
      </c>
      <c r="AF939" s="30">
        <v>2006</v>
      </c>
      <c r="AG939" s="27">
        <v>-4.3102310231023102</v>
      </c>
      <c r="AH939" s="25" t="s">
        <v>4748</v>
      </c>
      <c r="AI939" s="25">
        <v>-2.1263498932983622</v>
      </c>
      <c r="AJ939" s="25">
        <v>7.2790234719236651</v>
      </c>
      <c r="AK939" s="25" t="s">
        <v>4748</v>
      </c>
      <c r="AL939" s="25">
        <v>-4.2384472851833515</v>
      </c>
      <c r="AM939" s="25">
        <v>13.917493035164954</v>
      </c>
      <c r="AN939" s="49">
        <v>18.070219515456809</v>
      </c>
      <c r="AO939" s="49">
        <v>53.990108798102845</v>
      </c>
      <c r="AP939" s="49">
        <v>47.457187229730856</v>
      </c>
      <c r="AQ939" s="49">
        <v>2.3881182753280648</v>
      </c>
      <c r="AR939" s="49">
        <v>2.548533997787175</v>
      </c>
      <c r="AS939" s="49">
        <v>10.937630102724444</v>
      </c>
      <c r="AT939" s="28" t="s">
        <v>4748</v>
      </c>
      <c r="AU939" s="28">
        <v>700</v>
      </c>
      <c r="AV939" s="28">
        <v>1000</v>
      </c>
    </row>
    <row r="940" spans="1:48" x14ac:dyDescent="0.25">
      <c r="A940" s="162">
        <v>937</v>
      </c>
      <c r="B940" s="3" t="s">
        <v>3280</v>
      </c>
      <c r="C940" s="3" t="s">
        <v>2176</v>
      </c>
      <c r="D940" s="28" t="s">
        <v>4942</v>
      </c>
      <c r="E940" s="25" t="s">
        <v>4942</v>
      </c>
      <c r="F940" s="25" t="s">
        <v>4942</v>
      </c>
      <c r="G940" s="25" t="s">
        <v>4942</v>
      </c>
      <c r="H940" s="28" t="s">
        <v>4942</v>
      </c>
      <c r="I940" s="51">
        <v>10.9</v>
      </c>
      <c r="J940" s="51">
        <v>100</v>
      </c>
      <c r="K940" s="28">
        <v>0</v>
      </c>
      <c r="L940" s="28" t="s">
        <v>4942</v>
      </c>
      <c r="M940" s="51" t="s">
        <v>4942</v>
      </c>
      <c r="N940" s="51" t="s">
        <v>4942</v>
      </c>
      <c r="O940" s="51" t="s">
        <v>4942</v>
      </c>
      <c r="P940" s="30" t="s">
        <v>4748</v>
      </c>
      <c r="Q940" s="27" t="s">
        <v>2001</v>
      </c>
      <c r="R940" s="30">
        <v>510933.51415900001</v>
      </c>
      <c r="S940" s="27" t="s">
        <v>2001</v>
      </c>
      <c r="T940" s="30">
        <v>629489.85909299995</v>
      </c>
      <c r="U940" s="27">
        <v>0.23203869319307519</v>
      </c>
      <c r="V940" s="30" t="s">
        <v>4748</v>
      </c>
      <c r="W940" s="32" t="s">
        <v>2001</v>
      </c>
      <c r="X940" s="30">
        <v>1306.0292790000001</v>
      </c>
      <c r="Y940" s="32" t="s">
        <v>2001</v>
      </c>
      <c r="Z940" s="30">
        <v>1359.3406379999999</v>
      </c>
      <c r="AA940" s="32">
        <v>4.0819421016976914E-2</v>
      </c>
      <c r="AB940" s="30" t="s">
        <v>4748</v>
      </c>
      <c r="AC940" s="27" t="s">
        <v>2001</v>
      </c>
      <c r="AD940" s="30">
        <v>92</v>
      </c>
      <c r="AE940" s="27" t="s">
        <v>2001</v>
      </c>
      <c r="AF940" s="30">
        <v>112</v>
      </c>
      <c r="AG940" s="27">
        <v>0.21739130434782608</v>
      </c>
      <c r="AH940" s="25" t="s">
        <v>4748</v>
      </c>
      <c r="AI940" s="25" t="s">
        <v>4748</v>
      </c>
      <c r="AJ940" s="25">
        <v>1.0304989129103268</v>
      </c>
      <c r="AK940" s="25" t="s">
        <v>4748</v>
      </c>
      <c r="AL940" s="25" t="s">
        <v>4748</v>
      </c>
      <c r="AM940" s="25">
        <v>1.1056881212178462</v>
      </c>
      <c r="AN940" s="49" t="s">
        <v>4748</v>
      </c>
      <c r="AO940" s="49">
        <v>6.3610525507406646</v>
      </c>
      <c r="AP940" s="49">
        <v>4.4682436839454382</v>
      </c>
      <c r="AQ940" s="49" t="s">
        <v>4748</v>
      </c>
      <c r="AR940" s="49">
        <v>0</v>
      </c>
      <c r="AS940" s="49">
        <v>0</v>
      </c>
      <c r="AT940" s="28" t="s">
        <v>4748</v>
      </c>
      <c r="AU940" s="28" t="s">
        <v>4748</v>
      </c>
      <c r="AV940" s="28">
        <v>0</v>
      </c>
    </row>
    <row r="941" spans="1:48" x14ac:dyDescent="0.25">
      <c r="A941" s="162">
        <v>938</v>
      </c>
      <c r="B941" s="3" t="s">
        <v>209</v>
      </c>
      <c r="C941" s="3" t="s">
        <v>1</v>
      </c>
      <c r="D941" s="28">
        <v>8000</v>
      </c>
      <c r="E941" s="25">
        <v>-9.0909089999999999</v>
      </c>
      <c r="F941" s="25">
        <v>-1.2345680000000001</v>
      </c>
      <c r="G941" s="25">
        <v>-35.80247</v>
      </c>
      <c r="H941" s="28">
        <v>1937697296000</v>
      </c>
      <c r="I941" s="51">
        <v>242.2122</v>
      </c>
      <c r="J941" s="51">
        <v>4.0843670000000003</v>
      </c>
      <c r="K941" s="28">
        <v>4245</v>
      </c>
      <c r="L941" s="28">
        <v>36401880</v>
      </c>
      <c r="M941" s="51">
        <v>13.852825515719076</v>
      </c>
      <c r="N941" s="51">
        <v>0.52040283072579918</v>
      </c>
      <c r="O941" s="51">
        <v>0.79621050000000004</v>
      </c>
      <c r="P941" s="30">
        <v>9807578.6449170001</v>
      </c>
      <c r="Q941" s="27">
        <v>-9.2300917586490394E-2</v>
      </c>
      <c r="R941" s="30">
        <v>9296925.6434279997</v>
      </c>
      <c r="S941" s="27">
        <v>-5.2067183958158458E-2</v>
      </c>
      <c r="T941" s="30">
        <v>11369574.627892001</v>
      </c>
      <c r="U941" s="27">
        <v>0.22293918053750997</v>
      </c>
      <c r="V941" s="30">
        <v>27487.497245999999</v>
      </c>
      <c r="W941" s="32">
        <v>-1.957441175926796</v>
      </c>
      <c r="X941" s="30">
        <v>301093.67294000002</v>
      </c>
      <c r="Y941" s="32">
        <v>9.9538409497727329</v>
      </c>
      <c r="Z941" s="30">
        <v>696233.66923100001</v>
      </c>
      <c r="AA941" s="32">
        <v>1.3123490521494316</v>
      </c>
      <c r="AB941" s="30">
        <v>148</v>
      </c>
      <c r="AC941" s="27">
        <v>-1.9610389610389611</v>
      </c>
      <c r="AD941" s="30">
        <v>1616</v>
      </c>
      <c r="AE941" s="27">
        <v>9.9189189189189193</v>
      </c>
      <c r="AF941" s="30">
        <v>3737</v>
      </c>
      <c r="AG941" s="27">
        <v>1.3125</v>
      </c>
      <c r="AH941" s="25">
        <v>0.33331996543497111</v>
      </c>
      <c r="AI941" s="25">
        <v>4.2487450622940921</v>
      </c>
      <c r="AJ941" s="25">
        <v>9.4643519777492102</v>
      </c>
      <c r="AK941" s="25">
        <v>1.1627258086663139</v>
      </c>
      <c r="AL941" s="25">
        <v>11.958287581903063</v>
      </c>
      <c r="AM941" s="25">
        <v>23.080616296879196</v>
      </c>
      <c r="AN941" s="49">
        <v>5.7974399669553867</v>
      </c>
      <c r="AO941" s="49">
        <v>6.854299654213813</v>
      </c>
      <c r="AP941" s="49">
        <v>9.7079940190571978</v>
      </c>
      <c r="AQ941" s="49">
        <v>184.26755011246757</v>
      </c>
      <c r="AR941" s="49">
        <v>145.59871659688594</v>
      </c>
      <c r="AS941" s="49">
        <v>112.42925518648397</v>
      </c>
      <c r="AT941" s="28">
        <v>0</v>
      </c>
      <c r="AU941" s="28">
        <v>0</v>
      </c>
      <c r="AV941" s="28">
        <v>0</v>
      </c>
    </row>
    <row r="942" spans="1:48" x14ac:dyDescent="0.25">
      <c r="A942" s="162">
        <v>939</v>
      </c>
      <c r="B942" s="3" t="s">
        <v>3283</v>
      </c>
      <c r="C942" s="3" t="s">
        <v>2176</v>
      </c>
      <c r="D942" s="28">
        <v>8500</v>
      </c>
      <c r="E942" s="25">
        <v>-16.66667</v>
      </c>
      <c r="F942" s="25">
        <v>-10.52632</v>
      </c>
      <c r="G942" s="25">
        <v>-15</v>
      </c>
      <c r="H942" s="28">
        <v>340000000000</v>
      </c>
      <c r="I942" s="51">
        <v>40</v>
      </c>
      <c r="J942" s="51">
        <v>14.62575</v>
      </c>
      <c r="K942" s="28">
        <v>1205</v>
      </c>
      <c r="L942" s="28">
        <v>12249000</v>
      </c>
      <c r="M942" s="51">
        <v>16.634050880626223</v>
      </c>
      <c r="N942" s="51">
        <v>0.44570853274091282</v>
      </c>
      <c r="O942" s="51">
        <v>0.73444449999999994</v>
      </c>
      <c r="P942" s="30">
        <v>4318446.6563370004</v>
      </c>
      <c r="Q942" s="27" t="s">
        <v>2001</v>
      </c>
      <c r="R942" s="30">
        <v>1860774.3378880001</v>
      </c>
      <c r="S942" s="27">
        <v>-0.5691102644147632</v>
      </c>
      <c r="T942" s="30">
        <v>1005764.932087</v>
      </c>
      <c r="U942" s="27">
        <v>-0.45949118514362436</v>
      </c>
      <c r="V942" s="30">
        <v>121729.819908</v>
      </c>
      <c r="W942" s="32" t="s">
        <v>2001</v>
      </c>
      <c r="X942" s="30">
        <v>56894.378456999999</v>
      </c>
      <c r="Y942" s="32">
        <v>-0.53261757472409654</v>
      </c>
      <c r="Z942" s="30">
        <v>26202.156627</v>
      </c>
      <c r="AA942" s="32">
        <v>-0.53945965598686985</v>
      </c>
      <c r="AB942" s="30">
        <v>3043</v>
      </c>
      <c r="AC942" s="27" t="s">
        <v>2001</v>
      </c>
      <c r="AD942" s="30">
        <v>1182</v>
      </c>
      <c r="AE942" s="27">
        <v>-0.61156753204074921</v>
      </c>
      <c r="AF942" s="30">
        <v>511</v>
      </c>
      <c r="AG942" s="27">
        <v>-0.56768189509306266</v>
      </c>
      <c r="AH942" s="25" t="s">
        <v>4748</v>
      </c>
      <c r="AI942" s="25">
        <v>2.8692018869889298</v>
      </c>
      <c r="AJ942" s="25">
        <v>1.6670447683534328</v>
      </c>
      <c r="AK942" s="25" t="s">
        <v>4748</v>
      </c>
      <c r="AL942" s="25">
        <v>5.4886179155033448</v>
      </c>
      <c r="AM942" s="25">
        <v>2.5316013820068544</v>
      </c>
      <c r="AN942" s="49">
        <v>6.0110465067127805</v>
      </c>
      <c r="AO942" s="49">
        <v>7.3363495369322296</v>
      </c>
      <c r="AP942" s="49">
        <v>6.7966982121908774</v>
      </c>
      <c r="AQ942" s="49">
        <v>0</v>
      </c>
      <c r="AR942" s="49">
        <v>0</v>
      </c>
      <c r="AS942" s="49">
        <v>0</v>
      </c>
      <c r="AT942" s="28" t="s">
        <v>4748</v>
      </c>
      <c r="AU942" s="28">
        <v>2500</v>
      </c>
      <c r="AV942" s="28">
        <v>2500</v>
      </c>
    </row>
    <row r="943" spans="1:48" x14ac:dyDescent="0.25">
      <c r="A943" s="162">
        <v>940</v>
      </c>
      <c r="B943" s="3" t="s">
        <v>516</v>
      </c>
      <c r="C943" s="3" t="s">
        <v>694</v>
      </c>
      <c r="D943" s="28">
        <v>16000</v>
      </c>
      <c r="E943" s="25">
        <v>-3.6144579999999999</v>
      </c>
      <c r="F943" s="25">
        <v>6.6666670000000003</v>
      </c>
      <c r="G943" s="25">
        <v>-15.78947</v>
      </c>
      <c r="H943" s="28">
        <v>310880095999.99994</v>
      </c>
      <c r="I943" s="51">
        <v>19.430009999999999</v>
      </c>
      <c r="J943" s="51">
        <v>19.234300000000001</v>
      </c>
      <c r="K943" s="28">
        <v>230</v>
      </c>
      <c r="L943" s="28">
        <v>3705500</v>
      </c>
      <c r="M943" s="51">
        <v>9.6316978869244334</v>
      </c>
      <c r="N943" s="51">
        <v>0.9526155696917914</v>
      </c>
      <c r="O943" s="51">
        <v>0.55621410000000004</v>
      </c>
      <c r="P943" s="30">
        <v>1625503.434382</v>
      </c>
      <c r="Q943" s="27">
        <v>1.8107632764162047</v>
      </c>
      <c r="R943" s="30">
        <v>1270915.045505</v>
      </c>
      <c r="S943" s="27">
        <v>-0.21814065807360838</v>
      </c>
      <c r="T943" s="30">
        <v>1727448.232207</v>
      </c>
      <c r="U943" s="27">
        <v>0.35921613196466318</v>
      </c>
      <c r="V943" s="30">
        <v>27854.492801</v>
      </c>
      <c r="W943" s="32">
        <v>1.3724948675890314</v>
      </c>
      <c r="X943" s="30">
        <v>25333.839618999998</v>
      </c>
      <c r="Y943" s="32">
        <v>-9.0493594696131274E-2</v>
      </c>
      <c r="Z943" s="30">
        <v>31651.289084</v>
      </c>
      <c r="AA943" s="32">
        <v>0.24936802158730054</v>
      </c>
      <c r="AB943" s="30">
        <v>1434</v>
      </c>
      <c r="AC943" s="27">
        <v>1.354679802955665</v>
      </c>
      <c r="AD943" s="30">
        <v>1304</v>
      </c>
      <c r="AE943" s="27">
        <v>-9.0655509065550866E-2</v>
      </c>
      <c r="AF943" s="30">
        <v>1629</v>
      </c>
      <c r="AG943" s="27">
        <v>0.24923312883435583</v>
      </c>
      <c r="AH943" s="25">
        <v>2.5285346404516207</v>
      </c>
      <c r="AI943" s="25">
        <v>2.0420906506255516</v>
      </c>
      <c r="AJ943" s="25">
        <v>2.177126579749356</v>
      </c>
      <c r="AK943" s="25">
        <v>9.1238847824306841</v>
      </c>
      <c r="AL943" s="25">
        <v>8.0398536872074366</v>
      </c>
      <c r="AM943" s="25">
        <v>9.8223641279547351</v>
      </c>
      <c r="AN943" s="49">
        <v>14.472895306274303</v>
      </c>
      <c r="AO943" s="49">
        <v>15.426433393437122</v>
      </c>
      <c r="AP943" s="49">
        <v>13.098911981339489</v>
      </c>
      <c r="AQ943" s="49">
        <v>182.02402040629389</v>
      </c>
      <c r="AR943" s="49">
        <v>87.922917994308577</v>
      </c>
      <c r="AS943" s="49">
        <v>215.81403611895084</v>
      </c>
      <c r="AT943" s="28">
        <v>800</v>
      </c>
      <c r="AU943" s="28">
        <v>900</v>
      </c>
      <c r="AV943" s="28">
        <v>1000</v>
      </c>
    </row>
    <row r="944" spans="1:48" x14ac:dyDescent="0.25">
      <c r="A944" s="162">
        <v>941</v>
      </c>
      <c r="B944" s="3" t="s">
        <v>3286</v>
      </c>
      <c r="C944" s="3" t="s">
        <v>2176</v>
      </c>
      <c r="D944" s="28">
        <v>10300</v>
      </c>
      <c r="E944" s="25">
        <v>14.44444</v>
      </c>
      <c r="F944" s="25">
        <v>27.160489999999999</v>
      </c>
      <c r="G944" s="25">
        <v>28.75</v>
      </c>
      <c r="H944" s="28">
        <v>103000000000</v>
      </c>
      <c r="I944" s="51">
        <v>10</v>
      </c>
      <c r="J944" s="51">
        <v>21.26736</v>
      </c>
      <c r="K944" s="28">
        <v>555</v>
      </c>
      <c r="L944" s="28">
        <v>5540000</v>
      </c>
      <c r="M944" s="51">
        <v>13.037974683544304</v>
      </c>
      <c r="N944" s="51">
        <v>0.65501508305419365</v>
      </c>
      <c r="O944" s="51" t="s">
        <v>4942</v>
      </c>
      <c r="P944" s="30">
        <v>1767055.010822</v>
      </c>
      <c r="Q944" s="27">
        <v>-0.36944278264853514</v>
      </c>
      <c r="R944" s="30">
        <v>1241614.791126</v>
      </c>
      <c r="S944" s="27">
        <v>-0.29735362876539728</v>
      </c>
      <c r="T944" s="30">
        <v>1734158.115733</v>
      </c>
      <c r="U944" s="27">
        <v>0.39669576113886384</v>
      </c>
      <c r="V944" s="30">
        <v>12974.808228</v>
      </c>
      <c r="W944" s="32">
        <v>-3.7333820707571075E-2</v>
      </c>
      <c r="X944" s="30">
        <v>7881.7556359999999</v>
      </c>
      <c r="Y944" s="32">
        <v>-0.39253393980876339</v>
      </c>
      <c r="Z944" s="30">
        <v>7898.810743</v>
      </c>
      <c r="AA944" s="32">
        <v>2.1638715773045231E-3</v>
      </c>
      <c r="AB944" s="30">
        <v>1297</v>
      </c>
      <c r="AC944" s="27">
        <v>-3.783382789317502E-2</v>
      </c>
      <c r="AD944" s="30">
        <v>788</v>
      </c>
      <c r="AE944" s="27">
        <v>-0.39244410177332301</v>
      </c>
      <c r="AF944" s="30">
        <v>790</v>
      </c>
      <c r="AG944" s="27">
        <v>2.5380710659898475E-3</v>
      </c>
      <c r="AH944" s="25">
        <v>4.7519599367614918</v>
      </c>
      <c r="AI944" s="25">
        <v>2.8487460803162423</v>
      </c>
      <c r="AJ944" s="25">
        <v>2.5240290529510419</v>
      </c>
      <c r="AK944" s="25">
        <v>8.8693107116873069</v>
      </c>
      <c r="AL944" s="25">
        <v>5.1073632212160147</v>
      </c>
      <c r="AM944" s="25">
        <v>5.0284644281210111</v>
      </c>
      <c r="AN944" s="49">
        <v>3.50981046233243</v>
      </c>
      <c r="AO944" s="49">
        <v>4.6528050608683031</v>
      </c>
      <c r="AP944" s="49">
        <v>3.5155970341395726</v>
      </c>
      <c r="AQ944" s="49">
        <v>19.046253495974952</v>
      </c>
      <c r="AR944" s="49">
        <v>17.469526866189316</v>
      </c>
      <c r="AS944" s="49">
        <v>24.039241909440875</v>
      </c>
      <c r="AT944" s="28">
        <v>0</v>
      </c>
      <c r="AU944" s="28">
        <v>0</v>
      </c>
      <c r="AV944" s="28" t="s">
        <v>4748</v>
      </c>
    </row>
    <row r="945" spans="1:48" x14ac:dyDescent="0.25">
      <c r="A945" s="162">
        <v>942</v>
      </c>
      <c r="B945" s="3" t="s">
        <v>4638</v>
      </c>
      <c r="C945" s="3" t="s">
        <v>2176</v>
      </c>
      <c r="D945" s="6">
        <v>14250</v>
      </c>
      <c r="E945" s="171">
        <v>-7.4675320000000003</v>
      </c>
      <c r="F945" s="171">
        <v>-13.89728</v>
      </c>
      <c r="G945" s="171">
        <v>-1.0416669999999999</v>
      </c>
      <c r="H945" s="6">
        <v>33371670300000</v>
      </c>
      <c r="I945" s="154">
        <v>2341.8719999999998</v>
      </c>
      <c r="J945" s="154">
        <v>88.427970000000002</v>
      </c>
      <c r="K945" s="6">
        <v>1153163</v>
      </c>
      <c r="L945" s="6">
        <v>17051400000</v>
      </c>
      <c r="M945" s="154">
        <v>17.369016447119026</v>
      </c>
      <c r="N945" s="154">
        <v>1.3617490610246745</v>
      </c>
      <c r="O945" s="154" t="s">
        <v>4942</v>
      </c>
      <c r="P945" s="172">
        <v>23230377.513250001</v>
      </c>
      <c r="Q945" s="168" t="s">
        <v>2001</v>
      </c>
      <c r="R945" s="172">
        <v>28211760.241076998</v>
      </c>
      <c r="S945" s="168">
        <v>0.21443399811241748</v>
      </c>
      <c r="T945" s="172">
        <v>29710052.036602002</v>
      </c>
      <c r="U945" s="168">
        <v>5.3108766795184031E-2</v>
      </c>
      <c r="V945" s="172">
        <v>2169400.5520830001</v>
      </c>
      <c r="W945" s="173" t="s">
        <v>2001</v>
      </c>
      <c r="X945" s="172">
        <v>1074882.4428709999</v>
      </c>
      <c r="Y945" s="173">
        <v>-0.50452559724900659</v>
      </c>
      <c r="Z945" s="172">
        <v>2233257.0509910001</v>
      </c>
      <c r="AA945" s="173">
        <v>1.0776756247185446</v>
      </c>
      <c r="AB945" s="172" t="s">
        <v>4748</v>
      </c>
      <c r="AC945" s="168" t="s">
        <v>2001</v>
      </c>
      <c r="AD945" s="172">
        <v>493.64730100000003</v>
      </c>
      <c r="AE945" s="168" t="s">
        <v>2001</v>
      </c>
      <c r="AF945" s="172">
        <v>1025.6388899999999</v>
      </c>
      <c r="AG945" s="168">
        <v>1.0776754738095893</v>
      </c>
      <c r="AH945" s="171" t="s">
        <v>4748</v>
      </c>
      <c r="AI945" s="171">
        <v>1.5244930295748023</v>
      </c>
      <c r="AJ945" s="171">
        <v>3.4274597412911731</v>
      </c>
      <c r="AK945" s="171" t="s">
        <v>4748</v>
      </c>
      <c r="AL945" s="171">
        <v>4.5082899344480776</v>
      </c>
      <c r="AM945" s="171">
        <v>9.1232454423400302</v>
      </c>
      <c r="AN945" s="170">
        <v>22.505721186795146</v>
      </c>
      <c r="AO945" s="170">
        <v>13.407705982835182</v>
      </c>
      <c r="AP945" s="170">
        <v>16.569017036346523</v>
      </c>
      <c r="AQ945" s="170">
        <v>128.10032275902145</v>
      </c>
      <c r="AR945" s="170">
        <v>114.03118846129388</v>
      </c>
      <c r="AS945" s="170">
        <v>89.731476770380795</v>
      </c>
      <c r="AT945" s="6" t="s">
        <v>4748</v>
      </c>
      <c r="AU945" s="6" t="s">
        <v>4748</v>
      </c>
      <c r="AV945" s="6" t="s">
        <v>4748</v>
      </c>
    </row>
    <row r="946" spans="1:48" x14ac:dyDescent="0.25">
      <c r="A946" s="162">
        <v>943</v>
      </c>
      <c r="B946" s="3" t="s">
        <v>210</v>
      </c>
      <c r="C946" s="3" t="s">
        <v>1</v>
      </c>
      <c r="D946" s="28">
        <v>27000</v>
      </c>
      <c r="E946" s="25">
        <v>6.7193680000000002</v>
      </c>
      <c r="F946" s="25">
        <v>18.942730000000001</v>
      </c>
      <c r="G946" s="25">
        <v>43.617019999999997</v>
      </c>
      <c r="H946" s="28">
        <v>8656552457999.999</v>
      </c>
      <c r="I946" s="51">
        <v>320.61309999999997</v>
      </c>
      <c r="J946" s="51">
        <v>24.647010000000002</v>
      </c>
      <c r="K946" s="28">
        <v>804403</v>
      </c>
      <c r="L946" s="28">
        <v>21192700000</v>
      </c>
      <c r="M946" s="51">
        <v>7.3718540575267664</v>
      </c>
      <c r="N946" s="51">
        <v>1.4780816234989813</v>
      </c>
      <c r="O946" s="51">
        <v>0.83637680000000003</v>
      </c>
      <c r="P946" s="30">
        <v>7664947.9102309998</v>
      </c>
      <c r="Q946" s="27">
        <v>2.4459536234796131E-2</v>
      </c>
      <c r="R946" s="30">
        <v>5865840.752572</v>
      </c>
      <c r="S946" s="27">
        <v>-0.23471877157281029</v>
      </c>
      <c r="T946" s="30">
        <v>6235981.560327</v>
      </c>
      <c r="U946" s="27">
        <v>6.31010665594193E-2</v>
      </c>
      <c r="V946" s="30">
        <v>560650.77888500004</v>
      </c>
      <c r="W946" s="32">
        <v>-0.46334078443540661</v>
      </c>
      <c r="X946" s="30">
        <v>598968.31996899995</v>
      </c>
      <c r="Y946" s="32">
        <v>6.8344756713268673E-2</v>
      </c>
      <c r="Z946" s="30">
        <v>853998.49981800001</v>
      </c>
      <c r="AA946" s="32">
        <v>0.42578241844610304</v>
      </c>
      <c r="AB946" s="30">
        <v>1762.1959710000001</v>
      </c>
      <c r="AC946" s="27">
        <v>-0.46339952161997566</v>
      </c>
      <c r="AD946" s="30">
        <v>2063</v>
      </c>
      <c r="AE946" s="27">
        <v>0.17069839787983487</v>
      </c>
      <c r="AF946" s="30">
        <v>2680</v>
      </c>
      <c r="AG946" s="27">
        <v>0.29907901114881241</v>
      </c>
      <c r="AH946" s="25">
        <v>5.0072956583569406</v>
      </c>
      <c r="AI946" s="25">
        <v>5.4965369095999144</v>
      </c>
      <c r="AJ946" s="25">
        <v>9.3468206529782485</v>
      </c>
      <c r="AK946" s="25">
        <v>9.8583502156822664</v>
      </c>
      <c r="AL946" s="25">
        <v>10.818940105143822</v>
      </c>
      <c r="AM946" s="25">
        <v>15.742259588450985</v>
      </c>
      <c r="AN946" s="49">
        <v>12.571734443006266</v>
      </c>
      <c r="AO946" s="49">
        <v>7.9820077535126206</v>
      </c>
      <c r="AP946" s="49">
        <v>12.679831583089808</v>
      </c>
      <c r="AQ946" s="49">
        <v>75.973788749903434</v>
      </c>
      <c r="AR946" s="49">
        <v>77.981388773014899</v>
      </c>
      <c r="AS946" s="49">
        <v>17.347689992113164</v>
      </c>
      <c r="AT946" s="28">
        <v>2500</v>
      </c>
      <c r="AU946" s="28">
        <v>2000</v>
      </c>
      <c r="AV946" s="28" t="s">
        <v>4748</v>
      </c>
    </row>
    <row r="947" spans="1:48" x14ac:dyDescent="0.25">
      <c r="A947" s="162">
        <v>944</v>
      </c>
      <c r="B947" s="3" t="s">
        <v>517</v>
      </c>
      <c r="C947" s="3" t="s">
        <v>694</v>
      </c>
      <c r="D947" s="28">
        <v>10400</v>
      </c>
      <c r="E947" s="25">
        <v>-0.95238100000000003</v>
      </c>
      <c r="F947" s="25">
        <v>-0.95238100000000003</v>
      </c>
      <c r="G947" s="25">
        <v>5.0505050000000002</v>
      </c>
      <c r="H947" s="28">
        <v>20800000000</v>
      </c>
      <c r="I947" s="51">
        <v>2</v>
      </c>
      <c r="J947" s="51">
        <v>8.66</v>
      </c>
      <c r="K947" s="28">
        <v>35</v>
      </c>
      <c r="L947" s="28">
        <v>364500</v>
      </c>
      <c r="M947" s="51">
        <v>7.4102154040317281</v>
      </c>
      <c r="N947" s="51">
        <v>3.0035248572078901</v>
      </c>
      <c r="O947" s="51">
        <v>0.54295769999999999</v>
      </c>
      <c r="P947" s="30">
        <v>35795.231721999997</v>
      </c>
      <c r="Q947" s="27">
        <v>0.95148533277902803</v>
      </c>
      <c r="R947" s="30">
        <v>1836.5696949999999</v>
      </c>
      <c r="S947" s="27">
        <v>-0.94869233675413722</v>
      </c>
      <c r="T947" s="30">
        <v>368.13651900000002</v>
      </c>
      <c r="U947" s="27">
        <v>-0.79955211065376974</v>
      </c>
      <c r="V947" s="30">
        <v>6272.6500079999996</v>
      </c>
      <c r="W947" s="32">
        <v>0.44437920054154656</v>
      </c>
      <c r="X947" s="30">
        <v>-4769.3670949999996</v>
      </c>
      <c r="Y947" s="32">
        <v>-1.7603432502877179</v>
      </c>
      <c r="Z947" s="30">
        <v>-3967.6038010000002</v>
      </c>
      <c r="AA947" s="32">
        <v>-0.1681068531798556</v>
      </c>
      <c r="AB947" s="30">
        <v>3136</v>
      </c>
      <c r="AC947" s="27">
        <v>0.44449562413634269</v>
      </c>
      <c r="AD947" s="30">
        <v>-2385</v>
      </c>
      <c r="AE947" s="27">
        <v>-1.7605229591836735</v>
      </c>
      <c r="AF947" s="30">
        <v>-1984</v>
      </c>
      <c r="AG947" s="27">
        <v>-0.16813417190775681</v>
      </c>
      <c r="AH947" s="25">
        <v>18.063274856544734</v>
      </c>
      <c r="AI947" s="25">
        <v>-18.782971604361226</v>
      </c>
      <c r="AJ947" s="25">
        <v>-22.12823943929768</v>
      </c>
      <c r="AK947" s="25">
        <v>31.522529265110403</v>
      </c>
      <c r="AL947" s="25">
        <v>-27.935093954542396</v>
      </c>
      <c r="AM947" s="25">
        <v>-32.046726143553762</v>
      </c>
      <c r="AN947" s="49">
        <v>37.582814463893463</v>
      </c>
      <c r="AO947" s="49">
        <v>-8.9281652336096187</v>
      </c>
      <c r="AP947" s="49">
        <v>57.712204314074043</v>
      </c>
      <c r="AQ947" s="49">
        <v>0</v>
      </c>
      <c r="AR947" s="49">
        <v>0</v>
      </c>
      <c r="AS947" s="49">
        <v>0</v>
      </c>
      <c r="AT947" s="28">
        <v>0</v>
      </c>
      <c r="AU947" s="28">
        <v>0</v>
      </c>
      <c r="AV947" s="28">
        <v>0</v>
      </c>
    </row>
    <row r="948" spans="1:48" x14ac:dyDescent="0.25">
      <c r="A948" s="162">
        <v>945</v>
      </c>
      <c r="B948" s="3" t="s">
        <v>3289</v>
      </c>
      <c r="C948" s="3" t="s">
        <v>2176</v>
      </c>
      <c r="D948" s="28" t="s">
        <v>4942</v>
      </c>
      <c r="E948" s="25" t="s">
        <v>4942</v>
      </c>
      <c r="F948" s="25" t="s">
        <v>4942</v>
      </c>
      <c r="G948" s="25" t="s">
        <v>4942</v>
      </c>
      <c r="H948" s="28" t="s">
        <v>4942</v>
      </c>
      <c r="I948" s="51">
        <v>7.0591999999999997</v>
      </c>
      <c r="J948" s="51">
        <v>64.199910000000003</v>
      </c>
      <c r="K948" s="28">
        <v>0</v>
      </c>
      <c r="L948" s="28" t="s">
        <v>4942</v>
      </c>
      <c r="M948" s="51" t="s">
        <v>4942</v>
      </c>
      <c r="N948" s="51" t="s">
        <v>4942</v>
      </c>
      <c r="O948" s="51" t="s">
        <v>4942</v>
      </c>
      <c r="P948" s="30">
        <v>196849.99379400001</v>
      </c>
      <c r="Q948" s="27">
        <v>9.1008862391162682E-2</v>
      </c>
      <c r="R948" s="30" t="s">
        <v>4748</v>
      </c>
      <c r="S948" s="27" t="s">
        <v>2001</v>
      </c>
      <c r="T948" s="30" t="s">
        <v>4748</v>
      </c>
      <c r="U948" s="27" t="s">
        <v>4748</v>
      </c>
      <c r="V948" s="30">
        <v>-24356.268142000001</v>
      </c>
      <c r="W948" s="32">
        <v>0.2795621320227093</v>
      </c>
      <c r="X948" s="30" t="s">
        <v>4748</v>
      </c>
      <c r="Y948" s="32" t="s">
        <v>2001</v>
      </c>
      <c r="Z948" s="30" t="s">
        <v>4748</v>
      </c>
      <c r="AA948" s="32" t="s">
        <v>4748</v>
      </c>
      <c r="AB948" s="30">
        <v>-3450</v>
      </c>
      <c r="AC948" s="27">
        <v>0.27967359050445095</v>
      </c>
      <c r="AD948" s="30" t="s">
        <v>4748</v>
      </c>
      <c r="AE948" s="27" t="s">
        <v>2001</v>
      </c>
      <c r="AF948" s="30" t="s">
        <v>4748</v>
      </c>
      <c r="AG948" s="27" t="s">
        <v>4748</v>
      </c>
      <c r="AH948" s="25">
        <v>-15.594397088827131</v>
      </c>
      <c r="AI948" s="25" t="s">
        <v>4748</v>
      </c>
      <c r="AJ948" s="25" t="s">
        <v>4748</v>
      </c>
      <c r="AK948" s="25">
        <v>-102.14331328096731</v>
      </c>
      <c r="AL948" s="25" t="s">
        <v>4748</v>
      </c>
      <c r="AM948" s="25" t="s">
        <v>4748</v>
      </c>
      <c r="AN948" s="49">
        <v>3.759673454064183</v>
      </c>
      <c r="AO948" s="49" t="s">
        <v>4748</v>
      </c>
      <c r="AP948" s="49" t="s">
        <v>4748</v>
      </c>
      <c r="AQ948" s="49">
        <v>966.52198410928372</v>
      </c>
      <c r="AR948" s="49" t="s">
        <v>4748</v>
      </c>
      <c r="AS948" s="49" t="s">
        <v>4748</v>
      </c>
      <c r="AT948" s="28">
        <v>0</v>
      </c>
      <c r="AU948" s="28" t="s">
        <v>4748</v>
      </c>
      <c r="AV948" s="28" t="s">
        <v>4748</v>
      </c>
    </row>
    <row r="949" spans="1:48" x14ac:dyDescent="0.25">
      <c r="A949" s="162">
        <v>946</v>
      </c>
      <c r="B949" s="3" t="s">
        <v>3292</v>
      </c>
      <c r="C949" s="3" t="s">
        <v>2176</v>
      </c>
      <c r="D949" s="6">
        <v>19300</v>
      </c>
      <c r="E949" s="171">
        <v>10.91954</v>
      </c>
      <c r="F949" s="171">
        <v>22.151900000000001</v>
      </c>
      <c r="G949" s="171">
        <v>18.404910000000001</v>
      </c>
      <c r="H949" s="6">
        <v>1441148196300</v>
      </c>
      <c r="I949" s="154">
        <v>74.67089</v>
      </c>
      <c r="J949" s="154">
        <v>99.366470000000007</v>
      </c>
      <c r="K949" s="6">
        <v>7325</v>
      </c>
      <c r="L949" s="6">
        <v>131454000</v>
      </c>
      <c r="M949" s="154">
        <v>8.5097001763668434</v>
      </c>
      <c r="N949" s="154">
        <v>0.96735150079455789</v>
      </c>
      <c r="O949" s="154" t="s">
        <v>4942</v>
      </c>
      <c r="P949" s="172" t="s">
        <v>4748</v>
      </c>
      <c r="Q949" s="168" t="s">
        <v>2001</v>
      </c>
      <c r="R949" s="172">
        <v>3237786.8179250001</v>
      </c>
      <c r="S949" s="168" t="s">
        <v>2001</v>
      </c>
      <c r="T949" s="172">
        <v>3020622.4736819998</v>
      </c>
      <c r="U949" s="168">
        <v>-6.7071847670988519E-2</v>
      </c>
      <c r="V949" s="172" t="s">
        <v>4748</v>
      </c>
      <c r="W949" s="173" t="s">
        <v>2001</v>
      </c>
      <c r="X949" s="172">
        <v>300398.28040500003</v>
      </c>
      <c r="Y949" s="173" t="s">
        <v>2001</v>
      </c>
      <c r="Z949" s="172">
        <v>187986.78758599999</v>
      </c>
      <c r="AA949" s="173">
        <v>-0.37420817678265572</v>
      </c>
      <c r="AB949" s="172" t="s">
        <v>4748</v>
      </c>
      <c r="AC949" s="168" t="s">
        <v>2001</v>
      </c>
      <c r="AD949" s="172">
        <v>3805</v>
      </c>
      <c r="AE949" s="168" t="s">
        <v>2001</v>
      </c>
      <c r="AF949" s="172">
        <v>2268</v>
      </c>
      <c r="AG949" s="168">
        <v>-0.40394218134034166</v>
      </c>
      <c r="AH949" s="171" t="s">
        <v>4748</v>
      </c>
      <c r="AI949" s="171" t="s">
        <v>4748</v>
      </c>
      <c r="AJ949" s="171">
        <v>3.6992118780487617</v>
      </c>
      <c r="AK949" s="171" t="s">
        <v>4748</v>
      </c>
      <c r="AL949" s="171" t="s">
        <v>4748</v>
      </c>
      <c r="AM949" s="171">
        <v>11.150346456849276</v>
      </c>
      <c r="AN949" s="170" t="s">
        <v>4748</v>
      </c>
      <c r="AO949" s="170">
        <v>14.134016661148829</v>
      </c>
      <c r="AP949" s="170">
        <v>9.4764876206484665</v>
      </c>
      <c r="AQ949" s="170" t="s">
        <v>4748</v>
      </c>
      <c r="AR949" s="170">
        <v>164.58997369080458</v>
      </c>
      <c r="AS949" s="170">
        <v>192.90079907564575</v>
      </c>
      <c r="AT949" s="6" t="s">
        <v>4748</v>
      </c>
      <c r="AU949" s="6" t="s">
        <v>4748</v>
      </c>
      <c r="AV949" s="6">
        <v>2200</v>
      </c>
    </row>
    <row r="950" spans="1:48" x14ac:dyDescent="0.25">
      <c r="A950" s="162">
        <v>947</v>
      </c>
      <c r="B950" s="3" t="s">
        <v>211</v>
      </c>
      <c r="C950" s="3" t="s">
        <v>1</v>
      </c>
      <c r="D950" s="6">
        <v>910</v>
      </c>
      <c r="E950" s="171">
        <v>9.6385539999999992</v>
      </c>
      <c r="F950" s="171">
        <v>59.649120000000003</v>
      </c>
      <c r="G950" s="171">
        <v>-21.55172</v>
      </c>
      <c r="H950" s="6">
        <v>43944472390</v>
      </c>
      <c r="I950" s="154">
        <v>48.29063</v>
      </c>
      <c r="J950" s="154">
        <v>74.504919999999998</v>
      </c>
      <c r="K950" s="6">
        <v>739849</v>
      </c>
      <c r="L950" s="6">
        <v>736200000</v>
      </c>
      <c r="M950" s="154" t="s">
        <v>4942</v>
      </c>
      <c r="N950" s="154">
        <v>0.11166978467073169</v>
      </c>
      <c r="O950" s="154">
        <v>0.67042979999999996</v>
      </c>
      <c r="P950" s="172">
        <v>439297.77914</v>
      </c>
      <c r="Q950" s="168">
        <v>0.24540519944220818</v>
      </c>
      <c r="R950" s="172">
        <v>249388.20203499999</v>
      </c>
      <c r="S950" s="168">
        <v>-0.43230261140126924</v>
      </c>
      <c r="T950" s="172">
        <v>39224.701096999997</v>
      </c>
      <c r="U950" s="168">
        <v>-0.8427162922025675</v>
      </c>
      <c r="V950" s="172">
        <v>28823.768967</v>
      </c>
      <c r="W950" s="173">
        <v>0.25773519808065148</v>
      </c>
      <c r="X950" s="172">
        <v>-37275.17181</v>
      </c>
      <c r="Y950" s="173">
        <v>-2.293209498475925</v>
      </c>
      <c r="Z950" s="172">
        <v>-84661.855936000007</v>
      </c>
      <c r="AA950" s="173">
        <v>1.2712666857054524</v>
      </c>
      <c r="AB950" s="172">
        <v>854</v>
      </c>
      <c r="AC950" s="168">
        <v>-0.16000000000000003</v>
      </c>
      <c r="AD950" s="172">
        <v>-772</v>
      </c>
      <c r="AE950" s="168">
        <v>-1.9039812646370025</v>
      </c>
      <c r="AF950" s="172">
        <v>-1753</v>
      </c>
      <c r="AG950" s="168">
        <v>1.2707253886010363</v>
      </c>
      <c r="AH950" s="171">
        <v>2.6399994486024596</v>
      </c>
      <c r="AI950" s="171">
        <v>-3.2322670708007712</v>
      </c>
      <c r="AJ950" s="171">
        <v>-9.2457900017630443</v>
      </c>
      <c r="AK950" s="171">
        <v>6.535370679306701</v>
      </c>
      <c r="AL950" s="171">
        <v>-7.0895739034381915</v>
      </c>
      <c r="AM950" s="171">
        <v>-18.244508552096995</v>
      </c>
      <c r="AN950" s="170">
        <v>13.406242416771075</v>
      </c>
      <c r="AO950" s="170">
        <v>2.8081339513475356</v>
      </c>
      <c r="AP950" s="170">
        <v>-29.371777043015257</v>
      </c>
      <c r="AQ950" s="170">
        <v>78.683887662997535</v>
      </c>
      <c r="AR950" s="170">
        <v>62.143682355755445</v>
      </c>
      <c r="AS950" s="170">
        <v>48.569941128240565</v>
      </c>
      <c r="AT950" s="6">
        <v>0</v>
      </c>
      <c r="AU950" s="6">
        <v>0</v>
      </c>
      <c r="AV950" s="6">
        <v>0</v>
      </c>
    </row>
    <row r="951" spans="1:48" x14ac:dyDescent="0.25">
      <c r="A951" s="162">
        <v>948</v>
      </c>
      <c r="B951" s="3" t="s">
        <v>518</v>
      </c>
      <c r="C951" s="3" t="s">
        <v>694</v>
      </c>
      <c r="D951" s="28">
        <v>10000</v>
      </c>
      <c r="E951" s="25">
        <v>8.6956520000000008</v>
      </c>
      <c r="F951" s="25">
        <v>4.1666670000000003</v>
      </c>
      <c r="G951" s="25">
        <v>-3.8461539999999999</v>
      </c>
      <c r="H951" s="28">
        <v>80000000000</v>
      </c>
      <c r="I951" s="51">
        <v>8</v>
      </c>
      <c r="J951" s="51">
        <v>51.594360000000002</v>
      </c>
      <c r="K951" s="28">
        <v>955.05</v>
      </c>
      <c r="L951" s="28">
        <v>9182500</v>
      </c>
      <c r="M951" s="51">
        <v>13.658128901544396</v>
      </c>
      <c r="N951" s="51">
        <v>0.82518262817143606</v>
      </c>
      <c r="O951" s="51" t="s">
        <v>4942</v>
      </c>
      <c r="P951" s="30">
        <v>99313.77188</v>
      </c>
      <c r="Q951" s="27">
        <v>-7.8785979957659125E-2</v>
      </c>
      <c r="R951" s="30">
        <v>120904.35492100001</v>
      </c>
      <c r="S951" s="27">
        <v>0.21739767438384816</v>
      </c>
      <c r="T951" s="30">
        <v>131915.448837</v>
      </c>
      <c r="U951" s="27">
        <v>9.1072765105895029E-2</v>
      </c>
      <c r="V951" s="30">
        <v>4812.3433299999997</v>
      </c>
      <c r="W951" s="32">
        <v>-0.19042252764729617</v>
      </c>
      <c r="X951" s="30">
        <v>8082.195882</v>
      </c>
      <c r="Y951" s="32">
        <v>0.67947200101369343</v>
      </c>
      <c r="Z951" s="30">
        <v>6343.7493649999997</v>
      </c>
      <c r="AA951" s="32">
        <v>-0.21509581583783746</v>
      </c>
      <c r="AB951" s="30">
        <v>909</v>
      </c>
      <c r="AC951" s="27">
        <v>-0.42431918936035462</v>
      </c>
      <c r="AD951" s="30">
        <v>1233</v>
      </c>
      <c r="AE951" s="27">
        <v>0.35643564356435653</v>
      </c>
      <c r="AF951" s="30">
        <v>927</v>
      </c>
      <c r="AG951" s="27">
        <v>-0.24817518248175183</v>
      </c>
      <c r="AH951" s="25">
        <v>4.0731400721195214</v>
      </c>
      <c r="AI951" s="25">
        <v>6.4882555131411221</v>
      </c>
      <c r="AJ951" s="25">
        <v>4.4458838431239416</v>
      </c>
      <c r="AK951" s="25">
        <v>7.8306711632120471</v>
      </c>
      <c r="AL951" s="25">
        <v>11.348249702157716</v>
      </c>
      <c r="AM951" s="25">
        <v>7.4874126183213736</v>
      </c>
      <c r="AN951" s="49">
        <v>18.899261352875719</v>
      </c>
      <c r="AO951" s="49">
        <v>19.399213309003947</v>
      </c>
      <c r="AP951" s="49">
        <v>21.070851434046578</v>
      </c>
      <c r="AQ951" s="49">
        <v>73.622285895794576</v>
      </c>
      <c r="AR951" s="49">
        <v>42.282011602376805</v>
      </c>
      <c r="AS951" s="49">
        <v>66.382022168212714</v>
      </c>
      <c r="AT951" s="28">
        <v>585</v>
      </c>
      <c r="AU951" s="28">
        <v>800</v>
      </c>
      <c r="AV951" s="28">
        <v>800</v>
      </c>
    </row>
    <row r="952" spans="1:48" x14ac:dyDescent="0.25">
      <c r="A952" s="162">
        <v>949</v>
      </c>
      <c r="B952" s="3" t="s">
        <v>519</v>
      </c>
      <c r="C952" s="3" t="s">
        <v>694</v>
      </c>
      <c r="D952" s="6">
        <v>6900</v>
      </c>
      <c r="E952" s="171">
        <v>-10.389609999999999</v>
      </c>
      <c r="F952" s="171">
        <v>-6.7567570000000003</v>
      </c>
      <c r="G952" s="171">
        <v>-18.823530000000002</v>
      </c>
      <c r="H952" s="6">
        <v>103500000000</v>
      </c>
      <c r="I952" s="154">
        <v>15</v>
      </c>
      <c r="J952" s="154">
        <v>30.937760000000001</v>
      </c>
      <c r="K952" s="6">
        <v>11720</v>
      </c>
      <c r="L952" s="6">
        <v>83380500</v>
      </c>
      <c r="M952" s="154">
        <v>6.7767934228882334</v>
      </c>
      <c r="N952" s="154">
        <v>0.55224126544959218</v>
      </c>
      <c r="O952" s="154">
        <v>0.4832941</v>
      </c>
      <c r="P952" s="172">
        <v>1279450.306053</v>
      </c>
      <c r="Q952" s="168">
        <v>7.1303932092859013E-2</v>
      </c>
      <c r="R952" s="172">
        <v>1257391.2570869999</v>
      </c>
      <c r="S952" s="168">
        <v>-1.7241036140004939E-2</v>
      </c>
      <c r="T952" s="172">
        <v>1375396.672391</v>
      </c>
      <c r="U952" s="168">
        <v>9.3849400207683426E-2</v>
      </c>
      <c r="V952" s="172">
        <v>24857.968364</v>
      </c>
      <c r="W952" s="173">
        <v>-0.15843721981753978</v>
      </c>
      <c r="X952" s="172">
        <v>25713.269483</v>
      </c>
      <c r="Y952" s="173">
        <v>3.4407523031474652E-2</v>
      </c>
      <c r="Z952" s="172">
        <v>25612.639679</v>
      </c>
      <c r="AA952" s="173">
        <v>-3.9135359300197219E-3</v>
      </c>
      <c r="AB952" s="172">
        <v>1657</v>
      </c>
      <c r="AC952" s="168">
        <v>-8.2502768549280181E-2</v>
      </c>
      <c r="AD952" s="172">
        <v>1543</v>
      </c>
      <c r="AE952" s="168">
        <v>-6.8799034399517178E-2</v>
      </c>
      <c r="AF952" s="172">
        <v>1366</v>
      </c>
      <c r="AG952" s="168">
        <v>-0.11471160077770577</v>
      </c>
      <c r="AH952" s="171">
        <v>0.72358546303329929</v>
      </c>
      <c r="AI952" s="171">
        <v>0.78436523624102605</v>
      </c>
      <c r="AJ952" s="171">
        <v>0.82979169281713672</v>
      </c>
      <c r="AK952" s="171">
        <v>13.267248932994841</v>
      </c>
      <c r="AL952" s="171">
        <v>11.954062981464208</v>
      </c>
      <c r="AM952" s="171">
        <v>10.580632853914134</v>
      </c>
      <c r="AN952" s="170">
        <v>6.321198694656438</v>
      </c>
      <c r="AO952" s="170">
        <v>6.8171655873116244</v>
      </c>
      <c r="AP952" s="170">
        <v>5.9917991288095829</v>
      </c>
      <c r="AQ952" s="170">
        <v>35.943863495167669</v>
      </c>
      <c r="AR952" s="170">
        <v>0</v>
      </c>
      <c r="AS952" s="170">
        <v>0</v>
      </c>
      <c r="AT952" s="6">
        <v>1550</v>
      </c>
      <c r="AU952" s="6">
        <v>1420</v>
      </c>
      <c r="AV952" s="6">
        <v>1200</v>
      </c>
    </row>
    <row r="953" spans="1:48" x14ac:dyDescent="0.25">
      <c r="A953" s="162">
        <v>950</v>
      </c>
      <c r="B953" s="3" t="s">
        <v>520</v>
      </c>
      <c r="C953" s="3" t="s">
        <v>694</v>
      </c>
      <c r="D953" s="6">
        <v>17200</v>
      </c>
      <c r="E953" s="171">
        <v>-8.9947090000000003</v>
      </c>
      <c r="F953" s="171">
        <v>-8.9947090000000003</v>
      </c>
      <c r="G953" s="171">
        <v>-6.010929</v>
      </c>
      <c r="H953" s="6">
        <v>141728000000</v>
      </c>
      <c r="I953" s="154">
        <v>8.24</v>
      </c>
      <c r="J953" s="154">
        <v>17.727309999999999</v>
      </c>
      <c r="K953" s="6">
        <v>20</v>
      </c>
      <c r="L953" s="6">
        <v>352000</v>
      </c>
      <c r="M953" s="154">
        <v>12.168779339386854</v>
      </c>
      <c r="N953" s="154">
        <v>1.180316241410019</v>
      </c>
      <c r="O953" s="154" t="s">
        <v>4942</v>
      </c>
      <c r="P953" s="172">
        <v>1752260.75603</v>
      </c>
      <c r="Q953" s="168">
        <v>-0.30232509268511687</v>
      </c>
      <c r="R953" s="172">
        <v>1320062.791315</v>
      </c>
      <c r="S953" s="168">
        <v>-0.24665162603664481</v>
      </c>
      <c r="T953" s="172">
        <v>1633493.0204129999</v>
      </c>
      <c r="U953" s="168">
        <v>0.23743584862790634</v>
      </c>
      <c r="V953" s="172">
        <v>17302.043469</v>
      </c>
      <c r="W953" s="173">
        <v>0.55882818846974103</v>
      </c>
      <c r="X953" s="172">
        <v>21639.684810999999</v>
      </c>
      <c r="Y953" s="173">
        <v>0.25070110069782992</v>
      </c>
      <c r="Z953" s="172">
        <v>14172.440143</v>
      </c>
      <c r="AA953" s="173">
        <v>-0.34507178515854398</v>
      </c>
      <c r="AB953" s="172">
        <v>1859</v>
      </c>
      <c r="AC953" s="168">
        <v>0.5714285714285714</v>
      </c>
      <c r="AD953" s="172">
        <v>2143</v>
      </c>
      <c r="AE953" s="168">
        <v>0.15277030661646052</v>
      </c>
      <c r="AF953" s="172">
        <v>1248</v>
      </c>
      <c r="AG953" s="168">
        <v>-0.41763882407839475</v>
      </c>
      <c r="AH953" s="171">
        <v>12.308725190967838</v>
      </c>
      <c r="AI953" s="171">
        <v>12.617036499574194</v>
      </c>
      <c r="AJ953" s="171">
        <v>6.8580457373896939</v>
      </c>
      <c r="AK953" s="171">
        <v>14.466483308736045</v>
      </c>
      <c r="AL953" s="171">
        <v>15.731384233226631</v>
      </c>
      <c r="AM953" s="171">
        <v>9.0794329493348833</v>
      </c>
      <c r="AN953" s="170">
        <v>4.5475539818364608</v>
      </c>
      <c r="AO953" s="170">
        <v>6.3871094584076253</v>
      </c>
      <c r="AP953" s="170">
        <v>5.5621979286466727</v>
      </c>
      <c r="AQ953" s="170">
        <v>0</v>
      </c>
      <c r="AR953" s="170">
        <v>1.7377584181591175</v>
      </c>
      <c r="AS953" s="170">
        <v>0</v>
      </c>
      <c r="AT953" s="6">
        <v>1300</v>
      </c>
      <c r="AU953" s="6">
        <v>1600</v>
      </c>
      <c r="AV953" s="6">
        <v>900</v>
      </c>
    </row>
    <row r="954" spans="1:48" x14ac:dyDescent="0.25">
      <c r="A954" s="162">
        <v>951</v>
      </c>
      <c r="B954" s="3" t="s">
        <v>521</v>
      </c>
      <c r="C954" s="3" t="s">
        <v>694</v>
      </c>
      <c r="D954" s="6">
        <v>11600</v>
      </c>
      <c r="E954" s="171">
        <v>-9.375</v>
      </c>
      <c r="F954" s="171">
        <v>-9.375</v>
      </c>
      <c r="G954" s="171">
        <v>-35.55556</v>
      </c>
      <c r="H954" s="6">
        <v>13920000000</v>
      </c>
      <c r="I954" s="154">
        <v>1.2</v>
      </c>
      <c r="J954" s="154">
        <v>37.874160000000003</v>
      </c>
      <c r="K954" s="6">
        <v>10</v>
      </c>
      <c r="L954" s="6">
        <v>116000</v>
      </c>
      <c r="M954" s="154">
        <v>25.00245164126029</v>
      </c>
      <c r="N954" s="154">
        <v>0.50213069002067767</v>
      </c>
      <c r="O954" s="154" t="s">
        <v>4942</v>
      </c>
      <c r="P954" s="172">
        <v>147642.37207899999</v>
      </c>
      <c r="Q954" s="168">
        <v>-0.17955016475472096</v>
      </c>
      <c r="R954" s="172">
        <v>132411.21228499999</v>
      </c>
      <c r="S954" s="168">
        <v>-0.10316252427758454</v>
      </c>
      <c r="T954" s="172">
        <v>127590.12499500001</v>
      </c>
      <c r="U954" s="168">
        <v>-3.6409962621769085E-2</v>
      </c>
      <c r="V954" s="172">
        <v>2201.7040470000002</v>
      </c>
      <c r="W954" s="173">
        <v>0.2348863827924994</v>
      </c>
      <c r="X954" s="172">
        <v>3121.4559749999999</v>
      </c>
      <c r="Y954" s="173">
        <v>0.41774548638961528</v>
      </c>
      <c r="Z954" s="172">
        <v>2710.4953049999999</v>
      </c>
      <c r="AA954" s="173">
        <v>-0.13165672471161474</v>
      </c>
      <c r="AB954" s="172">
        <v>1673</v>
      </c>
      <c r="AC954" s="168">
        <v>0.1064814814814814</v>
      </c>
      <c r="AD954" s="172">
        <v>2419</v>
      </c>
      <c r="AE954" s="168">
        <v>0.44590555887627015</v>
      </c>
      <c r="AF954" s="172">
        <v>2259</v>
      </c>
      <c r="AG954" s="168">
        <v>-6.6143034311699045E-2</v>
      </c>
      <c r="AH954" s="171">
        <v>3.5357487164993491</v>
      </c>
      <c r="AI954" s="171">
        <v>4.531500067507662</v>
      </c>
      <c r="AJ954" s="171">
        <v>3.9213364528291521</v>
      </c>
      <c r="AK954" s="171">
        <v>6.9789569256576538</v>
      </c>
      <c r="AL954" s="171">
        <v>9.8518395889612655</v>
      </c>
      <c r="AM954" s="171">
        <v>9.0133676835728433</v>
      </c>
      <c r="AN954" s="170">
        <v>7.8239043266110091</v>
      </c>
      <c r="AO954" s="170">
        <v>9.6911457402717787</v>
      </c>
      <c r="AP954" s="170">
        <v>8.873343049427751</v>
      </c>
      <c r="AQ954" s="170">
        <v>58.624260165761669</v>
      </c>
      <c r="AR954" s="170">
        <v>91.384069770812175</v>
      </c>
      <c r="AS954" s="170">
        <v>74.377942493718592</v>
      </c>
      <c r="AT954" s="6">
        <v>1500</v>
      </c>
      <c r="AU954" s="6">
        <v>2000</v>
      </c>
      <c r="AV954" s="6">
        <v>2000</v>
      </c>
    </row>
    <row r="955" spans="1:48" x14ac:dyDescent="0.25">
      <c r="A955" s="162">
        <v>952</v>
      </c>
      <c r="B955" s="3" t="s">
        <v>3295</v>
      </c>
      <c r="C955" s="3" t="s">
        <v>2176</v>
      </c>
      <c r="D955" s="28">
        <v>4300</v>
      </c>
      <c r="E955" s="25">
        <v>-12.244899999999999</v>
      </c>
      <c r="F955" s="25">
        <v>-71.523179999999996</v>
      </c>
      <c r="G955" s="25">
        <v>-38.571429999999999</v>
      </c>
      <c r="H955" s="28">
        <v>12900000000</v>
      </c>
      <c r="I955" s="51">
        <v>3</v>
      </c>
      <c r="J955" s="51">
        <v>35.67</v>
      </c>
      <c r="K955" s="28">
        <v>420</v>
      </c>
      <c r="L955" s="28">
        <v>1848500</v>
      </c>
      <c r="M955" s="51">
        <v>18.220338983050848</v>
      </c>
      <c r="N955" s="51">
        <v>0.46296531946042663</v>
      </c>
      <c r="O955" s="51" t="s">
        <v>4942</v>
      </c>
      <c r="P955" s="30">
        <v>43705.577558999998</v>
      </c>
      <c r="Q955" s="27">
        <v>-0.26710068405027343</v>
      </c>
      <c r="R955" s="30">
        <v>21041.584298999998</v>
      </c>
      <c r="S955" s="27">
        <v>-0.51856066263865119</v>
      </c>
      <c r="T955" s="30">
        <v>32788.266532000001</v>
      </c>
      <c r="U955" s="27">
        <v>0.55826035084051462</v>
      </c>
      <c r="V955" s="30">
        <v>2796.4169750000001</v>
      </c>
      <c r="W955" s="32">
        <v>-3.4108405984661916E-2</v>
      </c>
      <c r="X955" s="30">
        <v>3668.8420940000001</v>
      </c>
      <c r="Y955" s="32">
        <v>0.31197962492700149</v>
      </c>
      <c r="Z955" s="30">
        <v>707.22236499999997</v>
      </c>
      <c r="AA955" s="32">
        <v>-0.80723554002049125</v>
      </c>
      <c r="AB955" s="30">
        <v>932</v>
      </c>
      <c r="AC955" s="27">
        <v>-3.4196891191709877E-2</v>
      </c>
      <c r="AD955" s="30">
        <v>1223</v>
      </c>
      <c r="AE955" s="27">
        <v>0.3122317596566524</v>
      </c>
      <c r="AF955" s="30">
        <v>236</v>
      </c>
      <c r="AG955" s="27">
        <v>-0.80703188879803767</v>
      </c>
      <c r="AH955" s="25">
        <v>5.9174004622167482</v>
      </c>
      <c r="AI955" s="25">
        <v>7.509306243838572</v>
      </c>
      <c r="AJ955" s="25">
        <v>1.6032058571159438</v>
      </c>
      <c r="AK955" s="25">
        <v>6.800586895690552</v>
      </c>
      <c r="AL955" s="25">
        <v>8.2719403661910906</v>
      </c>
      <c r="AM955" s="25">
        <v>1.910091800352588</v>
      </c>
      <c r="AN955" s="49">
        <v>33.26670138238682</v>
      </c>
      <c r="AO955" s="49">
        <v>48.82780824392713</v>
      </c>
      <c r="AP955" s="49">
        <v>18.17634423333595</v>
      </c>
      <c r="AQ955" s="49">
        <v>0</v>
      </c>
      <c r="AR955" s="49">
        <v>0</v>
      </c>
      <c r="AS955" s="49">
        <v>0</v>
      </c>
      <c r="AT955" s="28">
        <v>0</v>
      </c>
      <c r="AU955" s="28">
        <v>0</v>
      </c>
      <c r="AV955" s="28">
        <v>0</v>
      </c>
    </row>
    <row r="956" spans="1:48" x14ac:dyDescent="0.25">
      <c r="A956" s="162">
        <v>953</v>
      </c>
      <c r="B956" s="3" t="s">
        <v>4744</v>
      </c>
      <c r="C956" s="3" t="s">
        <v>2176</v>
      </c>
      <c r="D956" s="6">
        <v>14000</v>
      </c>
      <c r="E956" s="171">
        <v>-11.94969</v>
      </c>
      <c r="F956" s="171">
        <v>-7.8947370000000001</v>
      </c>
      <c r="G956" s="171">
        <v>-28.20513</v>
      </c>
      <c r="H956" s="6">
        <v>4200000000000</v>
      </c>
      <c r="I956" s="154">
        <v>300</v>
      </c>
      <c r="J956" s="154">
        <v>100</v>
      </c>
      <c r="K956" s="6">
        <v>2145</v>
      </c>
      <c r="L956" s="6">
        <v>30685000</v>
      </c>
      <c r="M956" s="154">
        <v>4.5526832145647171</v>
      </c>
      <c r="N956" s="154" t="s">
        <v>4942</v>
      </c>
      <c r="O956" s="154" t="s">
        <v>4942</v>
      </c>
      <c r="P956" s="172" t="s">
        <v>4748</v>
      </c>
      <c r="Q956" s="168" t="s">
        <v>2001</v>
      </c>
      <c r="R956" s="172">
        <v>2199964.5512179998</v>
      </c>
      <c r="S956" s="168" t="s">
        <v>2001</v>
      </c>
      <c r="T956" s="172" t="s">
        <v>4748</v>
      </c>
      <c r="U956" s="168" t="s">
        <v>4748</v>
      </c>
      <c r="V956" s="172" t="s">
        <v>4748</v>
      </c>
      <c r="W956" s="173" t="s">
        <v>2001</v>
      </c>
      <c r="X956" s="172">
        <v>415139.80022700003</v>
      </c>
      <c r="Y956" s="173" t="s">
        <v>2001</v>
      </c>
      <c r="Z956" s="172" t="s">
        <v>4748</v>
      </c>
      <c r="AA956" s="173" t="s">
        <v>4748</v>
      </c>
      <c r="AB956" s="172" t="s">
        <v>4748</v>
      </c>
      <c r="AC956" s="168" t="s">
        <v>2001</v>
      </c>
      <c r="AD956" s="172" t="s">
        <v>4748</v>
      </c>
      <c r="AE956" s="168" t="s">
        <v>2001</v>
      </c>
      <c r="AF956" s="172" t="s">
        <v>4748</v>
      </c>
      <c r="AG956" s="168" t="s">
        <v>4748</v>
      </c>
      <c r="AH956" s="171" t="s">
        <v>4748</v>
      </c>
      <c r="AI956" s="171" t="s">
        <v>4748</v>
      </c>
      <c r="AJ956" s="171" t="s">
        <v>4748</v>
      </c>
      <c r="AK956" s="171" t="s">
        <v>4748</v>
      </c>
      <c r="AL956" s="171" t="s">
        <v>4748</v>
      </c>
      <c r="AM956" s="171" t="s">
        <v>4748</v>
      </c>
      <c r="AN956" s="170" t="s">
        <v>4748</v>
      </c>
      <c r="AO956" s="170">
        <v>20.974320568871551</v>
      </c>
      <c r="AP956" s="170" t="s">
        <v>4748</v>
      </c>
      <c r="AQ956" s="170" t="s">
        <v>4748</v>
      </c>
      <c r="AR956" s="170">
        <v>62.83440246747827</v>
      </c>
      <c r="AS956" s="170" t="s">
        <v>4748</v>
      </c>
      <c r="AT956" s="6" t="s">
        <v>4748</v>
      </c>
      <c r="AU956" s="6" t="s">
        <v>4748</v>
      </c>
      <c r="AV956" s="6" t="s">
        <v>4748</v>
      </c>
    </row>
    <row r="957" spans="1:48" x14ac:dyDescent="0.25">
      <c r="A957" s="162">
        <v>954</v>
      </c>
      <c r="B957" s="3" t="s">
        <v>3298</v>
      </c>
      <c r="C957" s="3" t="s">
        <v>2176</v>
      </c>
      <c r="D957" s="28">
        <v>3300</v>
      </c>
      <c r="E957" s="25">
        <v>6.451613</v>
      </c>
      <c r="F957" s="25">
        <v>0</v>
      </c>
      <c r="G957" s="25">
        <v>-8.3333329999999997</v>
      </c>
      <c r="H957" s="28">
        <v>165000000000</v>
      </c>
      <c r="I957" s="51">
        <v>50</v>
      </c>
      <c r="J957" s="51">
        <v>48.990369999999999</v>
      </c>
      <c r="K957" s="28">
        <v>755.25</v>
      </c>
      <c r="L957" s="28">
        <v>2425500</v>
      </c>
      <c r="M957" s="51">
        <v>366.66666666666669</v>
      </c>
      <c r="N957" s="51">
        <v>0.29457314758735126</v>
      </c>
      <c r="O957" s="51">
        <v>0.2654591</v>
      </c>
      <c r="P957" s="30">
        <v>200778.06422999999</v>
      </c>
      <c r="Q957" s="27">
        <v>2.577738988505748</v>
      </c>
      <c r="R957" s="30">
        <v>160197.02158500001</v>
      </c>
      <c r="S957" s="27">
        <v>-0.20211890577106384</v>
      </c>
      <c r="T957" s="30">
        <v>124079.154681</v>
      </c>
      <c r="U957" s="27">
        <v>-0.22545904128957847</v>
      </c>
      <c r="V957" s="30">
        <v>145.351493</v>
      </c>
      <c r="W957" s="32">
        <v>-0.8899901536333219</v>
      </c>
      <c r="X957" s="30">
        <v>969.23425799999995</v>
      </c>
      <c r="Y957" s="32">
        <v>5.6682098545764505</v>
      </c>
      <c r="Z957" s="30">
        <v>455.74543999999997</v>
      </c>
      <c r="AA957" s="32">
        <v>-0.52978814333242441</v>
      </c>
      <c r="AB957" s="30">
        <v>3</v>
      </c>
      <c r="AC957" s="27">
        <v>-0.88461538461538458</v>
      </c>
      <c r="AD957" s="30">
        <v>19</v>
      </c>
      <c r="AE957" s="27">
        <v>5.333333333333333</v>
      </c>
      <c r="AF957" s="30">
        <v>9</v>
      </c>
      <c r="AG957" s="27">
        <v>-0.52631578947368418</v>
      </c>
      <c r="AH957" s="25">
        <v>1.7465702993784277E-2</v>
      </c>
      <c r="AI957" s="25">
        <v>0.11600593622972334</v>
      </c>
      <c r="AJ957" s="25">
        <v>5.6084810878082772E-2</v>
      </c>
      <c r="AK957" s="25">
        <v>2.6010703675967833E-2</v>
      </c>
      <c r="AL957" s="25">
        <v>0.17329454334573083</v>
      </c>
      <c r="AM957" s="25">
        <v>8.1389224738508459E-2</v>
      </c>
      <c r="AN957" s="49">
        <v>5.8553590647893898</v>
      </c>
      <c r="AO957" s="49">
        <v>6.0584136134206208</v>
      </c>
      <c r="AP957" s="49">
        <v>2.8208291940724828</v>
      </c>
      <c r="AQ957" s="49">
        <v>0</v>
      </c>
      <c r="AR957" s="49">
        <v>0</v>
      </c>
      <c r="AS957" s="49">
        <v>0</v>
      </c>
      <c r="AT957" s="28">
        <v>0</v>
      </c>
      <c r="AU957" s="28">
        <v>0</v>
      </c>
      <c r="AV957" s="28">
        <v>0</v>
      </c>
    </row>
    <row r="958" spans="1:48" x14ac:dyDescent="0.25">
      <c r="A958" s="162">
        <v>955</v>
      </c>
      <c r="B958" s="3" t="s">
        <v>522</v>
      </c>
      <c r="C958" s="3" t="s">
        <v>694</v>
      </c>
      <c r="D958" s="28">
        <v>17100</v>
      </c>
      <c r="E958" s="25">
        <v>56.88073</v>
      </c>
      <c r="F958" s="25">
        <v>26.66667</v>
      </c>
      <c r="G958" s="25">
        <v>8.2278479999999998</v>
      </c>
      <c r="H958" s="28">
        <v>123120000000</v>
      </c>
      <c r="I958" s="51">
        <v>7.1999999999999993</v>
      </c>
      <c r="J958" s="51">
        <v>18.78077</v>
      </c>
      <c r="K958" s="28">
        <v>555</v>
      </c>
      <c r="L958" s="28">
        <v>9168500</v>
      </c>
      <c r="M958" s="51">
        <v>8.1608522884876749</v>
      </c>
      <c r="N958" s="51">
        <v>0.96167250026099294</v>
      </c>
      <c r="O958" s="51" t="s">
        <v>4942</v>
      </c>
      <c r="P958" s="30">
        <v>417904.21298700001</v>
      </c>
      <c r="Q958" s="27">
        <v>-0.2069303922945025</v>
      </c>
      <c r="R958" s="30">
        <v>405151.419918</v>
      </c>
      <c r="S958" s="27">
        <v>-3.0516067253422818E-2</v>
      </c>
      <c r="T958" s="30">
        <v>438561.47415999998</v>
      </c>
      <c r="U958" s="27">
        <v>8.2463130078038377E-2</v>
      </c>
      <c r="V958" s="30">
        <v>12351.144468</v>
      </c>
      <c r="W958" s="32">
        <v>0.44236475090908667</v>
      </c>
      <c r="X958" s="30">
        <v>13786.464516</v>
      </c>
      <c r="Y958" s="32">
        <v>0.11620947773048096</v>
      </c>
      <c r="Z958" s="30">
        <v>14721.348215</v>
      </c>
      <c r="AA958" s="32">
        <v>6.7811707484178599E-2</v>
      </c>
      <c r="AB958" s="30">
        <v>1957</v>
      </c>
      <c r="AC958" s="27">
        <v>0.8638095238095238</v>
      </c>
      <c r="AD958" s="30">
        <v>1915</v>
      </c>
      <c r="AE958" s="27">
        <v>-2.1461420541645349E-2</v>
      </c>
      <c r="AF958" s="30">
        <v>2045</v>
      </c>
      <c r="AG958" s="27">
        <v>6.7885117493472591E-2</v>
      </c>
      <c r="AH958" s="25">
        <v>5.806846113266535</v>
      </c>
      <c r="AI958" s="25">
        <v>6.0239718373225948</v>
      </c>
      <c r="AJ958" s="25">
        <v>5.949765819904175</v>
      </c>
      <c r="AK958" s="25">
        <v>10.294200967150701</v>
      </c>
      <c r="AL958" s="25">
        <v>11.554187825319392</v>
      </c>
      <c r="AM958" s="25">
        <v>12.089346689702271</v>
      </c>
      <c r="AN958" s="49">
        <v>12.363214473888828</v>
      </c>
      <c r="AO958" s="49">
        <v>14.666478078992418</v>
      </c>
      <c r="AP958" s="49">
        <v>12.2084654789961</v>
      </c>
      <c r="AQ958" s="49">
        <v>40.809895544288175</v>
      </c>
      <c r="AR958" s="49">
        <v>40.1648840683714</v>
      </c>
      <c r="AS958" s="49">
        <v>35.015770709168912</v>
      </c>
      <c r="AT958" s="28">
        <v>1000</v>
      </c>
      <c r="AU958" s="28">
        <v>1350</v>
      </c>
      <c r="AV958" s="28">
        <v>1350</v>
      </c>
    </row>
    <row r="959" spans="1:48" x14ac:dyDescent="0.25">
      <c r="A959" s="162">
        <v>956</v>
      </c>
      <c r="B959" s="3" t="s">
        <v>523</v>
      </c>
      <c r="C959" s="3" t="s">
        <v>694</v>
      </c>
      <c r="D959" s="28">
        <v>14000</v>
      </c>
      <c r="E959" s="25">
        <v>-0.70921990000000001</v>
      </c>
      <c r="F959" s="25">
        <v>-6.0402680000000002</v>
      </c>
      <c r="G959" s="25">
        <v>1.2048220000000001</v>
      </c>
      <c r="H959" s="28">
        <v>357232624000</v>
      </c>
      <c r="I959" s="51">
        <v>25.51662</v>
      </c>
      <c r="J959" s="51">
        <v>11.912929999999999</v>
      </c>
      <c r="K959" s="28">
        <v>320</v>
      </c>
      <c r="L959" s="28">
        <v>4448500</v>
      </c>
      <c r="M959" s="51">
        <v>5.5482777343393863</v>
      </c>
      <c r="N959" s="51">
        <v>1.1631578128039637</v>
      </c>
      <c r="O959" s="51">
        <v>0.3331788</v>
      </c>
      <c r="P959" s="30">
        <v>5584633.4933529999</v>
      </c>
      <c r="Q959" s="27">
        <v>-9.6947370110900599E-2</v>
      </c>
      <c r="R959" s="30">
        <v>5807259.2691209996</v>
      </c>
      <c r="S959" s="27">
        <v>3.9863990364448432E-2</v>
      </c>
      <c r="T959" s="30">
        <v>6387073.8631020002</v>
      </c>
      <c r="U959" s="27">
        <v>9.9843070045805393E-2</v>
      </c>
      <c r="V959" s="30">
        <v>67469.091839999994</v>
      </c>
      <c r="W959" s="32">
        <v>-0.24737965660876915</v>
      </c>
      <c r="X959" s="30">
        <v>61531.100975000001</v>
      </c>
      <c r="Y959" s="32">
        <v>-8.8010534943640195E-2</v>
      </c>
      <c r="Z959" s="30">
        <v>66090.379136000003</v>
      </c>
      <c r="AA959" s="32">
        <v>7.409713281178619E-2</v>
      </c>
      <c r="AB959" s="30">
        <v>2589.7348666666671</v>
      </c>
      <c r="AC959" s="27">
        <v>-0.24583032519009862</v>
      </c>
      <c r="AD959" s="30">
        <v>2361.666666666667</v>
      </c>
      <c r="AE959" s="27">
        <v>-8.8066235248843938E-2</v>
      </c>
      <c r="AF959" s="30">
        <v>2536.6074750000002</v>
      </c>
      <c r="AG959" s="27">
        <v>7.4075148200423394E-2</v>
      </c>
      <c r="AH959" s="25">
        <v>2.7365381094775567</v>
      </c>
      <c r="AI959" s="25">
        <v>2.4700774601185764</v>
      </c>
      <c r="AJ959" s="25">
        <v>2.5962361866816246</v>
      </c>
      <c r="AK959" s="25">
        <v>29.290035915949826</v>
      </c>
      <c r="AL959" s="25">
        <v>25.62328915189595</v>
      </c>
      <c r="AM959" s="25">
        <v>24.873713268803403</v>
      </c>
      <c r="AN959" s="49">
        <v>4.9937648082893027</v>
      </c>
      <c r="AO959" s="49">
        <v>4.1944897088066373</v>
      </c>
      <c r="AP959" s="49">
        <v>4.9180255589441835</v>
      </c>
      <c r="AQ959" s="49">
        <v>661.11925587467044</v>
      </c>
      <c r="AR959" s="49">
        <v>666.8185108205497</v>
      </c>
      <c r="AS959" s="49">
        <v>503.10983970255319</v>
      </c>
      <c r="AT959" s="28">
        <v>2083.3333333333335</v>
      </c>
      <c r="AU959" s="28" t="s">
        <v>4748</v>
      </c>
      <c r="AV959" s="28">
        <v>833.33333333333337</v>
      </c>
    </row>
    <row r="960" spans="1:48" x14ac:dyDescent="0.25">
      <c r="A960" s="162">
        <v>957</v>
      </c>
      <c r="B960" s="3" t="s">
        <v>524</v>
      </c>
      <c r="C960" s="3" t="s">
        <v>694</v>
      </c>
      <c r="D960" s="28">
        <v>8800</v>
      </c>
      <c r="E960" s="25">
        <v>-11.11111</v>
      </c>
      <c r="F960" s="25">
        <v>22.22222</v>
      </c>
      <c r="G960" s="25">
        <v>4.7619049999999996</v>
      </c>
      <c r="H960" s="28">
        <v>110000000000</v>
      </c>
      <c r="I960" s="51">
        <v>12.5</v>
      </c>
      <c r="J960" s="51">
        <v>21.085999999999999</v>
      </c>
      <c r="K960" s="28">
        <v>455</v>
      </c>
      <c r="L960" s="28">
        <v>4398000</v>
      </c>
      <c r="M960" s="51">
        <v>8.2045923706591974</v>
      </c>
      <c r="N960" s="51">
        <v>0.69734677740852802</v>
      </c>
      <c r="O960" s="51">
        <v>0.58536080000000001</v>
      </c>
      <c r="P960" s="30">
        <v>2673130.6133909998</v>
      </c>
      <c r="Q960" s="27">
        <v>-5.2550185176038822E-2</v>
      </c>
      <c r="R960" s="30">
        <v>2165957.7311760001</v>
      </c>
      <c r="S960" s="27">
        <v>-0.18972992927256394</v>
      </c>
      <c r="T960" s="30">
        <v>2094686.626591</v>
      </c>
      <c r="U960" s="27">
        <v>-3.2905122551169848E-2</v>
      </c>
      <c r="V960" s="30">
        <v>27283.991513000001</v>
      </c>
      <c r="W960" s="32">
        <v>-7.7303382287622013E-2</v>
      </c>
      <c r="X960" s="30">
        <v>23352.907503999999</v>
      </c>
      <c r="Y960" s="32">
        <v>-0.14408023866768027</v>
      </c>
      <c r="Z960" s="30">
        <v>12895.40573</v>
      </c>
      <c r="AA960" s="32">
        <v>-0.44780298865178936</v>
      </c>
      <c r="AB960" s="30">
        <v>1776</v>
      </c>
      <c r="AC960" s="27">
        <v>-0.24936601859678786</v>
      </c>
      <c r="AD960" s="30">
        <v>1442</v>
      </c>
      <c r="AE960" s="27">
        <v>-0.18806306306306309</v>
      </c>
      <c r="AF960" s="30">
        <v>825</v>
      </c>
      <c r="AG960" s="27">
        <v>-0.427877947295423</v>
      </c>
      <c r="AH960" s="25">
        <v>9.8687184375433077</v>
      </c>
      <c r="AI960" s="25">
        <v>9.2435437436611991</v>
      </c>
      <c r="AJ960" s="25">
        <v>5.952093476047585</v>
      </c>
      <c r="AK960" s="25">
        <v>13.66683666407496</v>
      </c>
      <c r="AL960" s="25">
        <v>11.229050797457031</v>
      </c>
      <c r="AM960" s="25">
        <v>6.4363613408529918</v>
      </c>
      <c r="AN960" s="49">
        <v>4.1462090466803598</v>
      </c>
      <c r="AO960" s="49">
        <v>4.3488811595994159</v>
      </c>
      <c r="AP960" s="49">
        <v>3.5757889951729238</v>
      </c>
      <c r="AQ960" s="49">
        <v>0</v>
      </c>
      <c r="AR960" s="49">
        <v>0</v>
      </c>
      <c r="AS960" s="49">
        <v>0</v>
      </c>
      <c r="AT960" s="28">
        <v>1500</v>
      </c>
      <c r="AU960" s="28">
        <v>1500</v>
      </c>
      <c r="AV960" s="28" t="s">
        <v>4748</v>
      </c>
    </row>
    <row r="961" spans="1:48" x14ac:dyDescent="0.25">
      <c r="A961" s="162">
        <v>958</v>
      </c>
      <c r="B961" s="3" t="s">
        <v>3301</v>
      </c>
      <c r="C961" s="3" t="s">
        <v>2176</v>
      </c>
      <c r="D961" s="28">
        <v>300</v>
      </c>
      <c r="E961" s="25">
        <v>0</v>
      </c>
      <c r="F961" s="25">
        <v>50</v>
      </c>
      <c r="G961" s="25">
        <v>0</v>
      </c>
      <c r="H961" s="28">
        <v>10500000000</v>
      </c>
      <c r="I961" s="51">
        <v>35</v>
      </c>
      <c r="J961" s="51">
        <v>73.234129999999993</v>
      </c>
      <c r="K961" s="28">
        <v>8960</v>
      </c>
      <c r="L961" s="28">
        <v>2717500</v>
      </c>
      <c r="M961" s="51" t="s">
        <v>4942</v>
      </c>
      <c r="N961" s="51" t="s">
        <v>4942</v>
      </c>
      <c r="O961" s="51">
        <v>-0.23585790000000001</v>
      </c>
      <c r="P961" s="30">
        <v>242783.32434399999</v>
      </c>
      <c r="Q961" s="27" t="s">
        <v>2001</v>
      </c>
      <c r="R961" s="30">
        <v>21371.135333999999</v>
      </c>
      <c r="S961" s="27">
        <v>-0.91197445132714627</v>
      </c>
      <c r="T961" s="30">
        <v>26925.318255999999</v>
      </c>
      <c r="U961" s="27">
        <v>0.25989180430501879</v>
      </c>
      <c r="V961" s="30">
        <v>-14711.943472999999</v>
      </c>
      <c r="W961" s="32" t="s">
        <v>2001</v>
      </c>
      <c r="X961" s="30">
        <v>-74137.738901000004</v>
      </c>
      <c r="Y961" s="32">
        <v>4.0392892711327244</v>
      </c>
      <c r="Z961" s="30">
        <v>-5373.5256200000003</v>
      </c>
      <c r="AA961" s="32">
        <v>-0.92751969914842491</v>
      </c>
      <c r="AB961" s="30">
        <v>-420.34124200000002</v>
      </c>
      <c r="AC961" s="27" t="s">
        <v>2001</v>
      </c>
      <c r="AD961" s="30">
        <v>-2118.2211109999998</v>
      </c>
      <c r="AE961" s="27">
        <v>4.0392892710727626</v>
      </c>
      <c r="AF961" s="30">
        <v>-154</v>
      </c>
      <c r="AG961" s="27">
        <v>-0.92729748598941231</v>
      </c>
      <c r="AH961" s="25" t="s">
        <v>4748</v>
      </c>
      <c r="AI961" s="25">
        <v>-12.516428413358561</v>
      </c>
      <c r="AJ961" s="25">
        <v>-1.079286413947234</v>
      </c>
      <c r="AK961" s="25" t="s">
        <v>4748</v>
      </c>
      <c r="AL961" s="25" t="s">
        <v>4748</v>
      </c>
      <c r="AM961" s="25" t="s">
        <v>4748</v>
      </c>
      <c r="AN961" s="49">
        <v>-5.1754513024941051</v>
      </c>
      <c r="AO961" s="49">
        <v>20.284980869046787</v>
      </c>
      <c r="AP961" s="49">
        <v>-247.76356499011553</v>
      </c>
      <c r="AQ961" s="49" t="s">
        <v>4748</v>
      </c>
      <c r="AR961" s="49" t="s">
        <v>4748</v>
      </c>
      <c r="AS961" s="49" t="s">
        <v>4748</v>
      </c>
      <c r="AT961" s="28" t="s">
        <v>4748</v>
      </c>
      <c r="AU961" s="28">
        <v>0</v>
      </c>
      <c r="AV961" s="28">
        <v>0</v>
      </c>
    </row>
    <row r="962" spans="1:48" x14ac:dyDescent="0.25">
      <c r="A962" s="162">
        <v>959</v>
      </c>
      <c r="B962" s="3" t="s">
        <v>525</v>
      </c>
      <c r="C962" s="3" t="s">
        <v>694</v>
      </c>
      <c r="D962" s="28">
        <v>3000</v>
      </c>
      <c r="E962" s="25">
        <v>3.4482759999999999</v>
      </c>
      <c r="F962" s="25">
        <v>-9.0909089999999999</v>
      </c>
      <c r="G962" s="25">
        <v>-21.052630000000001</v>
      </c>
      <c r="H962" s="28">
        <v>179523900000</v>
      </c>
      <c r="I962" s="51">
        <v>59.841299999999997</v>
      </c>
      <c r="J962" s="51">
        <v>43.426400000000001</v>
      </c>
      <c r="K962" s="28">
        <v>402.6</v>
      </c>
      <c r="L962" s="28">
        <v>1130500</v>
      </c>
      <c r="M962" s="51">
        <v>10.462858917258368</v>
      </c>
      <c r="N962" s="51">
        <v>0.29287458989700771</v>
      </c>
      <c r="O962" s="51" t="s">
        <v>4942</v>
      </c>
      <c r="P962" s="30">
        <v>93720.190128999995</v>
      </c>
      <c r="Q962" s="27">
        <v>0.77050867010018576</v>
      </c>
      <c r="R962" s="30">
        <v>86154.183556000004</v>
      </c>
      <c r="S962" s="27">
        <v>-8.0729739905412656E-2</v>
      </c>
      <c r="T962" s="30">
        <v>80535.755137999993</v>
      </c>
      <c r="U962" s="27">
        <v>-6.5213645885786223E-2</v>
      </c>
      <c r="V962" s="30">
        <v>304.51455600000003</v>
      </c>
      <c r="W962" s="32">
        <v>-0.93936382227662074</v>
      </c>
      <c r="X962" s="30">
        <v>5011.6933470000004</v>
      </c>
      <c r="Y962" s="32">
        <v>15.457976304423358</v>
      </c>
      <c r="Z962" s="30">
        <v>17745.646505000001</v>
      </c>
      <c r="AA962" s="32">
        <v>2.5408484271334246</v>
      </c>
      <c r="AB962" s="30">
        <v>5</v>
      </c>
      <c r="AC962" s="27">
        <v>-0.94047619047619047</v>
      </c>
      <c r="AD962" s="30">
        <v>84</v>
      </c>
      <c r="AE962" s="27">
        <v>15.8</v>
      </c>
      <c r="AF962" s="30">
        <v>297</v>
      </c>
      <c r="AG962" s="27">
        <v>2.5357142857142856</v>
      </c>
      <c r="AH962" s="25">
        <v>3.148756543804556E-2</v>
      </c>
      <c r="AI962" s="25">
        <v>0.5692424470555737</v>
      </c>
      <c r="AJ962" s="25">
        <v>2.7561358358120036</v>
      </c>
      <c r="AK962" s="25">
        <v>5.0863803679440843E-2</v>
      </c>
      <c r="AL962" s="25">
        <v>0.834038020904323</v>
      </c>
      <c r="AM962" s="25">
        <v>2.9294182537671323</v>
      </c>
      <c r="AN962" s="49" t="s">
        <v>4748</v>
      </c>
      <c r="AO962" s="49" t="s">
        <v>4748</v>
      </c>
      <c r="AP962" s="49" t="s">
        <v>4748</v>
      </c>
      <c r="AQ962" s="49">
        <v>0</v>
      </c>
      <c r="AR962" s="49">
        <v>0</v>
      </c>
      <c r="AS962" s="49">
        <v>0</v>
      </c>
      <c r="AT962" s="28">
        <v>0</v>
      </c>
      <c r="AU962" s="28">
        <v>0</v>
      </c>
      <c r="AV962" s="28">
        <v>0</v>
      </c>
    </row>
    <row r="963" spans="1:48" x14ac:dyDescent="0.25">
      <c r="A963" s="162">
        <v>960</v>
      </c>
      <c r="B963" s="3" t="s">
        <v>3304</v>
      </c>
      <c r="C963" s="3" t="s">
        <v>2176</v>
      </c>
      <c r="D963" s="28">
        <v>30100</v>
      </c>
      <c r="E963" s="25">
        <v>7.1174379999999999</v>
      </c>
      <c r="F963" s="25">
        <v>15.76923</v>
      </c>
      <c r="G963" s="25">
        <v>-13.25648</v>
      </c>
      <c r="H963" s="28">
        <v>203175000000</v>
      </c>
      <c r="I963" s="51">
        <v>6.75</v>
      </c>
      <c r="J963" s="51">
        <v>21.238949999999999</v>
      </c>
      <c r="K963" s="28">
        <v>395</v>
      </c>
      <c r="L963" s="28">
        <v>11095500</v>
      </c>
      <c r="M963" s="51" t="s">
        <v>4942</v>
      </c>
      <c r="N963" s="51">
        <v>1.2209422116439794</v>
      </c>
      <c r="O963" s="51">
        <v>6.1071819999999999E-2</v>
      </c>
      <c r="P963" s="30">
        <v>233034.4063</v>
      </c>
      <c r="Q963" s="27">
        <v>-0.11481803357297393</v>
      </c>
      <c r="R963" s="30">
        <v>236343.88399999999</v>
      </c>
      <c r="S963" s="27">
        <v>1.4201669841574782E-2</v>
      </c>
      <c r="T963" s="30">
        <v>133743.59169999999</v>
      </c>
      <c r="U963" s="27">
        <v>-0.434114437672523</v>
      </c>
      <c r="V963" s="30">
        <v>56096.067840000003</v>
      </c>
      <c r="W963" s="32">
        <v>-3.9190519742329233E-3</v>
      </c>
      <c r="X963" s="30">
        <v>54846.682843000002</v>
      </c>
      <c r="Y963" s="32">
        <v>-2.2272238413636347E-2</v>
      </c>
      <c r="Z963" s="30">
        <v>-21603.445876000002</v>
      </c>
      <c r="AA963" s="32">
        <v>-1.3938879209493926</v>
      </c>
      <c r="AB963" s="30">
        <v>7286.1653379999998</v>
      </c>
      <c r="AC963" s="27">
        <v>-0.12670810970835011</v>
      </c>
      <c r="AD963" s="30">
        <v>7069</v>
      </c>
      <c r="AE963" s="27">
        <v>-2.9805161964607585E-2</v>
      </c>
      <c r="AF963" s="30">
        <v>-3201</v>
      </c>
      <c r="AG963" s="27">
        <v>-1.4528221813552129</v>
      </c>
      <c r="AH963" s="25">
        <v>25.514203921628862</v>
      </c>
      <c r="AI963" s="25">
        <v>22.41031213331242</v>
      </c>
      <c r="AJ963" s="25">
        <v>-9.5727131633232503</v>
      </c>
      <c r="AK963" s="25">
        <v>25.418155653183483</v>
      </c>
      <c r="AL963" s="25">
        <v>21.613489262499925</v>
      </c>
      <c r="AM963" s="25">
        <v>-10.724694176711887</v>
      </c>
      <c r="AN963" s="49">
        <v>26.976870861751369</v>
      </c>
      <c r="AO963" s="49">
        <v>28.109642330748862</v>
      </c>
      <c r="AP963" s="49">
        <v>-17.856160631283547</v>
      </c>
      <c r="AQ963" s="49">
        <v>0</v>
      </c>
      <c r="AR963" s="49">
        <v>0</v>
      </c>
      <c r="AS963" s="49">
        <v>0</v>
      </c>
      <c r="AT963" s="28">
        <v>3333.3333333333335</v>
      </c>
      <c r="AU963" s="28">
        <v>6000</v>
      </c>
      <c r="AV963" s="28">
        <v>1500</v>
      </c>
    </row>
    <row r="964" spans="1:48" x14ac:dyDescent="0.25">
      <c r="A964" s="162">
        <v>961</v>
      </c>
      <c r="B964" s="3" t="s">
        <v>3307</v>
      </c>
      <c r="C964" s="3" t="s">
        <v>2176</v>
      </c>
      <c r="D964" s="28">
        <v>9600</v>
      </c>
      <c r="E964" s="25">
        <v>-14.28571</v>
      </c>
      <c r="F964" s="25">
        <v>12.941179999999999</v>
      </c>
      <c r="G964" s="25">
        <v>-4</v>
      </c>
      <c r="H964" s="28">
        <v>384000000000</v>
      </c>
      <c r="I964" s="51">
        <v>40</v>
      </c>
      <c r="J964" s="51">
        <v>45.226750000000003</v>
      </c>
      <c r="K964" s="28">
        <v>150</v>
      </c>
      <c r="L964" s="28">
        <v>1460000</v>
      </c>
      <c r="M964" s="51">
        <v>13.793103448275861</v>
      </c>
      <c r="N964" s="51">
        <v>0.7658289242517361</v>
      </c>
      <c r="O964" s="51" t="s">
        <v>4942</v>
      </c>
      <c r="P964" s="30">
        <v>709719.139478</v>
      </c>
      <c r="Q964" s="27" t="s">
        <v>2001</v>
      </c>
      <c r="R964" s="30">
        <v>451562.35133699997</v>
      </c>
      <c r="S964" s="27">
        <v>-0.36374499964996709</v>
      </c>
      <c r="T964" s="30" t="s">
        <v>4748</v>
      </c>
      <c r="U964" s="27" t="s">
        <v>4748</v>
      </c>
      <c r="V964" s="30">
        <v>45862.211076</v>
      </c>
      <c r="W964" s="32" t="s">
        <v>2001</v>
      </c>
      <c r="X964" s="30">
        <v>29292.002105</v>
      </c>
      <c r="Y964" s="32">
        <v>-0.36130418883513671</v>
      </c>
      <c r="Z964" s="30" t="s">
        <v>4748</v>
      </c>
      <c r="AA964" s="32" t="s">
        <v>4748</v>
      </c>
      <c r="AB964" s="30">
        <v>975</v>
      </c>
      <c r="AC964" s="27" t="s">
        <v>2001</v>
      </c>
      <c r="AD964" s="30">
        <v>622</v>
      </c>
      <c r="AE964" s="27">
        <v>-0.36205128205128201</v>
      </c>
      <c r="AF964" s="30" t="s">
        <v>4748</v>
      </c>
      <c r="AG964" s="27" t="s">
        <v>4748</v>
      </c>
      <c r="AH964" s="25" t="s">
        <v>4748</v>
      </c>
      <c r="AI964" s="25">
        <v>4.5214667885704412</v>
      </c>
      <c r="AJ964" s="25" t="s">
        <v>4748</v>
      </c>
      <c r="AK964" s="25" t="s">
        <v>4748</v>
      </c>
      <c r="AL964" s="25">
        <v>5.16741351652741</v>
      </c>
      <c r="AM964" s="25" t="s">
        <v>4748</v>
      </c>
      <c r="AN964" s="49">
        <v>11.008836515028486</v>
      </c>
      <c r="AO964" s="49">
        <v>10.995809940307467</v>
      </c>
      <c r="AP964" s="49" t="s">
        <v>4748</v>
      </c>
      <c r="AQ964" s="49">
        <v>0</v>
      </c>
      <c r="AR964" s="49">
        <v>0</v>
      </c>
      <c r="AS964" s="49" t="s">
        <v>4748</v>
      </c>
      <c r="AT964" s="28">
        <v>0</v>
      </c>
      <c r="AU964" s="28">
        <v>0</v>
      </c>
      <c r="AV964" s="28" t="s">
        <v>4748</v>
      </c>
    </row>
    <row r="965" spans="1:48" x14ac:dyDescent="0.25">
      <c r="A965" s="162">
        <v>962</v>
      </c>
      <c r="B965" s="3" t="s">
        <v>3310</v>
      </c>
      <c r="C965" s="3" t="s">
        <v>2176</v>
      </c>
      <c r="D965" s="28">
        <v>5900</v>
      </c>
      <c r="E965" s="25">
        <v>-4.8387099999999998</v>
      </c>
      <c r="F965" s="25">
        <v>3.508772</v>
      </c>
      <c r="G965" s="25">
        <v>-14.492749999999999</v>
      </c>
      <c r="H965" s="28">
        <v>236000000000</v>
      </c>
      <c r="I965" s="51">
        <v>40</v>
      </c>
      <c r="J965" s="51">
        <v>21.508749999999999</v>
      </c>
      <c r="K965" s="28">
        <v>7105</v>
      </c>
      <c r="L965" s="28">
        <v>43863500</v>
      </c>
      <c r="M965" s="51">
        <v>11.302681992337165</v>
      </c>
      <c r="N965" s="51">
        <v>0.53213562272732162</v>
      </c>
      <c r="O965" s="51">
        <v>0.85518989999999995</v>
      </c>
      <c r="P965" s="30">
        <v>276246.14900700003</v>
      </c>
      <c r="Q965" s="27">
        <v>-2.2343113011656257E-2</v>
      </c>
      <c r="R965" s="30">
        <v>155001.96864000001</v>
      </c>
      <c r="S965" s="27">
        <v>-0.43889907896572244</v>
      </c>
      <c r="T965" s="30">
        <v>192062.339469</v>
      </c>
      <c r="U965" s="27">
        <v>0.23909612990190207</v>
      </c>
      <c r="V965" s="30">
        <v>33793.558492999997</v>
      </c>
      <c r="W965" s="32">
        <v>0.29752655372601233</v>
      </c>
      <c r="X965" s="30">
        <v>1304.11499</v>
      </c>
      <c r="Y965" s="32">
        <v>-0.96140936177910552</v>
      </c>
      <c r="Z965" s="30">
        <v>18228.757506999998</v>
      </c>
      <c r="AA965" s="32">
        <v>12.97787591338092</v>
      </c>
      <c r="AB965" s="30">
        <v>718</v>
      </c>
      <c r="AC965" s="27">
        <v>8.4592145015105702E-2</v>
      </c>
      <c r="AD965" s="30">
        <v>8</v>
      </c>
      <c r="AE965" s="27">
        <v>-0.9888579387186629</v>
      </c>
      <c r="AF965" s="30">
        <v>387</v>
      </c>
      <c r="AG965" s="27">
        <v>47.375</v>
      </c>
      <c r="AH965" s="25">
        <v>4.9416667515483974</v>
      </c>
      <c r="AI965" s="25">
        <v>0.19697976201886086</v>
      </c>
      <c r="AJ965" s="25">
        <v>2.9517189090921683</v>
      </c>
      <c r="AK965" s="25">
        <v>6.6424416244012408</v>
      </c>
      <c r="AL965" s="25">
        <v>6.9710850049194806E-2</v>
      </c>
      <c r="AM965" s="25">
        <v>3.5779478142540566</v>
      </c>
      <c r="AN965" s="49">
        <v>30.464405484931312</v>
      </c>
      <c r="AO965" s="49">
        <v>30.105729284884532</v>
      </c>
      <c r="AP965" s="49">
        <v>34.089396299667442</v>
      </c>
      <c r="AQ965" s="49">
        <v>40.186790155593599</v>
      </c>
      <c r="AR965" s="49">
        <v>38.408430099978894</v>
      </c>
      <c r="AS965" s="49">
        <v>30.462668928839786</v>
      </c>
      <c r="AT965" s="28">
        <v>500</v>
      </c>
      <c r="AU965" s="28" t="s">
        <v>4748</v>
      </c>
      <c r="AV965" s="28" t="s">
        <v>4748</v>
      </c>
    </row>
    <row r="966" spans="1:48" x14ac:dyDescent="0.25">
      <c r="A966" s="162">
        <v>963</v>
      </c>
      <c r="B966" s="3" t="s">
        <v>526</v>
      </c>
      <c r="C966" s="3" t="s">
        <v>694</v>
      </c>
      <c r="D966" s="6">
        <v>6700</v>
      </c>
      <c r="E966" s="171">
        <v>-27.173909999999999</v>
      </c>
      <c r="F966" s="171">
        <v>1.5151520000000001</v>
      </c>
      <c r="G966" s="171">
        <v>-22.093019999999999</v>
      </c>
      <c r="H966" s="6">
        <v>113900000000</v>
      </c>
      <c r="I966" s="154">
        <v>17</v>
      </c>
      <c r="J966" s="154">
        <v>24.925879999999999</v>
      </c>
      <c r="K966" s="6">
        <v>245</v>
      </c>
      <c r="L966" s="6">
        <v>1867500</v>
      </c>
      <c r="M966" s="154">
        <v>13.232546647704257</v>
      </c>
      <c r="N966" s="154">
        <v>0.56039494847585447</v>
      </c>
      <c r="O966" s="154" t="s">
        <v>4942</v>
      </c>
      <c r="P966" s="172">
        <v>2600069.400533</v>
      </c>
      <c r="Q966" s="168">
        <v>2.0356114255067892E-2</v>
      </c>
      <c r="R966" s="172">
        <v>2237994.8565839999</v>
      </c>
      <c r="S966" s="168">
        <v>-0.1392557228952338</v>
      </c>
      <c r="T966" s="172">
        <v>2037467.6188370001</v>
      </c>
      <c r="U966" s="168">
        <v>-8.9601295175931669E-2</v>
      </c>
      <c r="V966" s="172">
        <v>32042.485854999999</v>
      </c>
      <c r="W966" s="173">
        <v>4.8768098227500722E-3</v>
      </c>
      <c r="X966" s="172">
        <v>28116.903299000001</v>
      </c>
      <c r="Y966" s="173">
        <v>-0.12251179804726164</v>
      </c>
      <c r="Z966" s="172">
        <v>9952.9132090000003</v>
      </c>
      <c r="AA966" s="173">
        <v>-0.6460167357991381</v>
      </c>
      <c r="AB966" s="172">
        <v>1542</v>
      </c>
      <c r="AC966" s="168">
        <v>-0.17803837953091683</v>
      </c>
      <c r="AD966" s="172">
        <v>1320</v>
      </c>
      <c r="AE966" s="168">
        <v>-0.14396887159533078</v>
      </c>
      <c r="AF966" s="172">
        <v>468</v>
      </c>
      <c r="AG966" s="168">
        <v>-0.6454545454545455</v>
      </c>
      <c r="AH966" s="171">
        <v>10.546150862408</v>
      </c>
      <c r="AI966" s="171">
        <v>9.3969324169281201</v>
      </c>
      <c r="AJ966" s="171">
        <v>3.2940077340465828</v>
      </c>
      <c r="AK966" s="171">
        <v>12.213220594037539</v>
      </c>
      <c r="AL966" s="171">
        <v>10.468282628540717</v>
      </c>
      <c r="AM966" s="171">
        <v>3.7394713652713172</v>
      </c>
      <c r="AN966" s="170">
        <v>3.0983641252993466</v>
      </c>
      <c r="AO966" s="170">
        <v>3.7616322594903995</v>
      </c>
      <c r="AP966" s="170">
        <v>2.9004661499716256</v>
      </c>
      <c r="AQ966" s="170">
        <v>0</v>
      </c>
      <c r="AR966" s="170">
        <v>0</v>
      </c>
      <c r="AS966" s="170">
        <v>0</v>
      </c>
      <c r="AT966" s="6">
        <v>1500</v>
      </c>
      <c r="AU966" s="6">
        <v>1200</v>
      </c>
      <c r="AV966" s="6" t="s">
        <v>4748</v>
      </c>
    </row>
    <row r="967" spans="1:48" x14ac:dyDescent="0.25">
      <c r="A967" s="162">
        <v>964</v>
      </c>
      <c r="B967" s="3" t="s">
        <v>212</v>
      </c>
      <c r="C967" s="3" t="s">
        <v>1</v>
      </c>
      <c r="D967" s="28">
        <v>60200</v>
      </c>
      <c r="E967" s="25">
        <v>-6.2305299999999999</v>
      </c>
      <c r="F967" s="25">
        <v>1.8612519999999999</v>
      </c>
      <c r="G967" s="25">
        <v>-6.9072180000000003</v>
      </c>
      <c r="H967" s="28">
        <v>2847426348200</v>
      </c>
      <c r="I967" s="51">
        <v>47.299439999999997</v>
      </c>
      <c r="J967" s="51">
        <v>74.330119999999994</v>
      </c>
      <c r="K967" s="28">
        <v>216303.5</v>
      </c>
      <c r="L967" s="28">
        <v>14025150000</v>
      </c>
      <c r="M967" s="51">
        <v>7.291670983731561</v>
      </c>
      <c r="N967" s="51">
        <v>1.7335176875823874</v>
      </c>
      <c r="O967" s="51">
        <v>0.68659950000000003</v>
      </c>
      <c r="P967" s="30">
        <v>3045875.4928669999</v>
      </c>
      <c r="Q967" s="27">
        <v>0.24226159360298105</v>
      </c>
      <c r="R967" s="30">
        <v>3661513.0807989999</v>
      </c>
      <c r="S967" s="27">
        <v>0.20212171816403335</v>
      </c>
      <c r="T967" s="30">
        <v>3971327.6551299999</v>
      </c>
      <c r="U967" s="27">
        <v>8.4613810600778619E-2</v>
      </c>
      <c r="V967" s="30">
        <v>173332.19482800001</v>
      </c>
      <c r="W967" s="32">
        <v>0.55459817969500058</v>
      </c>
      <c r="X967" s="30">
        <v>264834.69621199998</v>
      </c>
      <c r="Y967" s="32">
        <v>0.52790251386823561</v>
      </c>
      <c r="Z967" s="30">
        <v>344538.39800300001</v>
      </c>
      <c r="AA967" s="32">
        <v>0.30095641897010833</v>
      </c>
      <c r="AB967" s="30">
        <v>3272.9089557407865</v>
      </c>
      <c r="AC967" s="27">
        <v>0.21640297061672564</v>
      </c>
      <c r="AD967" s="30">
        <v>5198.7197723180625</v>
      </c>
      <c r="AE967" s="27">
        <v>0.58840952883805175</v>
      </c>
      <c r="AF967" s="30">
        <v>7796.3251253333328</v>
      </c>
      <c r="AG967" s="27">
        <v>0.49966250668999251</v>
      </c>
      <c r="AH967" s="25">
        <v>14.86303164068088</v>
      </c>
      <c r="AI967" s="25">
        <v>17.355013003081652</v>
      </c>
      <c r="AJ967" s="25">
        <v>15.68954485661088</v>
      </c>
      <c r="AK967" s="25">
        <v>32.151864345867665</v>
      </c>
      <c r="AL967" s="25">
        <v>35.695546970691019</v>
      </c>
      <c r="AM967" s="25">
        <v>38.026639599884085</v>
      </c>
      <c r="AN967" s="49">
        <v>14.822720833707892</v>
      </c>
      <c r="AO967" s="49">
        <v>16.00340108631082</v>
      </c>
      <c r="AP967" s="49">
        <v>17.551791807296301</v>
      </c>
      <c r="AQ967" s="49">
        <v>92.347586394513115</v>
      </c>
      <c r="AR967" s="49">
        <v>85.930488260556046</v>
      </c>
      <c r="AS967" s="49">
        <v>98.330532474508786</v>
      </c>
      <c r="AT967" s="28">
        <v>0</v>
      </c>
      <c r="AU967" s="28">
        <v>488.78555555555562</v>
      </c>
      <c r="AV967" s="28">
        <v>586.54266666666661</v>
      </c>
    </row>
    <row r="968" spans="1:48" x14ac:dyDescent="0.25">
      <c r="A968" s="162">
        <v>965</v>
      </c>
      <c r="B968" s="3" t="s">
        <v>213</v>
      </c>
      <c r="C968" s="3" t="s">
        <v>1</v>
      </c>
      <c r="D968" s="28">
        <v>6510</v>
      </c>
      <c r="E968" s="25">
        <v>30.2</v>
      </c>
      <c r="F968" s="25">
        <v>15.42553</v>
      </c>
      <c r="G968" s="25">
        <v>5</v>
      </c>
      <c r="H968" s="28">
        <v>105527093490</v>
      </c>
      <c r="I968" s="51">
        <v>16.21</v>
      </c>
      <c r="J968" s="51">
        <v>57.409520000000001</v>
      </c>
      <c r="K968" s="28">
        <v>55</v>
      </c>
      <c r="L968" s="28">
        <v>298230</v>
      </c>
      <c r="M968" s="51" t="s">
        <v>4942</v>
      </c>
      <c r="N968" s="51">
        <v>0.60438311560537383</v>
      </c>
      <c r="O968" s="51">
        <v>0.63438229999999995</v>
      </c>
      <c r="P968" s="30">
        <v>162916.08139499999</v>
      </c>
      <c r="Q968" s="27">
        <v>0.3843245162217297</v>
      </c>
      <c r="R968" s="30">
        <v>322521.27026700001</v>
      </c>
      <c r="S968" s="27">
        <v>0.97967731303963479</v>
      </c>
      <c r="T968" s="30">
        <v>155420.82527500001</v>
      </c>
      <c r="U968" s="27">
        <v>-0.51810674332786022</v>
      </c>
      <c r="V968" s="30">
        <v>-4978.3234629999997</v>
      </c>
      <c r="W968" s="32">
        <v>-2.3203621306037796</v>
      </c>
      <c r="X968" s="30">
        <v>22117.944027000001</v>
      </c>
      <c r="Y968" s="32">
        <v>-5.4428499255593676</v>
      </c>
      <c r="Z968" s="30">
        <v>5008.6872329999997</v>
      </c>
      <c r="AA968" s="32">
        <v>-0.77354643691629954</v>
      </c>
      <c r="AB968" s="30">
        <v>-276.46654100000001</v>
      </c>
      <c r="AC968" s="27">
        <v>-2.3199994000000004</v>
      </c>
      <c r="AD968" s="30">
        <v>1229</v>
      </c>
      <c r="AE968" s="27">
        <v>-5.4453842246320869</v>
      </c>
      <c r="AF968" s="30">
        <v>283.92104799999998</v>
      </c>
      <c r="AG968" s="27">
        <v>-0.76898206021155413</v>
      </c>
      <c r="AH968" s="25">
        <v>-1.0544680368190678</v>
      </c>
      <c r="AI968" s="25">
        <v>3.5930197352632227</v>
      </c>
      <c r="AJ968" s="25">
        <v>0.83096641924448378</v>
      </c>
      <c r="AK968" s="25">
        <v>-2.5862556075080985</v>
      </c>
      <c r="AL968" s="25">
        <v>11.007047311961845</v>
      </c>
      <c r="AM968" s="25">
        <v>2.3270905980870165</v>
      </c>
      <c r="AN968" s="49">
        <v>6.2429588723904477</v>
      </c>
      <c r="AO968" s="49">
        <v>5.562764187970437</v>
      </c>
      <c r="AP968" s="49">
        <v>8.7100409105712924</v>
      </c>
      <c r="AQ968" s="49">
        <v>61.344277845569785</v>
      </c>
      <c r="AR968" s="49">
        <v>96.12467816219754</v>
      </c>
      <c r="AS968" s="49">
        <v>104.54108111141538</v>
      </c>
      <c r="AT968" s="28">
        <v>0</v>
      </c>
      <c r="AU968" s="28">
        <v>0</v>
      </c>
      <c r="AV968" s="28" t="s">
        <v>4748</v>
      </c>
    </row>
    <row r="969" spans="1:48" x14ac:dyDescent="0.25">
      <c r="A969" s="162">
        <v>966</v>
      </c>
      <c r="B969" s="3" t="s">
        <v>527</v>
      </c>
      <c r="C969" s="3" t="s">
        <v>694</v>
      </c>
      <c r="D969" s="28" t="s">
        <v>4942</v>
      </c>
      <c r="E969" s="25" t="s">
        <v>4942</v>
      </c>
      <c r="F969" s="25" t="s">
        <v>4942</v>
      </c>
      <c r="G969" s="25" t="s">
        <v>4942</v>
      </c>
      <c r="H969" s="28" t="s">
        <v>4942</v>
      </c>
      <c r="I969" s="51">
        <v>3.1999999999999997</v>
      </c>
      <c r="J969" s="51">
        <v>51.303750000000001</v>
      </c>
      <c r="K969" s="28">
        <v>0</v>
      </c>
      <c r="L969" s="28" t="s">
        <v>4942</v>
      </c>
      <c r="M969" s="51" t="s">
        <v>4942</v>
      </c>
      <c r="N969" s="51" t="s">
        <v>4942</v>
      </c>
      <c r="O969" s="51" t="s">
        <v>4942</v>
      </c>
      <c r="P969" s="30">
        <v>501520.63731899997</v>
      </c>
      <c r="Q969" s="27">
        <v>0.11281285182709366</v>
      </c>
      <c r="R969" s="30">
        <v>522376.21932099998</v>
      </c>
      <c r="S969" s="27">
        <v>4.1584693530237526E-2</v>
      </c>
      <c r="T969" s="30">
        <v>682919.33798700001</v>
      </c>
      <c r="U969" s="27">
        <v>0.30733236454499918</v>
      </c>
      <c r="V969" s="30">
        <v>13446.791743</v>
      </c>
      <c r="W969" s="32">
        <v>0.48527892407242357</v>
      </c>
      <c r="X969" s="30">
        <v>11577.980170000001</v>
      </c>
      <c r="Y969" s="32">
        <v>-0.13897824914056889</v>
      </c>
      <c r="Z969" s="30">
        <v>1382.4032649999999</v>
      </c>
      <c r="AA969" s="32">
        <v>-0.880600653593968</v>
      </c>
      <c r="AB969" s="30">
        <v>4202</v>
      </c>
      <c r="AC969" s="27">
        <v>-0.22429388960679342</v>
      </c>
      <c r="AD969" s="30">
        <v>3256</v>
      </c>
      <c r="AE969" s="27">
        <v>-0.22513089005235598</v>
      </c>
      <c r="AF969" s="30">
        <v>432</v>
      </c>
      <c r="AG969" s="27">
        <v>-0.86732186732186733</v>
      </c>
      <c r="AH969" s="25">
        <v>9.3506369248660857</v>
      </c>
      <c r="AI969" s="25">
        <v>5.572107246068553</v>
      </c>
      <c r="AJ969" s="25">
        <v>0.51055868554962636</v>
      </c>
      <c r="AK969" s="25">
        <v>21.917667126846187</v>
      </c>
      <c r="AL969" s="25">
        <v>15.786624652818071</v>
      </c>
      <c r="AM969" s="25">
        <v>2.1393401662357348</v>
      </c>
      <c r="AN969" s="49">
        <v>9.6376761330074228</v>
      </c>
      <c r="AO969" s="49">
        <v>9.2215190455289253</v>
      </c>
      <c r="AP969" s="49">
        <v>5.1544299083342127</v>
      </c>
      <c r="AQ969" s="49">
        <v>31.550892499149679</v>
      </c>
      <c r="AR969" s="49">
        <v>55.632033511733404</v>
      </c>
      <c r="AS969" s="49">
        <v>186.25649107693673</v>
      </c>
      <c r="AT969" s="28">
        <v>2000</v>
      </c>
      <c r="AU969" s="28">
        <v>2000</v>
      </c>
      <c r="AV969" s="28">
        <v>2000</v>
      </c>
    </row>
    <row r="970" spans="1:48" x14ac:dyDescent="0.25">
      <c r="A970" s="162">
        <v>967</v>
      </c>
      <c r="B970" s="3" t="s">
        <v>3313</v>
      </c>
      <c r="C970" s="3" t="s">
        <v>2176</v>
      </c>
      <c r="D970" s="28">
        <v>7200</v>
      </c>
      <c r="E970" s="25">
        <v>16.12903</v>
      </c>
      <c r="F970" s="25">
        <v>50</v>
      </c>
      <c r="G970" s="25">
        <v>56.521740000000001</v>
      </c>
      <c r="H970" s="28">
        <v>87341587200</v>
      </c>
      <c r="I970" s="51">
        <v>12.13078</v>
      </c>
      <c r="J970" s="51">
        <v>58.094940000000001</v>
      </c>
      <c r="K970" s="28">
        <v>15</v>
      </c>
      <c r="L970" s="28">
        <v>99500</v>
      </c>
      <c r="M970" s="51" t="s">
        <v>4942</v>
      </c>
      <c r="N970" s="51" t="s">
        <v>4942</v>
      </c>
      <c r="O970" s="51" t="s">
        <v>4942</v>
      </c>
      <c r="P970" s="30">
        <v>348229.29578300001</v>
      </c>
      <c r="Q970" s="27">
        <v>6.3871977567729221E-2</v>
      </c>
      <c r="R970" s="30">
        <v>281793.37539599999</v>
      </c>
      <c r="S970" s="27">
        <v>-0.19078211164749259</v>
      </c>
      <c r="T970" s="30">
        <v>237968.42145600001</v>
      </c>
      <c r="U970" s="27">
        <v>-0.15552159052147138</v>
      </c>
      <c r="V970" s="30">
        <v>-3953.5520670000001</v>
      </c>
      <c r="W970" s="32">
        <v>-0.76675573758462012</v>
      </c>
      <c r="X970" s="30">
        <v>-1315.0338380000001</v>
      </c>
      <c r="Y970" s="32">
        <v>-0.66737915279363891</v>
      </c>
      <c r="Z970" s="30">
        <v>-14501.130305000001</v>
      </c>
      <c r="AA970" s="32">
        <v>10.027191761889856</v>
      </c>
      <c r="AB970" s="30">
        <v>-326</v>
      </c>
      <c r="AC970" s="27">
        <v>-0.7666428060128847</v>
      </c>
      <c r="AD970" s="30">
        <v>-108</v>
      </c>
      <c r="AE970" s="27">
        <v>-0.66871165644171782</v>
      </c>
      <c r="AF970" s="30">
        <v>-1195</v>
      </c>
      <c r="AG970" s="27">
        <v>10.064814814814815</v>
      </c>
      <c r="AH970" s="25">
        <v>-0.7221176477453779</v>
      </c>
      <c r="AI970" s="25">
        <v>-0.24747938420157503</v>
      </c>
      <c r="AJ970" s="25">
        <v>-2.7810389039972185</v>
      </c>
      <c r="AK970" s="25">
        <v>-61.009006070604102</v>
      </c>
      <c r="AL970" s="25">
        <v>-34.192396898495822</v>
      </c>
      <c r="AM970" s="25" t="s">
        <v>4748</v>
      </c>
      <c r="AN970" s="49">
        <v>12.227491152706937</v>
      </c>
      <c r="AO970" s="49">
        <v>15.322732937678884</v>
      </c>
      <c r="AP970" s="49">
        <v>10.802583705314506</v>
      </c>
      <c r="AQ970" s="49">
        <v>5575.8407459100408</v>
      </c>
      <c r="AR970" s="49">
        <v>7600.3873886044003</v>
      </c>
      <c r="AS970" s="49" t="s">
        <v>4748</v>
      </c>
      <c r="AT970" s="28">
        <v>0</v>
      </c>
      <c r="AU970" s="28" t="s">
        <v>4748</v>
      </c>
      <c r="AV970" s="28" t="s">
        <v>4748</v>
      </c>
    </row>
    <row r="971" spans="1:48" x14ac:dyDescent="0.25">
      <c r="A971" s="162">
        <v>968</v>
      </c>
      <c r="B971" s="3" t="s">
        <v>3316</v>
      </c>
      <c r="C971" s="3" t="s">
        <v>2176</v>
      </c>
      <c r="D971" s="28" t="s">
        <v>4942</v>
      </c>
      <c r="E971" s="25" t="s">
        <v>4942</v>
      </c>
      <c r="F971" s="25" t="s">
        <v>4942</v>
      </c>
      <c r="G971" s="25" t="s">
        <v>4942</v>
      </c>
      <c r="H971" s="28" t="s">
        <v>4942</v>
      </c>
      <c r="I971" s="51">
        <v>4.6043799999999999</v>
      </c>
      <c r="J971" s="51">
        <v>31.85604</v>
      </c>
      <c r="K971" s="28" t="s">
        <v>4942</v>
      </c>
      <c r="L971" s="28" t="s">
        <v>4942</v>
      </c>
      <c r="M971" s="51" t="s">
        <v>4942</v>
      </c>
      <c r="N971" s="51" t="s">
        <v>4942</v>
      </c>
      <c r="O971" s="51" t="s">
        <v>4942</v>
      </c>
      <c r="P971" s="30">
        <v>275864.13821200002</v>
      </c>
      <c r="Q971" s="27">
        <v>0.3792060361588796</v>
      </c>
      <c r="R971" s="30">
        <v>269649.41279700003</v>
      </c>
      <c r="S971" s="27">
        <v>-2.2528210644850111E-2</v>
      </c>
      <c r="T971" s="30">
        <v>305732.344163</v>
      </c>
      <c r="U971" s="27">
        <v>0.13381424046773008</v>
      </c>
      <c r="V971" s="30">
        <v>29060.674443</v>
      </c>
      <c r="W971" s="32">
        <v>0.34226513315440266</v>
      </c>
      <c r="X971" s="30">
        <v>22368.368976999998</v>
      </c>
      <c r="Y971" s="32">
        <v>-0.23028734171763221</v>
      </c>
      <c r="Z971" s="30">
        <v>29187.942798</v>
      </c>
      <c r="AA971" s="32">
        <v>0.30487577471616928</v>
      </c>
      <c r="AB971" s="30">
        <v>5887</v>
      </c>
      <c r="AC971" s="27">
        <v>0.13189771197846567</v>
      </c>
      <c r="AD971" s="30">
        <v>4227</v>
      </c>
      <c r="AE971" s="27">
        <v>-0.28197723798199426</v>
      </c>
      <c r="AF971" s="30">
        <v>5854</v>
      </c>
      <c r="AG971" s="27">
        <v>0.3849065531109534</v>
      </c>
      <c r="AH971" s="25">
        <v>22.456129068393601</v>
      </c>
      <c r="AI971" s="25">
        <v>14.378211364566388</v>
      </c>
      <c r="AJ971" s="25">
        <v>15.606103468258183</v>
      </c>
      <c r="AK971" s="25">
        <v>34.598314728535669</v>
      </c>
      <c r="AL971" s="25">
        <v>21.058029020049215</v>
      </c>
      <c r="AM971" s="25">
        <v>24.275490279771255</v>
      </c>
      <c r="AN971" s="49">
        <v>13.367394517101438</v>
      </c>
      <c r="AO971" s="49">
        <v>10.607783884377985</v>
      </c>
      <c r="AP971" s="49">
        <v>12.053309739565243</v>
      </c>
      <c r="AQ971" s="49">
        <v>2.7611013664604411</v>
      </c>
      <c r="AR971" s="49">
        <v>0</v>
      </c>
      <c r="AS971" s="49">
        <v>0</v>
      </c>
      <c r="AT971" s="28">
        <v>2000</v>
      </c>
      <c r="AU971" s="28">
        <v>2000</v>
      </c>
      <c r="AV971" s="28">
        <v>2000</v>
      </c>
    </row>
    <row r="972" spans="1:48" x14ac:dyDescent="0.25">
      <c r="A972" s="162">
        <v>969</v>
      </c>
      <c r="B972" s="3" t="s">
        <v>3319</v>
      </c>
      <c r="C972" s="3" t="s">
        <v>2176</v>
      </c>
      <c r="D972" s="6">
        <v>17000</v>
      </c>
      <c r="E972" s="171">
        <v>0</v>
      </c>
      <c r="F972" s="171">
        <v>-28.870290000000001</v>
      </c>
      <c r="G972" s="171">
        <v>80.625</v>
      </c>
      <c r="H972" s="6">
        <v>37221126000</v>
      </c>
      <c r="I972" s="154">
        <v>2.18947</v>
      </c>
      <c r="J972" s="154">
        <v>34.162799999999997</v>
      </c>
      <c r="K972" s="6">
        <v>15</v>
      </c>
      <c r="L972" s="6">
        <v>255000</v>
      </c>
      <c r="M972" s="154">
        <v>10.834926704907584</v>
      </c>
      <c r="N972" s="154">
        <v>0.98712209810996765</v>
      </c>
      <c r="O972" s="154" t="s">
        <v>4942</v>
      </c>
      <c r="P972" s="172">
        <v>797751.49583599996</v>
      </c>
      <c r="Q972" s="168">
        <v>-0.3208592002433206</v>
      </c>
      <c r="R972" s="172">
        <v>741743.38705200003</v>
      </c>
      <c r="S972" s="168">
        <v>-7.0207463196676922E-2</v>
      </c>
      <c r="T972" s="172">
        <v>817536.57495799998</v>
      </c>
      <c r="U972" s="168">
        <v>0.10218249225953187</v>
      </c>
      <c r="V972" s="172">
        <v>2564.0925050000001</v>
      </c>
      <c r="W972" s="173">
        <v>0.21343785949757454</v>
      </c>
      <c r="X972" s="172">
        <v>4189.8119299999998</v>
      </c>
      <c r="Y972" s="173">
        <v>0.63403306309340812</v>
      </c>
      <c r="Z972" s="172">
        <v>4303.6449259999999</v>
      </c>
      <c r="AA972" s="173">
        <v>2.7168998967454869E-2</v>
      </c>
      <c r="AB972" s="172">
        <v>1171.3554987212278</v>
      </c>
      <c r="AC972" s="168">
        <v>0.21347464042392117</v>
      </c>
      <c r="AD972" s="172">
        <v>1913.7742053343081</v>
      </c>
      <c r="AE972" s="168">
        <v>0.63381160324391783</v>
      </c>
      <c r="AF972" s="172">
        <v>1965.6932773109247</v>
      </c>
      <c r="AG972" s="168">
        <v>2.7129152348224425E-2</v>
      </c>
      <c r="AH972" s="171">
        <v>3.0190461688155175</v>
      </c>
      <c r="AI972" s="171">
        <v>4.6867316926020166</v>
      </c>
      <c r="AJ972" s="171">
        <v>4.4432846535793358</v>
      </c>
      <c r="AK972" s="171">
        <v>8.8867402831581028</v>
      </c>
      <c r="AL972" s="171">
        <v>13.922471510378978</v>
      </c>
      <c r="AM972" s="171">
        <v>13.216098464570452</v>
      </c>
      <c r="AN972" s="170">
        <v>5.9591362284042493</v>
      </c>
      <c r="AO972" s="170">
        <v>8.0380597064656065</v>
      </c>
      <c r="AP972" s="170">
        <v>6.7156407459593499</v>
      </c>
      <c r="AQ972" s="170">
        <v>68.01911979576451</v>
      </c>
      <c r="AR972" s="170">
        <v>77.667036080326781</v>
      </c>
      <c r="AS972" s="170">
        <v>62.672465477862261</v>
      </c>
      <c r="AT972" s="6">
        <v>730.72707343807099</v>
      </c>
      <c r="AU972" s="6">
        <v>0</v>
      </c>
      <c r="AV972" s="6">
        <v>0</v>
      </c>
    </row>
    <row r="973" spans="1:48" x14ac:dyDescent="0.25">
      <c r="A973" s="162">
        <v>970</v>
      </c>
      <c r="B973" s="3" t="s">
        <v>528</v>
      </c>
      <c r="C973" s="3" t="s">
        <v>694</v>
      </c>
      <c r="D973" s="6">
        <v>17200</v>
      </c>
      <c r="E973" s="171">
        <v>-4.4444439999999998</v>
      </c>
      <c r="F973" s="171">
        <v>7.5</v>
      </c>
      <c r="G973" s="171">
        <v>-15.27094</v>
      </c>
      <c r="H973" s="6">
        <v>1382806194800</v>
      </c>
      <c r="I973" s="154">
        <v>80.395709999999994</v>
      </c>
      <c r="J973" s="154">
        <v>99.744950000000003</v>
      </c>
      <c r="K973" s="6">
        <v>845</v>
      </c>
      <c r="L973" s="6">
        <v>14938000</v>
      </c>
      <c r="M973" s="154">
        <v>81.403758981378488</v>
      </c>
      <c r="N973" s="154">
        <v>0.76187034611751181</v>
      </c>
      <c r="O973" s="154">
        <v>0.3989859</v>
      </c>
      <c r="P973" s="172">
        <v>2684917.3275179998</v>
      </c>
      <c r="Q973" s="168">
        <v>0.49669667709528942</v>
      </c>
      <c r="R973" s="172">
        <v>2679042.5306580001</v>
      </c>
      <c r="S973" s="168">
        <v>-2.18807365120266E-3</v>
      </c>
      <c r="T973" s="172" t="s">
        <v>4748</v>
      </c>
      <c r="U973" s="168" t="s">
        <v>4748</v>
      </c>
      <c r="V973" s="172">
        <v>160204.09253600001</v>
      </c>
      <c r="W973" s="173">
        <v>1.376898868634338</v>
      </c>
      <c r="X973" s="172">
        <v>108299.7678</v>
      </c>
      <c r="Y973" s="173">
        <v>-0.32398875655649317</v>
      </c>
      <c r="Z973" s="172">
        <v>149313.05358800001</v>
      </c>
      <c r="AA973" s="173">
        <v>0.37870151174968641</v>
      </c>
      <c r="AB973" s="172">
        <v>2541</v>
      </c>
      <c r="AC973" s="168">
        <v>0.90052356020942415</v>
      </c>
      <c r="AD973" s="172">
        <v>1347</v>
      </c>
      <c r="AE973" s="168">
        <v>-0.46989374262101535</v>
      </c>
      <c r="AF973" s="172">
        <v>1857</v>
      </c>
      <c r="AG973" s="168">
        <v>0.37861915367483295</v>
      </c>
      <c r="AH973" s="171">
        <v>4.7367027762750835</v>
      </c>
      <c r="AI973" s="171">
        <v>2.3469070436979278</v>
      </c>
      <c r="AJ973" s="171" t="s">
        <v>4748</v>
      </c>
      <c r="AK973" s="171">
        <v>12.732488902253596</v>
      </c>
      <c r="AL973" s="171">
        <v>5.8688793709786431</v>
      </c>
      <c r="AM973" s="171" t="s">
        <v>4748</v>
      </c>
      <c r="AN973" s="170" t="s">
        <v>4748</v>
      </c>
      <c r="AO973" s="170" t="s">
        <v>4748</v>
      </c>
      <c r="AP973" s="170" t="s">
        <v>4748</v>
      </c>
      <c r="AQ973" s="170">
        <v>0.11011289433204142</v>
      </c>
      <c r="AR973" s="170">
        <v>4.0399285812755874</v>
      </c>
      <c r="AS973" s="170" t="s">
        <v>4748</v>
      </c>
      <c r="AT973" s="6">
        <v>1300</v>
      </c>
      <c r="AU973" s="6">
        <v>1200</v>
      </c>
      <c r="AV973" s="6" t="s">
        <v>4748</v>
      </c>
    </row>
    <row r="974" spans="1:48" x14ac:dyDescent="0.25">
      <c r="A974" s="162">
        <v>971</v>
      </c>
      <c r="B974" s="3" t="s">
        <v>3322</v>
      </c>
      <c r="C974" s="3" t="s">
        <v>2176</v>
      </c>
      <c r="D974" s="28" t="s">
        <v>4942</v>
      </c>
      <c r="E974" s="25" t="s">
        <v>4942</v>
      </c>
      <c r="F974" s="25" t="s">
        <v>4942</v>
      </c>
      <c r="G974" s="25" t="s">
        <v>4942</v>
      </c>
      <c r="H974" s="28" t="s">
        <v>4942</v>
      </c>
      <c r="I974" s="51">
        <v>21.599999999999998</v>
      </c>
      <c r="J974" s="51">
        <v>95.098010000000002</v>
      </c>
      <c r="K974" s="28" t="s">
        <v>4942</v>
      </c>
      <c r="L974" s="28" t="s">
        <v>4942</v>
      </c>
      <c r="M974" s="51" t="s">
        <v>4942</v>
      </c>
      <c r="N974" s="51" t="s">
        <v>4942</v>
      </c>
      <c r="O974" s="51" t="s">
        <v>4942</v>
      </c>
      <c r="P974" s="30" t="s">
        <v>4748</v>
      </c>
      <c r="Q974" s="27" t="s">
        <v>2001</v>
      </c>
      <c r="R974" s="30" t="s">
        <v>4748</v>
      </c>
      <c r="S974" s="27" t="s">
        <v>2001</v>
      </c>
      <c r="T974" s="30" t="s">
        <v>4748</v>
      </c>
      <c r="U974" s="27" t="s">
        <v>4748</v>
      </c>
      <c r="V974" s="30" t="s">
        <v>4748</v>
      </c>
      <c r="W974" s="32" t="s">
        <v>2001</v>
      </c>
      <c r="X974" s="30" t="s">
        <v>4748</v>
      </c>
      <c r="Y974" s="32" t="s">
        <v>2001</v>
      </c>
      <c r="Z974" s="30" t="s">
        <v>4748</v>
      </c>
      <c r="AA974" s="32" t="s">
        <v>4748</v>
      </c>
      <c r="AB974" s="30" t="s">
        <v>4748</v>
      </c>
      <c r="AC974" s="27" t="s">
        <v>2001</v>
      </c>
      <c r="AD974" s="30" t="s">
        <v>4748</v>
      </c>
      <c r="AE974" s="27" t="s">
        <v>2001</v>
      </c>
      <c r="AF974" s="30" t="s">
        <v>4748</v>
      </c>
      <c r="AG974" s="27" t="s">
        <v>4748</v>
      </c>
      <c r="AH974" s="25" t="s">
        <v>4748</v>
      </c>
      <c r="AI974" s="25" t="s">
        <v>4748</v>
      </c>
      <c r="AJ974" s="25" t="s">
        <v>4748</v>
      </c>
      <c r="AK974" s="25" t="s">
        <v>4748</v>
      </c>
      <c r="AL974" s="25" t="s">
        <v>4748</v>
      </c>
      <c r="AM974" s="25" t="s">
        <v>4748</v>
      </c>
      <c r="AN974" s="49" t="s">
        <v>4748</v>
      </c>
      <c r="AO974" s="49" t="s">
        <v>4748</v>
      </c>
      <c r="AP974" s="49" t="s">
        <v>4748</v>
      </c>
      <c r="AQ974" s="49" t="s">
        <v>4748</v>
      </c>
      <c r="AR974" s="49" t="s">
        <v>4748</v>
      </c>
      <c r="AS974" s="49" t="s">
        <v>4748</v>
      </c>
      <c r="AT974" s="28" t="s">
        <v>4748</v>
      </c>
      <c r="AU974" s="28" t="s">
        <v>4748</v>
      </c>
      <c r="AV974" s="28" t="s">
        <v>4748</v>
      </c>
    </row>
    <row r="975" spans="1:48" x14ac:dyDescent="0.25">
      <c r="A975" s="162">
        <v>972</v>
      </c>
      <c r="B975" s="3" t="s">
        <v>214</v>
      </c>
      <c r="C975" s="3" t="s">
        <v>1</v>
      </c>
      <c r="D975" s="28">
        <v>3050</v>
      </c>
      <c r="E975" s="25">
        <v>5.1724139999999998</v>
      </c>
      <c r="F975" s="25">
        <v>16.858239999999999</v>
      </c>
      <c r="G975" s="25">
        <v>-15.27778</v>
      </c>
      <c r="H975" s="28">
        <v>301538494000</v>
      </c>
      <c r="I975" s="51">
        <v>98.865079999999992</v>
      </c>
      <c r="J975" s="51">
        <v>32.511099999999999</v>
      </c>
      <c r="K975" s="28">
        <v>17221</v>
      </c>
      <c r="L975" s="28">
        <v>50497910</v>
      </c>
      <c r="M975" s="51" t="s">
        <v>4942</v>
      </c>
      <c r="N975" s="51">
        <v>0.38612918490003251</v>
      </c>
      <c r="O975" s="51">
        <v>0.330204</v>
      </c>
      <c r="P975" s="30">
        <v>475067.28083200002</v>
      </c>
      <c r="Q975" s="27">
        <v>1.9624649105694099</v>
      </c>
      <c r="R975" s="30">
        <v>89813.645982999995</v>
      </c>
      <c r="S975" s="27">
        <v>-0.81094541845587309</v>
      </c>
      <c r="T975" s="30">
        <v>113930.46905699999</v>
      </c>
      <c r="U975" s="27">
        <v>0.26852069983401911</v>
      </c>
      <c r="V975" s="30">
        <v>5650.9928819999996</v>
      </c>
      <c r="W975" s="32">
        <v>1.0343261415280116</v>
      </c>
      <c r="X975" s="30">
        <v>1034.739648</v>
      </c>
      <c r="Y975" s="32">
        <v>-0.81689241703065374</v>
      </c>
      <c r="Z975" s="30">
        <v>-62826.932027000003</v>
      </c>
      <c r="AA975" s="32">
        <v>-61.717623170654811</v>
      </c>
      <c r="AB975" s="30">
        <v>57</v>
      </c>
      <c r="AC975" s="27">
        <v>1.0357142857142856</v>
      </c>
      <c r="AD975" s="30">
        <v>10</v>
      </c>
      <c r="AE975" s="27">
        <v>-0.82456140350877194</v>
      </c>
      <c r="AF975" s="30">
        <v>-635</v>
      </c>
      <c r="AG975" s="27">
        <v>-64.5</v>
      </c>
      <c r="AH975" s="25">
        <v>0.30346399035087823</v>
      </c>
      <c r="AI975" s="25">
        <v>6.035609151111189E-2</v>
      </c>
      <c r="AJ975" s="25">
        <v>-4.0127464244381867</v>
      </c>
      <c r="AK975" s="25">
        <v>0.64838579009464914</v>
      </c>
      <c r="AL975" s="25">
        <v>0.11859633691440163</v>
      </c>
      <c r="AM975" s="25">
        <v>-7.4652428176247438</v>
      </c>
      <c r="AN975" s="49">
        <v>12.55411493810935</v>
      </c>
      <c r="AO975" s="49">
        <v>14.627612036245241</v>
      </c>
      <c r="AP975" s="49">
        <v>5.1542717155513955</v>
      </c>
      <c r="AQ975" s="49">
        <v>26.858654503020752</v>
      </c>
      <c r="AR975" s="49">
        <v>22.281300802272554</v>
      </c>
      <c r="AS975" s="49">
        <v>0</v>
      </c>
      <c r="AT975" s="28">
        <v>0</v>
      </c>
      <c r="AU975" s="28" t="s">
        <v>4748</v>
      </c>
      <c r="AV975" s="28">
        <v>0</v>
      </c>
    </row>
    <row r="976" spans="1:48" x14ac:dyDescent="0.25">
      <c r="A976" s="162">
        <v>973</v>
      </c>
      <c r="B976" s="3" t="s">
        <v>3325</v>
      </c>
      <c r="C976" s="3" t="s">
        <v>2176</v>
      </c>
      <c r="D976" s="28" t="s">
        <v>4942</v>
      </c>
      <c r="E976" s="25" t="s">
        <v>4942</v>
      </c>
      <c r="F976" s="25" t="s">
        <v>4942</v>
      </c>
      <c r="G976" s="25" t="s">
        <v>4942</v>
      </c>
      <c r="H976" s="28" t="s">
        <v>4942</v>
      </c>
      <c r="I976" s="51">
        <v>4.2</v>
      </c>
      <c r="J976" s="51" t="s">
        <v>4942</v>
      </c>
      <c r="K976" s="28">
        <v>0</v>
      </c>
      <c r="L976" s="28" t="s">
        <v>4942</v>
      </c>
      <c r="M976" s="51" t="s">
        <v>4942</v>
      </c>
      <c r="N976" s="51" t="s">
        <v>4942</v>
      </c>
      <c r="O976" s="51" t="s">
        <v>4942</v>
      </c>
      <c r="P976" s="30">
        <v>11716.967943</v>
      </c>
      <c r="Q976" s="27">
        <v>-0.63912617822385487</v>
      </c>
      <c r="R976" s="30">
        <v>33235.877636999998</v>
      </c>
      <c r="S976" s="27">
        <v>1.8365595774166059</v>
      </c>
      <c r="T976" s="30">
        <v>10337.405473000001</v>
      </c>
      <c r="U976" s="27">
        <v>-0.68896848201499472</v>
      </c>
      <c r="V976" s="30">
        <v>-1196.1410060000001</v>
      </c>
      <c r="W976" s="32">
        <v>0.20747758072848588</v>
      </c>
      <c r="X976" s="30">
        <v>-2201.057687</v>
      </c>
      <c r="Y976" s="32">
        <v>0.84013228871780687</v>
      </c>
      <c r="Z976" s="30">
        <v>3866.5955199999999</v>
      </c>
      <c r="AA976" s="32">
        <v>-2.7566988556624774</v>
      </c>
      <c r="AB976" s="30">
        <v>-285</v>
      </c>
      <c r="AC976" s="27">
        <v>0.20762711864406769</v>
      </c>
      <c r="AD976" s="30">
        <v>-524</v>
      </c>
      <c r="AE976" s="27">
        <v>0.83859649122807012</v>
      </c>
      <c r="AF976" s="30">
        <v>921</v>
      </c>
      <c r="AG976" s="27">
        <v>-2.7576335877862594</v>
      </c>
      <c r="AH976" s="25">
        <v>-3.0240304947211762</v>
      </c>
      <c r="AI976" s="25">
        <v>-5.8657162622308006</v>
      </c>
      <c r="AJ976" s="25">
        <v>4.2473669436234003</v>
      </c>
      <c r="AK976" s="25">
        <v>-3.3069845585954787</v>
      </c>
      <c r="AL976" s="25">
        <v>-6.3851441706075747</v>
      </c>
      <c r="AM976" s="25">
        <v>10.952190721305143</v>
      </c>
      <c r="AN976" s="49">
        <v>-15.781297695746366</v>
      </c>
      <c r="AO976" s="49">
        <v>-7.3703762173951359</v>
      </c>
      <c r="AP976" s="49">
        <v>33.497405485779773</v>
      </c>
      <c r="AQ976" s="49">
        <v>0</v>
      </c>
      <c r="AR976" s="49">
        <v>0</v>
      </c>
      <c r="AS976" s="49">
        <v>111.49633218622266</v>
      </c>
      <c r="AT976" s="28">
        <v>0</v>
      </c>
      <c r="AU976" s="28">
        <v>0</v>
      </c>
      <c r="AV976" s="28">
        <v>0</v>
      </c>
    </row>
    <row r="977" spans="1:48" x14ac:dyDescent="0.25">
      <c r="A977" s="162">
        <v>974</v>
      </c>
      <c r="B977" s="3" t="s">
        <v>3328</v>
      </c>
      <c r="C977" s="3" t="s">
        <v>2176</v>
      </c>
      <c r="D977" s="28">
        <v>1800</v>
      </c>
      <c r="E977" s="25">
        <v>-37.93103</v>
      </c>
      <c r="F977" s="25">
        <v>-37.93103</v>
      </c>
      <c r="G977" s="25">
        <v>-86.153850000000006</v>
      </c>
      <c r="H977" s="28">
        <v>2160000000</v>
      </c>
      <c r="I977" s="51">
        <v>1.2</v>
      </c>
      <c r="J977" s="51">
        <v>91.933329999999998</v>
      </c>
      <c r="K977" s="28">
        <v>5</v>
      </c>
      <c r="L977" s="28">
        <v>9000</v>
      </c>
      <c r="M977" s="51">
        <v>2.3841059602649008</v>
      </c>
      <c r="N977" s="51">
        <v>0.14654186666496533</v>
      </c>
      <c r="O977" s="51" t="s">
        <v>4942</v>
      </c>
      <c r="P977" s="30" t="s">
        <v>4748</v>
      </c>
      <c r="Q977" s="27" t="s">
        <v>2001</v>
      </c>
      <c r="R977" s="30">
        <v>49925.144711000001</v>
      </c>
      <c r="S977" s="27" t="s">
        <v>2001</v>
      </c>
      <c r="T977" s="30" t="s">
        <v>4748</v>
      </c>
      <c r="U977" s="27" t="s">
        <v>4748</v>
      </c>
      <c r="V977" s="30" t="s">
        <v>4748</v>
      </c>
      <c r="W977" s="32" t="s">
        <v>2001</v>
      </c>
      <c r="X977" s="30">
        <v>800.12321699999995</v>
      </c>
      <c r="Y977" s="32" t="s">
        <v>2001</v>
      </c>
      <c r="Z977" s="30" t="s">
        <v>4748</v>
      </c>
      <c r="AA977" s="32" t="s">
        <v>4748</v>
      </c>
      <c r="AB977" s="30" t="s">
        <v>4748</v>
      </c>
      <c r="AC977" s="27" t="s">
        <v>2001</v>
      </c>
      <c r="AD977" s="30">
        <v>667</v>
      </c>
      <c r="AE977" s="27" t="s">
        <v>2001</v>
      </c>
      <c r="AF977" s="30" t="s">
        <v>4748</v>
      </c>
      <c r="AG977" s="27" t="s">
        <v>4748</v>
      </c>
      <c r="AH977" s="25" t="s">
        <v>4748</v>
      </c>
      <c r="AI977" s="25" t="s">
        <v>4748</v>
      </c>
      <c r="AJ977" s="25" t="s">
        <v>4748</v>
      </c>
      <c r="AK977" s="25" t="s">
        <v>4748</v>
      </c>
      <c r="AL977" s="25" t="s">
        <v>4748</v>
      </c>
      <c r="AM977" s="25" t="s">
        <v>4748</v>
      </c>
      <c r="AN977" s="49" t="s">
        <v>4748</v>
      </c>
      <c r="AO977" s="49">
        <v>19.122712793852958</v>
      </c>
      <c r="AP977" s="49" t="s">
        <v>4748</v>
      </c>
      <c r="AQ977" s="49" t="s">
        <v>4748</v>
      </c>
      <c r="AR977" s="49">
        <v>0</v>
      </c>
      <c r="AS977" s="49" t="s">
        <v>4748</v>
      </c>
      <c r="AT977" s="28" t="s">
        <v>4748</v>
      </c>
      <c r="AU977" s="28" t="s">
        <v>4748</v>
      </c>
      <c r="AV977" s="28" t="s">
        <v>4748</v>
      </c>
    </row>
    <row r="978" spans="1:48" x14ac:dyDescent="0.25">
      <c r="A978" s="162">
        <v>975</v>
      </c>
      <c r="B978" s="3" t="s">
        <v>3331</v>
      </c>
      <c r="C978" s="3" t="s">
        <v>2176</v>
      </c>
      <c r="D978" s="6">
        <v>14000</v>
      </c>
      <c r="E978" s="171">
        <v>0</v>
      </c>
      <c r="F978" s="171">
        <v>40</v>
      </c>
      <c r="G978" s="171">
        <v>47.36842</v>
      </c>
      <c r="H978" s="6">
        <v>93399138000</v>
      </c>
      <c r="I978" s="154">
        <v>6.67136</v>
      </c>
      <c r="J978" s="154">
        <v>34.357080000000003</v>
      </c>
      <c r="K978" s="6">
        <v>5</v>
      </c>
      <c r="L978" s="6">
        <v>70000</v>
      </c>
      <c r="M978" s="154">
        <v>13.071895424836601</v>
      </c>
      <c r="N978" s="154">
        <v>0.67684410134928441</v>
      </c>
      <c r="O978" s="154" t="s">
        <v>4942</v>
      </c>
      <c r="P978" s="172">
        <v>189896.567305</v>
      </c>
      <c r="Q978" s="168">
        <v>-8.4298259279598664E-2</v>
      </c>
      <c r="R978" s="172">
        <v>218774.19446999999</v>
      </c>
      <c r="S978" s="168">
        <v>0.15207029581855758</v>
      </c>
      <c r="T978" s="172" t="s">
        <v>4748</v>
      </c>
      <c r="U978" s="168" t="s">
        <v>4748</v>
      </c>
      <c r="V978" s="172">
        <v>4783.8158139999996</v>
      </c>
      <c r="W978" s="173">
        <v>0.36157979194980405</v>
      </c>
      <c r="X978" s="172">
        <v>5919.6225640000002</v>
      </c>
      <c r="Y978" s="173">
        <v>0.23742693994949038</v>
      </c>
      <c r="Z978" s="172" t="s">
        <v>4748</v>
      </c>
      <c r="AA978" s="173" t="s">
        <v>4748</v>
      </c>
      <c r="AB978" s="172">
        <v>717</v>
      </c>
      <c r="AC978" s="168">
        <v>0.36053130929791277</v>
      </c>
      <c r="AD978" s="172">
        <v>887</v>
      </c>
      <c r="AE978" s="168">
        <v>0.23709902370990243</v>
      </c>
      <c r="AF978" s="172" t="s">
        <v>4748</v>
      </c>
      <c r="AG978" s="168" t="s">
        <v>4748</v>
      </c>
      <c r="AH978" s="171">
        <v>2.4963580176164228</v>
      </c>
      <c r="AI978" s="171">
        <v>3.1843915141316117</v>
      </c>
      <c r="AJ978" s="171" t="s">
        <v>4748</v>
      </c>
      <c r="AK978" s="171">
        <v>3.5511186142909685</v>
      </c>
      <c r="AL978" s="171">
        <v>4.3359874306092054</v>
      </c>
      <c r="AM978" s="171" t="s">
        <v>4748</v>
      </c>
      <c r="AN978" s="170">
        <v>35.07623054292366</v>
      </c>
      <c r="AO978" s="170">
        <v>30.932383233745476</v>
      </c>
      <c r="AP978" s="170" t="s">
        <v>4748</v>
      </c>
      <c r="AQ978" s="170">
        <v>7.4149161135282871</v>
      </c>
      <c r="AR978" s="170">
        <v>5.147719341769327</v>
      </c>
      <c r="AS978" s="170" t="s">
        <v>4748</v>
      </c>
      <c r="AT978" s="6">
        <v>600</v>
      </c>
      <c r="AU978" s="6">
        <v>800</v>
      </c>
      <c r="AV978" s="6" t="s">
        <v>4748</v>
      </c>
    </row>
    <row r="979" spans="1:48" x14ac:dyDescent="0.25">
      <c r="A979" s="162">
        <v>976</v>
      </c>
      <c r="B979" s="3" t="s">
        <v>529</v>
      </c>
      <c r="C979" s="3" t="s">
        <v>694</v>
      </c>
      <c r="D979" s="28">
        <v>5700</v>
      </c>
      <c r="E979" s="25">
        <v>-5</v>
      </c>
      <c r="F979" s="25">
        <v>-3.389831</v>
      </c>
      <c r="G979" s="25">
        <v>-5</v>
      </c>
      <c r="H979" s="28">
        <v>31737600000</v>
      </c>
      <c r="I979" s="51">
        <v>5.5679999999999996</v>
      </c>
      <c r="J979" s="51">
        <v>47.546550000000003</v>
      </c>
      <c r="K979" s="28">
        <v>5400</v>
      </c>
      <c r="L979" s="28">
        <v>31340000</v>
      </c>
      <c r="M979" s="51">
        <v>5.3560384712065439</v>
      </c>
      <c r="N979" s="51">
        <v>0.35409763977874575</v>
      </c>
      <c r="O979" s="51">
        <v>0.37806810000000002</v>
      </c>
      <c r="P979" s="30">
        <v>248825.295071</v>
      </c>
      <c r="Q979" s="27">
        <v>-0.2335239537124314</v>
      </c>
      <c r="R979" s="30">
        <v>245412.078874</v>
      </c>
      <c r="S979" s="27">
        <v>-1.3717320001674582E-2</v>
      </c>
      <c r="T979" s="30">
        <v>249247.944884</v>
      </c>
      <c r="U979" s="27">
        <v>1.5630306493468957E-2</v>
      </c>
      <c r="V979" s="30">
        <v>3564.8292809999998</v>
      </c>
      <c r="W979" s="32">
        <v>4.3367291602150582E-2</v>
      </c>
      <c r="X979" s="30">
        <v>4929.3219129999998</v>
      </c>
      <c r="Y979" s="32">
        <v>0.38276521102217687</v>
      </c>
      <c r="Z979" s="30">
        <v>5141.8278829999999</v>
      </c>
      <c r="AA979" s="32">
        <v>4.311058878901021E-2</v>
      </c>
      <c r="AB979" s="30">
        <v>640</v>
      </c>
      <c r="AC979" s="27">
        <v>4.2345276872964188E-2</v>
      </c>
      <c r="AD979" s="30">
        <v>885</v>
      </c>
      <c r="AE979" s="27">
        <v>0.3828125</v>
      </c>
      <c r="AF979" s="30">
        <v>923</v>
      </c>
      <c r="AG979" s="27">
        <v>4.2937853107344631E-2</v>
      </c>
      <c r="AH979" s="25">
        <v>2.6073033181230731</v>
      </c>
      <c r="AI979" s="25">
        <v>3.2185676450282861</v>
      </c>
      <c r="AJ979" s="25">
        <v>2.8699562638856149</v>
      </c>
      <c r="AK979" s="25">
        <v>4.2828299953530271</v>
      </c>
      <c r="AL979" s="25">
        <v>5.7434519484533384</v>
      </c>
      <c r="AM979" s="25">
        <v>5.8076022437141415</v>
      </c>
      <c r="AN979" s="49">
        <v>8.5396672311538246</v>
      </c>
      <c r="AO979" s="49">
        <v>11.840816209751203</v>
      </c>
      <c r="AP979" s="49">
        <v>11.926533369346249</v>
      </c>
      <c r="AQ979" s="49">
        <v>0</v>
      </c>
      <c r="AR979" s="49">
        <v>69.730060793477591</v>
      </c>
      <c r="AS979" s="49">
        <v>61.401782472216951</v>
      </c>
      <c r="AT979" s="28">
        <v>400</v>
      </c>
      <c r="AU979" s="28">
        <v>600</v>
      </c>
      <c r="AV979" s="28">
        <v>700</v>
      </c>
    </row>
    <row r="980" spans="1:48" x14ac:dyDescent="0.25">
      <c r="A980" s="162">
        <v>977</v>
      </c>
      <c r="B980" s="3" t="s">
        <v>3334</v>
      </c>
      <c r="C980" s="3" t="s">
        <v>2176</v>
      </c>
      <c r="D980" s="28">
        <v>3600</v>
      </c>
      <c r="E980" s="25">
        <v>9.0909089999999999</v>
      </c>
      <c r="F980" s="25">
        <v>5.8823530000000002</v>
      </c>
      <c r="G980" s="25">
        <v>-47.826090000000001</v>
      </c>
      <c r="H980" s="28">
        <v>36000000000</v>
      </c>
      <c r="I980" s="51">
        <v>10</v>
      </c>
      <c r="J980" s="51">
        <v>49.499000000000002</v>
      </c>
      <c r="K980" s="28">
        <v>575</v>
      </c>
      <c r="L980" s="28">
        <v>1873000</v>
      </c>
      <c r="M980" s="51">
        <v>7.3619631901840492</v>
      </c>
      <c r="N980" s="51">
        <v>0.32465748336752204</v>
      </c>
      <c r="O980" s="51" t="s">
        <v>4942</v>
      </c>
      <c r="P980" s="30">
        <v>328419.146091</v>
      </c>
      <c r="Q980" s="27">
        <v>-0.26453371392275071</v>
      </c>
      <c r="R980" s="30">
        <v>545810.67107399995</v>
      </c>
      <c r="S980" s="27">
        <v>0.66193316550054004</v>
      </c>
      <c r="T980" s="30">
        <v>518802.85745499999</v>
      </c>
      <c r="U980" s="27">
        <v>-4.948201830839305E-2</v>
      </c>
      <c r="V980" s="30">
        <v>3871.6857460000001</v>
      </c>
      <c r="W980" s="32">
        <v>1.7629699071270317</v>
      </c>
      <c r="X980" s="30">
        <v>3547.7250170000002</v>
      </c>
      <c r="Y980" s="32">
        <v>-8.3674334709292308E-2</v>
      </c>
      <c r="Z980" s="30">
        <v>5478.8865180000003</v>
      </c>
      <c r="AA980" s="32">
        <v>0.5443379889214226</v>
      </c>
      <c r="AB980" s="30">
        <v>387</v>
      </c>
      <c r="AC980" s="27">
        <v>1.7642857142857142</v>
      </c>
      <c r="AD980" s="30">
        <v>355</v>
      </c>
      <c r="AE980" s="27">
        <v>-8.2687338501291952E-2</v>
      </c>
      <c r="AF980" s="30">
        <v>548</v>
      </c>
      <c r="AG980" s="27">
        <v>0.54366197183098597</v>
      </c>
      <c r="AH980" s="25">
        <v>1.9704905656638987</v>
      </c>
      <c r="AI980" s="25">
        <v>1.642748519940278</v>
      </c>
      <c r="AJ980" s="25">
        <v>2.4101994111968925</v>
      </c>
      <c r="AK980" s="25">
        <v>4.0500679616621014</v>
      </c>
      <c r="AL980" s="25">
        <v>3.5725441910561315</v>
      </c>
      <c r="AM980" s="25">
        <v>5.2773657724068066</v>
      </c>
      <c r="AN980" s="49">
        <v>4.3952855479991726</v>
      </c>
      <c r="AO980" s="49">
        <v>3.4151283010501521</v>
      </c>
      <c r="AP980" s="49">
        <v>4.7207272577761916</v>
      </c>
      <c r="AQ980" s="49">
        <v>10.858039652591483</v>
      </c>
      <c r="AR980" s="49">
        <v>79.355064259026591</v>
      </c>
      <c r="AS980" s="49">
        <v>34.367881704430737</v>
      </c>
      <c r="AT980" s="28">
        <v>0</v>
      </c>
      <c r="AU980" s="28">
        <v>0</v>
      </c>
      <c r="AV980" s="28">
        <v>0</v>
      </c>
    </row>
    <row r="981" spans="1:48" x14ac:dyDescent="0.25">
      <c r="A981" s="162">
        <v>978</v>
      </c>
      <c r="B981" s="3" t="s">
        <v>4886</v>
      </c>
      <c r="C981" s="3" t="s">
        <v>2176</v>
      </c>
      <c r="D981" s="28" t="s">
        <v>4942</v>
      </c>
      <c r="E981" s="25" t="s">
        <v>4942</v>
      </c>
      <c r="F981" s="25" t="s">
        <v>4942</v>
      </c>
      <c r="G981" s="25" t="s">
        <v>4942</v>
      </c>
      <c r="H981" s="28" t="s">
        <v>4942</v>
      </c>
      <c r="I981" s="51">
        <v>3.89845</v>
      </c>
      <c r="J981" s="51">
        <v>96.781360000000006</v>
      </c>
      <c r="K981" s="28">
        <v>0</v>
      </c>
      <c r="L981" s="28" t="s">
        <v>4942</v>
      </c>
      <c r="M981" s="51" t="s">
        <v>4942</v>
      </c>
      <c r="N981" s="51" t="s">
        <v>4942</v>
      </c>
      <c r="O981" s="51" t="s">
        <v>4942</v>
      </c>
      <c r="P981" s="30" t="s">
        <v>2001</v>
      </c>
      <c r="Q981" s="27" t="s">
        <v>2001</v>
      </c>
      <c r="R981" s="30" t="s">
        <v>2001</v>
      </c>
      <c r="S981" s="27" t="s">
        <v>2001</v>
      </c>
      <c r="T981" s="30" t="s">
        <v>2001</v>
      </c>
      <c r="U981" s="27" t="s">
        <v>2001</v>
      </c>
      <c r="V981" s="30" t="s">
        <v>2001</v>
      </c>
      <c r="W981" s="32" t="s">
        <v>2001</v>
      </c>
      <c r="X981" s="30" t="s">
        <v>2001</v>
      </c>
      <c r="Y981" s="32" t="s">
        <v>2001</v>
      </c>
      <c r="Z981" s="30" t="s">
        <v>2001</v>
      </c>
      <c r="AA981" s="32" t="s">
        <v>2001</v>
      </c>
      <c r="AB981" s="30" t="s">
        <v>2001</v>
      </c>
      <c r="AC981" s="27" t="s">
        <v>2001</v>
      </c>
      <c r="AD981" s="30" t="s">
        <v>2001</v>
      </c>
      <c r="AE981" s="27" t="s">
        <v>2001</v>
      </c>
      <c r="AF981" s="30" t="s">
        <v>2001</v>
      </c>
      <c r="AG981" s="27" t="s">
        <v>2001</v>
      </c>
      <c r="AH981" s="25" t="s">
        <v>2001</v>
      </c>
      <c r="AI981" s="25" t="s">
        <v>2001</v>
      </c>
      <c r="AJ981" s="25" t="s">
        <v>2001</v>
      </c>
      <c r="AK981" s="25" t="s">
        <v>2001</v>
      </c>
      <c r="AL981" s="25" t="s">
        <v>2001</v>
      </c>
      <c r="AM981" s="25" t="s">
        <v>2001</v>
      </c>
      <c r="AN981" s="49" t="s">
        <v>2001</v>
      </c>
      <c r="AO981" s="49" t="s">
        <v>2001</v>
      </c>
      <c r="AP981" s="49" t="s">
        <v>2001</v>
      </c>
      <c r="AQ981" s="49" t="s">
        <v>2001</v>
      </c>
      <c r="AR981" s="49" t="s">
        <v>2001</v>
      </c>
      <c r="AS981" s="49" t="s">
        <v>2001</v>
      </c>
      <c r="AT981" s="28" t="s">
        <v>2001</v>
      </c>
      <c r="AU981" s="28" t="s">
        <v>2001</v>
      </c>
      <c r="AV981" s="28" t="s">
        <v>2001</v>
      </c>
    </row>
    <row r="982" spans="1:48" x14ac:dyDescent="0.25">
      <c r="A982" s="162">
        <v>979</v>
      </c>
      <c r="B982" s="3" t="s">
        <v>530</v>
      </c>
      <c r="C982" s="3" t="s">
        <v>694</v>
      </c>
      <c r="D982" s="28">
        <v>3200</v>
      </c>
      <c r="E982" s="25">
        <v>-11.11111</v>
      </c>
      <c r="F982" s="25">
        <v>3.225806</v>
      </c>
      <c r="G982" s="25">
        <v>6.6666670000000003</v>
      </c>
      <c r="H982" s="28">
        <v>117980160000</v>
      </c>
      <c r="I982" s="51">
        <v>36.8688</v>
      </c>
      <c r="J982" s="51">
        <v>49.924050000000001</v>
      </c>
      <c r="K982" s="28">
        <v>13670</v>
      </c>
      <c r="L982" s="28">
        <v>43420000</v>
      </c>
      <c r="M982" s="51">
        <v>9.5005892918644346</v>
      </c>
      <c r="N982" s="51">
        <v>0.52045106724645751</v>
      </c>
      <c r="O982" s="51">
        <v>0.49443120000000002</v>
      </c>
      <c r="P982" s="30">
        <v>13416.828731</v>
      </c>
      <c r="Q982" s="27">
        <v>27.706671310601116</v>
      </c>
      <c r="R982" s="30">
        <v>23070.304285999999</v>
      </c>
      <c r="S982" s="27">
        <v>0.71950501482480322</v>
      </c>
      <c r="T982" s="30">
        <v>21310.230940000001</v>
      </c>
      <c r="U982" s="27">
        <v>-7.6291726549444855E-2</v>
      </c>
      <c r="V982" s="30">
        <v>475.94586700000002</v>
      </c>
      <c r="W982" s="32">
        <v>-1.0180190855765368</v>
      </c>
      <c r="X982" s="30">
        <v>-45182.027244999997</v>
      </c>
      <c r="Y982" s="32">
        <v>-95.931021315077402</v>
      </c>
      <c r="Z982" s="30">
        <v>4896.0426150000003</v>
      </c>
      <c r="AA982" s="32">
        <v>-1.108362614816975</v>
      </c>
      <c r="AB982" s="30">
        <v>13</v>
      </c>
      <c r="AC982" s="27">
        <v>-1.0181564245810055</v>
      </c>
      <c r="AD982" s="30">
        <v>-1225</v>
      </c>
      <c r="AE982" s="27">
        <v>-95.230769230769226</v>
      </c>
      <c r="AF982" s="30">
        <v>133</v>
      </c>
      <c r="AG982" s="27">
        <v>-1.1085714285714285</v>
      </c>
      <c r="AH982" s="25">
        <v>0.18858644166100713</v>
      </c>
      <c r="AI982" s="25">
        <v>-19.613347228184285</v>
      </c>
      <c r="AJ982" s="25">
        <v>2.264891042624265</v>
      </c>
      <c r="AK982" s="25">
        <v>0.21607915171746803</v>
      </c>
      <c r="AL982" s="25">
        <v>-21.432009790218078</v>
      </c>
      <c r="AM982" s="25">
        <v>2.4050110359812642</v>
      </c>
      <c r="AN982" s="49">
        <v>11.694018485716029</v>
      </c>
      <c r="AO982" s="49">
        <v>-118.58973764209328</v>
      </c>
      <c r="AP982" s="49">
        <v>9.1000348680407299</v>
      </c>
      <c r="AQ982" s="49">
        <v>0</v>
      </c>
      <c r="AR982" s="49">
        <v>0</v>
      </c>
      <c r="AS982" s="49">
        <v>0</v>
      </c>
      <c r="AT982" s="28">
        <v>0</v>
      </c>
      <c r="AU982" s="28">
        <v>0</v>
      </c>
      <c r="AV982" s="28" t="s">
        <v>4748</v>
      </c>
    </row>
    <row r="983" spans="1:48" x14ac:dyDescent="0.25">
      <c r="A983" s="162">
        <v>980</v>
      </c>
      <c r="B983" s="3" t="s">
        <v>3337</v>
      </c>
      <c r="C983" s="3" t="s">
        <v>2176</v>
      </c>
      <c r="D983" s="28">
        <v>600</v>
      </c>
      <c r="E983" s="25">
        <v>50</v>
      </c>
      <c r="F983" s="25">
        <v>20</v>
      </c>
      <c r="G983" s="25">
        <v>20</v>
      </c>
      <c r="H983" s="28">
        <v>13107600000</v>
      </c>
      <c r="I983" s="51">
        <v>21.846</v>
      </c>
      <c r="J983" s="51">
        <v>77.090270000000004</v>
      </c>
      <c r="K983" s="28">
        <v>12895</v>
      </c>
      <c r="L983" s="28">
        <v>7194000</v>
      </c>
      <c r="M983" s="51">
        <v>8.4507042253521121</v>
      </c>
      <c r="N983" s="51" t="s">
        <v>4942</v>
      </c>
      <c r="O983" s="51">
        <v>0.22554289999999999</v>
      </c>
      <c r="P983" s="30">
        <v>110037.676741</v>
      </c>
      <c r="Q983" s="27">
        <v>-0.71014568619329888</v>
      </c>
      <c r="R983" s="30">
        <v>2380.6085269999999</v>
      </c>
      <c r="S983" s="27">
        <v>-0.97836551445371456</v>
      </c>
      <c r="T983" s="30">
        <v>1912.061991</v>
      </c>
      <c r="U983" s="27">
        <v>-0.19681796930739123</v>
      </c>
      <c r="V983" s="30">
        <v>-27986.290428</v>
      </c>
      <c r="W983" s="32">
        <v>3.9167568733517566E-2</v>
      </c>
      <c r="X983" s="30">
        <v>-28629.601139999999</v>
      </c>
      <c r="Y983" s="32">
        <v>2.2986637462904858E-2</v>
      </c>
      <c r="Z983" s="30">
        <v>1559.175242</v>
      </c>
      <c r="AA983" s="32">
        <v>-1.0544602502275726</v>
      </c>
      <c r="AB983" s="30">
        <v>-1281</v>
      </c>
      <c r="AC983" s="27">
        <v>3.8929440389294356E-2</v>
      </c>
      <c r="AD983" s="30">
        <v>-1311</v>
      </c>
      <c r="AE983" s="27">
        <v>2.3419203747072626E-2</v>
      </c>
      <c r="AF983" s="30">
        <v>71</v>
      </c>
      <c r="AG983" s="27">
        <v>-1.0541571319603356</v>
      </c>
      <c r="AH983" s="25">
        <v>-2.911441258478181</v>
      </c>
      <c r="AI983" s="25">
        <v>-4.1252337768387735</v>
      </c>
      <c r="AJ983" s="25">
        <v>0.23319173723581546</v>
      </c>
      <c r="AK983" s="25" t="s">
        <v>4748</v>
      </c>
      <c r="AL983" s="25" t="s">
        <v>4748</v>
      </c>
      <c r="AM983" s="25" t="s">
        <v>4748</v>
      </c>
      <c r="AN983" s="49">
        <v>12.132537358475204</v>
      </c>
      <c r="AO983" s="49">
        <v>65.134642651811347</v>
      </c>
      <c r="AP983" s="49">
        <v>74.908106888883808</v>
      </c>
      <c r="AQ983" s="49" t="s">
        <v>4748</v>
      </c>
      <c r="AR983" s="49" t="s">
        <v>4748</v>
      </c>
      <c r="AS983" s="49" t="s">
        <v>4748</v>
      </c>
      <c r="AT983" s="28">
        <v>0</v>
      </c>
      <c r="AU983" s="28">
        <v>0</v>
      </c>
      <c r="AV983" s="28">
        <v>0</v>
      </c>
    </row>
    <row r="984" spans="1:48" x14ac:dyDescent="0.25">
      <c r="A984" s="162">
        <v>981</v>
      </c>
      <c r="B984" s="3" t="s">
        <v>531</v>
      </c>
      <c r="C984" s="3" t="s">
        <v>694</v>
      </c>
      <c r="D984" s="28">
        <v>18700</v>
      </c>
      <c r="E984" s="25">
        <v>-10.09615</v>
      </c>
      <c r="F984" s="25">
        <v>21.428570000000001</v>
      </c>
      <c r="G984" s="25">
        <v>12.650600000000001</v>
      </c>
      <c r="H984" s="28">
        <v>403919962600</v>
      </c>
      <c r="I984" s="51">
        <v>21.599999999999998</v>
      </c>
      <c r="J984" s="51">
        <v>47.064619999999998</v>
      </c>
      <c r="K984" s="28">
        <v>395190</v>
      </c>
      <c r="L984" s="28">
        <v>7900820000</v>
      </c>
      <c r="M984" s="51" t="s">
        <v>4942</v>
      </c>
      <c r="N984" s="51">
        <v>0.94575064901242611</v>
      </c>
      <c r="O984" s="51">
        <v>1.303194</v>
      </c>
      <c r="P984" s="30">
        <v>900031.708048</v>
      </c>
      <c r="Q984" s="27">
        <v>-0.10451425020340799</v>
      </c>
      <c r="R984" s="30">
        <v>6355.0895179999998</v>
      </c>
      <c r="S984" s="27">
        <v>-0.99293903819035112</v>
      </c>
      <c r="T984" s="30">
        <v>83078.568643999999</v>
      </c>
      <c r="U984" s="27">
        <v>12.072761352722146</v>
      </c>
      <c r="V984" s="30">
        <v>75095.875392999995</v>
      </c>
      <c r="W984" s="32">
        <v>-0.61791046524213722</v>
      </c>
      <c r="X984" s="30">
        <v>-53983.112269999998</v>
      </c>
      <c r="Y984" s="32">
        <v>-1.7188558890550198</v>
      </c>
      <c r="Z984" s="30">
        <v>56276.197037999998</v>
      </c>
      <c r="AA984" s="32">
        <v>-2.0424778170723279</v>
      </c>
      <c r="AB984" s="30">
        <v>2694</v>
      </c>
      <c r="AC984" s="27">
        <v>-0.67647412033145193</v>
      </c>
      <c r="AD984" s="30">
        <v>-2499</v>
      </c>
      <c r="AE984" s="27">
        <v>-1.9276169265033407</v>
      </c>
      <c r="AF984" s="30">
        <v>2605</v>
      </c>
      <c r="AG984" s="27">
        <v>-2.0424169667867145</v>
      </c>
      <c r="AH984" s="25">
        <v>8.5017756692552755</v>
      </c>
      <c r="AI984" s="25">
        <v>-9.9024197550225477</v>
      </c>
      <c r="AJ984" s="25">
        <v>12.760895078162251</v>
      </c>
      <c r="AK984" s="25">
        <v>12.750115842737761</v>
      </c>
      <c r="AL984" s="25">
        <v>-13.254435463234998</v>
      </c>
      <c r="AM984" s="25">
        <v>14.972550420010492</v>
      </c>
      <c r="AN984" s="49">
        <v>12.841877673029256</v>
      </c>
      <c r="AO984" s="49">
        <v>-1127.4235730443097</v>
      </c>
      <c r="AP984" s="49">
        <v>-41.121099376893589</v>
      </c>
      <c r="AQ984" s="49">
        <v>6.5322117188187079</v>
      </c>
      <c r="AR984" s="49">
        <v>0</v>
      </c>
      <c r="AS984" s="49">
        <v>0</v>
      </c>
      <c r="AT984" s="28">
        <v>0</v>
      </c>
      <c r="AU984" s="28" t="s">
        <v>4748</v>
      </c>
      <c r="AV984" s="28">
        <v>0</v>
      </c>
    </row>
    <row r="985" spans="1:48" x14ac:dyDescent="0.25">
      <c r="A985" s="162">
        <v>982</v>
      </c>
      <c r="B985" s="3" t="s">
        <v>532</v>
      </c>
      <c r="C985" s="3" t="s">
        <v>694</v>
      </c>
      <c r="D985" s="28">
        <v>6700</v>
      </c>
      <c r="E985" s="25">
        <v>-10.66667</v>
      </c>
      <c r="F985" s="25">
        <v>11.66667</v>
      </c>
      <c r="G985" s="25">
        <v>1.5151520000000001</v>
      </c>
      <c r="H985" s="28">
        <v>335000000000</v>
      </c>
      <c r="I985" s="51">
        <v>50</v>
      </c>
      <c r="J985" s="51">
        <v>63.715899999999998</v>
      </c>
      <c r="K985" s="28">
        <v>315381.90000000002</v>
      </c>
      <c r="L985" s="28">
        <v>2315674000</v>
      </c>
      <c r="M985" s="51">
        <v>16.715964207378249</v>
      </c>
      <c r="N985" s="51">
        <v>0.43604766185194094</v>
      </c>
      <c r="O985" s="51">
        <v>1.1099460000000001</v>
      </c>
      <c r="P985" s="30">
        <v>3604288.9437609999</v>
      </c>
      <c r="Q985" s="27">
        <v>-0.16410174229004904</v>
      </c>
      <c r="R985" s="30">
        <v>3060567.58763</v>
      </c>
      <c r="S985" s="27">
        <v>-0.15085398662950644</v>
      </c>
      <c r="T985" s="30">
        <v>3317225.2481740001</v>
      </c>
      <c r="U985" s="27">
        <v>8.3859497689690657E-2</v>
      </c>
      <c r="V985" s="30">
        <v>105542.14973</v>
      </c>
      <c r="W985" s="32">
        <v>-0.49949402227757989</v>
      </c>
      <c r="X985" s="30">
        <v>-50362.387944000002</v>
      </c>
      <c r="Y985" s="32">
        <v>-1.4771779622912558</v>
      </c>
      <c r="Z985" s="30">
        <v>-11244.879285999999</v>
      </c>
      <c r="AA985" s="32">
        <v>-0.77672068888981916</v>
      </c>
      <c r="AB985" s="30">
        <v>1788</v>
      </c>
      <c r="AC985" s="27">
        <v>-0.57600189708323457</v>
      </c>
      <c r="AD985" s="30">
        <v>-1186</v>
      </c>
      <c r="AE985" s="27">
        <v>-1.6633109619686801</v>
      </c>
      <c r="AF985" s="30">
        <v>-325</v>
      </c>
      <c r="AG985" s="27">
        <v>-0.72596964586846546</v>
      </c>
      <c r="AH985" s="25">
        <v>4.7697708141972903</v>
      </c>
      <c r="AI985" s="25">
        <v>-2.5301804098688754</v>
      </c>
      <c r="AJ985" s="25">
        <v>-0.54344044019222437</v>
      </c>
      <c r="AK985" s="25">
        <v>9.1328759682137832</v>
      </c>
      <c r="AL985" s="25">
        <v>-6.4958081571224096</v>
      </c>
      <c r="AM985" s="25">
        <v>-2.0060182374251578</v>
      </c>
      <c r="AN985" s="49">
        <v>14.286667973702416</v>
      </c>
      <c r="AO985" s="49">
        <v>7.8812870911890816</v>
      </c>
      <c r="AP985" s="49">
        <v>7.0547674995486087</v>
      </c>
      <c r="AQ985" s="49">
        <v>30.99547963603343</v>
      </c>
      <c r="AR985" s="49">
        <v>50.086183381171146</v>
      </c>
      <c r="AS985" s="49">
        <v>68.956687246694514</v>
      </c>
      <c r="AT985" s="28">
        <v>1400</v>
      </c>
      <c r="AU985" s="28">
        <v>800</v>
      </c>
      <c r="AV985" s="28" t="s">
        <v>4748</v>
      </c>
    </row>
    <row r="986" spans="1:48" x14ac:dyDescent="0.25">
      <c r="A986" s="162">
        <v>983</v>
      </c>
      <c r="B986" s="3" t="s">
        <v>215</v>
      </c>
      <c r="C986" s="3" t="s">
        <v>1</v>
      </c>
      <c r="D986" s="28">
        <v>18550</v>
      </c>
      <c r="E986" s="25">
        <v>-4.8717949999999997</v>
      </c>
      <c r="F986" s="25">
        <v>13.80368</v>
      </c>
      <c r="G986" s="25">
        <v>20.064720000000001</v>
      </c>
      <c r="H986" s="28">
        <v>7101870468000</v>
      </c>
      <c r="I986" s="51">
        <v>382.85019999999997</v>
      </c>
      <c r="J986" s="51">
        <v>49.428330000000003</v>
      </c>
      <c r="K986" s="28">
        <v>3423456</v>
      </c>
      <c r="L986" s="28">
        <v>66231050000</v>
      </c>
      <c r="M986" s="51">
        <v>20.86957664393087</v>
      </c>
      <c r="N986" s="51">
        <v>0.52374521312809663</v>
      </c>
      <c r="O986" s="51">
        <v>1.4762949999999999</v>
      </c>
      <c r="P986" s="30">
        <v>659.345417</v>
      </c>
      <c r="Q986" s="27">
        <v>-0.33229856664209922</v>
      </c>
      <c r="R986" s="30">
        <v>240.02515299999999</v>
      </c>
      <c r="S986" s="27">
        <v>-0.63596447808478507</v>
      </c>
      <c r="T986" s="30">
        <v>171.54802799999999</v>
      </c>
      <c r="U986" s="27">
        <v>-0.28529145443352766</v>
      </c>
      <c r="V986" s="30">
        <v>75.967679000000004</v>
      </c>
      <c r="W986" s="32">
        <v>-0.33593680225942579</v>
      </c>
      <c r="X986" s="30">
        <v>5.7947470000000001</v>
      </c>
      <c r="Y986" s="32">
        <v>-0.92372088924817619</v>
      </c>
      <c r="Z986" s="30">
        <v>1.996481</v>
      </c>
      <c r="AA986" s="32">
        <v>-0.65546709804586811</v>
      </c>
      <c r="AB986" s="30">
        <v>0.16999999999999998</v>
      </c>
      <c r="AC986" s="27">
        <v>-0.43407894736842112</v>
      </c>
      <c r="AD986" s="30">
        <v>0.01</v>
      </c>
      <c r="AE986" s="27">
        <v>-0.94117647058823528</v>
      </c>
      <c r="AF986" s="30">
        <v>3.0000000000000001E-3</v>
      </c>
      <c r="AG986" s="27">
        <v>-0.7</v>
      </c>
      <c r="AH986" s="25">
        <v>6.8851505174826331</v>
      </c>
      <c r="AI986" s="25">
        <v>0.54428345504645437</v>
      </c>
      <c r="AJ986" s="25">
        <v>0.20145024152794519</v>
      </c>
      <c r="AK986" s="25">
        <v>11.656028412562112</v>
      </c>
      <c r="AL986" s="25">
        <v>0.66627032453558743</v>
      </c>
      <c r="AM986" s="25">
        <v>0.21558353590635948</v>
      </c>
      <c r="AN986" s="49">
        <v>22.093077504472902</v>
      </c>
      <c r="AO986" s="49">
        <v>15.53116976869503</v>
      </c>
      <c r="AP986" s="49">
        <v>4.9316340727624031</v>
      </c>
      <c r="AQ986" s="49">
        <v>48.039646794857653</v>
      </c>
      <c r="AR986" s="49">
        <v>40.379563426012709</v>
      </c>
      <c r="AS986" s="49">
        <v>34.678528722315477</v>
      </c>
      <c r="AT986" s="28">
        <v>0</v>
      </c>
      <c r="AU986" s="28">
        <v>0</v>
      </c>
      <c r="AV986" s="28">
        <v>0</v>
      </c>
    </row>
    <row r="987" spans="1:48" x14ac:dyDescent="0.25">
      <c r="A987" s="162">
        <v>984</v>
      </c>
      <c r="B987" s="3" t="s">
        <v>533</v>
      </c>
      <c r="C987" s="3" t="s">
        <v>694</v>
      </c>
      <c r="D987" s="6">
        <v>3700</v>
      </c>
      <c r="E987" s="171">
        <v>-9.7560979999999997</v>
      </c>
      <c r="F987" s="171">
        <v>-7.5</v>
      </c>
      <c r="G987" s="171">
        <v>-49.315069999999999</v>
      </c>
      <c r="H987" s="6">
        <v>92500000000</v>
      </c>
      <c r="I987" s="154">
        <v>25</v>
      </c>
      <c r="J987" s="154">
        <v>59.331690000000002</v>
      </c>
      <c r="K987" s="6">
        <v>8100</v>
      </c>
      <c r="L987" s="6">
        <v>32348000</v>
      </c>
      <c r="M987" s="154">
        <v>38.106127129496549</v>
      </c>
      <c r="N987" s="154">
        <v>0.30851290144945259</v>
      </c>
      <c r="O987" s="154">
        <v>0.87408969999999997</v>
      </c>
      <c r="P987" s="172">
        <v>810902.60571000003</v>
      </c>
      <c r="Q987" s="168">
        <v>0.24569398335960546</v>
      </c>
      <c r="R987" s="172">
        <v>1053078.0104459999</v>
      </c>
      <c r="S987" s="168">
        <v>0.29864918799213735</v>
      </c>
      <c r="T987" s="172">
        <v>1589460.789531</v>
      </c>
      <c r="U987" s="168">
        <v>0.50934762075017692</v>
      </c>
      <c r="V987" s="172">
        <v>34012.510115999998</v>
      </c>
      <c r="W987" s="173">
        <v>0.36503514716976371</v>
      </c>
      <c r="X987" s="172">
        <v>29641.857443000001</v>
      </c>
      <c r="Y987" s="173">
        <v>-0.12850132666168546</v>
      </c>
      <c r="Z987" s="172">
        <v>20143.682973999999</v>
      </c>
      <c r="AA987" s="173">
        <v>-0.32043115001361089</v>
      </c>
      <c r="AB987" s="172">
        <v>1240</v>
      </c>
      <c r="AC987" s="168">
        <v>0.33909287257019449</v>
      </c>
      <c r="AD987" s="172">
        <v>1106</v>
      </c>
      <c r="AE987" s="168">
        <v>-0.10806451612903223</v>
      </c>
      <c r="AF987" s="172">
        <v>698</v>
      </c>
      <c r="AG987" s="168">
        <v>-0.36889692585895117</v>
      </c>
      <c r="AH987" s="171">
        <v>3.5727237392659137</v>
      </c>
      <c r="AI987" s="171">
        <v>2.4291742333532178</v>
      </c>
      <c r="AJ987" s="171">
        <v>1.3599206156928212</v>
      </c>
      <c r="AK987" s="171">
        <v>9.5644940975715844</v>
      </c>
      <c r="AL987" s="171">
        <v>8.7564756353129347</v>
      </c>
      <c r="AM987" s="171">
        <v>5.7093494167940673</v>
      </c>
      <c r="AN987" s="170">
        <v>15.758810104588639</v>
      </c>
      <c r="AO987" s="170">
        <v>14.275953940898367</v>
      </c>
      <c r="AP987" s="170">
        <v>9.7552322461979095</v>
      </c>
      <c r="AQ987" s="170">
        <v>93.881970425870492</v>
      </c>
      <c r="AR987" s="170">
        <v>182.05673975685531</v>
      </c>
      <c r="AS987" s="170">
        <v>156.99659037943633</v>
      </c>
      <c r="AT987" s="6">
        <v>1000</v>
      </c>
      <c r="AU987" s="6">
        <v>0</v>
      </c>
      <c r="AV987" s="6">
        <v>650</v>
      </c>
    </row>
    <row r="988" spans="1:48" x14ac:dyDescent="0.25">
      <c r="A988" s="162">
        <v>985</v>
      </c>
      <c r="B988" s="3" t="s">
        <v>534</v>
      </c>
      <c r="C988" s="3" t="s">
        <v>694</v>
      </c>
      <c r="D988" s="28">
        <v>8000</v>
      </c>
      <c r="E988" s="25">
        <v>-1.2345680000000001</v>
      </c>
      <c r="F988" s="25">
        <v>1.2658229999999999</v>
      </c>
      <c r="G988" s="25">
        <v>-9.0909089999999999</v>
      </c>
      <c r="H988" s="28">
        <v>221758800000.00003</v>
      </c>
      <c r="I988" s="51">
        <v>27.719849999999997</v>
      </c>
      <c r="J988" s="51">
        <v>63.867289999999997</v>
      </c>
      <c r="K988" s="28">
        <v>21680</v>
      </c>
      <c r="L988" s="28">
        <v>175769000</v>
      </c>
      <c r="M988" s="51">
        <v>15.412772890489174</v>
      </c>
      <c r="N988" s="51">
        <v>0.54488931119911244</v>
      </c>
      <c r="O988" s="51">
        <v>0.76263979999999998</v>
      </c>
      <c r="P988" s="30">
        <v>2552787.2736880002</v>
      </c>
      <c r="Q988" s="27">
        <v>-0.39525730797009218</v>
      </c>
      <c r="R988" s="30">
        <v>2525198.676252</v>
      </c>
      <c r="S988" s="27">
        <v>-1.0807244975075014E-2</v>
      </c>
      <c r="T988" s="30">
        <v>3552348.417374</v>
      </c>
      <c r="U988" s="27">
        <v>0.40675997131700398</v>
      </c>
      <c r="V988" s="30">
        <v>24091.134838000002</v>
      </c>
      <c r="W988" s="32">
        <v>-7.9470599177945918</v>
      </c>
      <c r="X988" s="30">
        <v>608.22198500000002</v>
      </c>
      <c r="Y988" s="32">
        <v>-0.97475328625695856</v>
      </c>
      <c r="Z988" s="30">
        <v>13197.749125</v>
      </c>
      <c r="AA988" s="32">
        <v>20.69890179980916</v>
      </c>
      <c r="AB988" s="30">
        <v>694</v>
      </c>
      <c r="AC988" s="27">
        <v>-6.5519999999999996</v>
      </c>
      <c r="AD988" s="30">
        <v>22</v>
      </c>
      <c r="AE988" s="27">
        <v>-0.96829971181556196</v>
      </c>
      <c r="AF988" s="30">
        <v>274</v>
      </c>
      <c r="AG988" s="27">
        <v>11.454545454545455</v>
      </c>
      <c r="AH988" s="25">
        <v>1.8571214103656066</v>
      </c>
      <c r="AI988" s="25">
        <v>4.7930469764217234E-2</v>
      </c>
      <c r="AJ988" s="25">
        <v>0.95451532169754993</v>
      </c>
      <c r="AK988" s="25">
        <v>4.9289110022909659</v>
      </c>
      <c r="AL988" s="25">
        <v>0.15506496572052403</v>
      </c>
      <c r="AM988" s="25">
        <v>1.9555094979041583</v>
      </c>
      <c r="AN988" s="49">
        <v>5.1845742907043473</v>
      </c>
      <c r="AO988" s="49">
        <v>14.904682831238759</v>
      </c>
      <c r="AP988" s="49">
        <v>14.160090472089548</v>
      </c>
      <c r="AQ988" s="49">
        <v>101.12805716194364</v>
      </c>
      <c r="AR988" s="49">
        <v>74.923810300896676</v>
      </c>
      <c r="AS988" s="49">
        <v>107.22338162684417</v>
      </c>
      <c r="AT988" s="28">
        <v>600</v>
      </c>
      <c r="AU988" s="28">
        <v>0</v>
      </c>
      <c r="AV988" s="28">
        <v>0</v>
      </c>
    </row>
    <row r="989" spans="1:48" x14ac:dyDescent="0.25">
      <c r="A989" s="162">
        <v>986</v>
      </c>
      <c r="B989" s="3" t="s">
        <v>3340</v>
      </c>
      <c r="C989" s="3" t="s">
        <v>2176</v>
      </c>
      <c r="D989" s="6">
        <v>1300</v>
      </c>
      <c r="E989" s="171">
        <v>8.3333329999999997</v>
      </c>
      <c r="F989" s="171">
        <v>-13.33333</v>
      </c>
      <c r="G989" s="171">
        <v>8.3333329999999997</v>
      </c>
      <c r="H989" s="6">
        <v>27300000000</v>
      </c>
      <c r="I989" s="154">
        <v>21</v>
      </c>
      <c r="J989" s="154">
        <v>64</v>
      </c>
      <c r="K989" s="6">
        <v>25</v>
      </c>
      <c r="L989" s="6">
        <v>31000</v>
      </c>
      <c r="M989" s="154" t="s">
        <v>4942</v>
      </c>
      <c r="N989" s="154">
        <v>0.20569948271150318</v>
      </c>
      <c r="O989" s="154" t="s">
        <v>4942</v>
      </c>
      <c r="P989" s="172" t="s">
        <v>4748</v>
      </c>
      <c r="Q989" s="168" t="s">
        <v>2001</v>
      </c>
      <c r="R989" s="172">
        <v>44791.157211999998</v>
      </c>
      <c r="S989" s="168" t="s">
        <v>2001</v>
      </c>
      <c r="T989" s="172">
        <v>122743.771542</v>
      </c>
      <c r="U989" s="168">
        <v>1.7403572308043813</v>
      </c>
      <c r="V989" s="172" t="s">
        <v>4748</v>
      </c>
      <c r="W989" s="173" t="s">
        <v>2001</v>
      </c>
      <c r="X989" s="172">
        <v>1033.8112510000001</v>
      </c>
      <c r="Y989" s="173" t="s">
        <v>2001</v>
      </c>
      <c r="Z989" s="172">
        <v>-4986.8676729999997</v>
      </c>
      <c r="AA989" s="173">
        <v>-5.8237699755890926</v>
      </c>
      <c r="AB989" s="172" t="s">
        <v>4748</v>
      </c>
      <c r="AC989" s="168" t="s">
        <v>2001</v>
      </c>
      <c r="AD989" s="172">
        <v>49</v>
      </c>
      <c r="AE989" s="168" t="s">
        <v>2001</v>
      </c>
      <c r="AF989" s="172">
        <v>-237</v>
      </c>
      <c r="AG989" s="168">
        <v>-5.8367346938775508</v>
      </c>
      <c r="AH989" s="171" t="s">
        <v>4748</v>
      </c>
      <c r="AI989" s="171" t="s">
        <v>4748</v>
      </c>
      <c r="AJ989" s="171">
        <v>-0.76814763874159986</v>
      </c>
      <c r="AK989" s="171" t="s">
        <v>4748</v>
      </c>
      <c r="AL989" s="171" t="s">
        <v>4748</v>
      </c>
      <c r="AM989" s="171">
        <v>-3.6882028576455812</v>
      </c>
      <c r="AN989" s="170" t="s">
        <v>4748</v>
      </c>
      <c r="AO989" s="170">
        <v>16.454019142924746</v>
      </c>
      <c r="AP989" s="170">
        <v>10.66018300612731</v>
      </c>
      <c r="AQ989" s="170" t="s">
        <v>4748</v>
      </c>
      <c r="AR989" s="170">
        <v>225.02258996019805</v>
      </c>
      <c r="AS989" s="170">
        <v>233.47780224399366</v>
      </c>
      <c r="AT989" s="6" t="s">
        <v>4748</v>
      </c>
      <c r="AU989" s="6" t="s">
        <v>4748</v>
      </c>
      <c r="AV989" s="6">
        <v>0</v>
      </c>
    </row>
    <row r="990" spans="1:48" x14ac:dyDescent="0.25">
      <c r="A990" s="162">
        <v>987</v>
      </c>
      <c r="B990" s="3" t="s">
        <v>535</v>
      </c>
      <c r="C990" s="3" t="s">
        <v>694</v>
      </c>
      <c r="D990" s="28">
        <v>39900</v>
      </c>
      <c r="E990" s="25">
        <v>0.75757580000000002</v>
      </c>
      <c r="F990" s="25">
        <v>21.646339999999999</v>
      </c>
      <c r="G990" s="25">
        <v>20.543810000000001</v>
      </c>
      <c r="H990" s="28">
        <v>9221247783300.002</v>
      </c>
      <c r="I990" s="51">
        <v>231.10899999999998</v>
      </c>
      <c r="J990" s="51">
        <v>10.550319999999999</v>
      </c>
      <c r="K990" s="28">
        <v>169920.5</v>
      </c>
      <c r="L990" s="28">
        <v>6789394000</v>
      </c>
      <c r="M990" s="51">
        <v>16.223395324146672</v>
      </c>
      <c r="N990" s="51">
        <v>1.3268725635401724</v>
      </c>
      <c r="O990" s="51">
        <v>0.81317839999999997</v>
      </c>
      <c r="P990" s="30">
        <v>5401255.7973619998</v>
      </c>
      <c r="Q990" s="27">
        <v>0.41211634971031064</v>
      </c>
      <c r="R990" s="30">
        <v>5453331.0558630005</v>
      </c>
      <c r="S990" s="27">
        <v>9.6413242502668695E-3</v>
      </c>
      <c r="T990" s="30">
        <v>5402220.4586850004</v>
      </c>
      <c r="U990" s="27">
        <v>-9.3723628098921034E-3</v>
      </c>
      <c r="V990" s="30">
        <v>600520.06995499996</v>
      </c>
      <c r="W990" s="32">
        <v>1.1543218484311843</v>
      </c>
      <c r="X990" s="30">
        <v>539658.05041400006</v>
      </c>
      <c r="Y990" s="32">
        <v>-0.10134885174705421</v>
      </c>
      <c r="Z990" s="30">
        <v>500987.00278699998</v>
      </c>
      <c r="AA990" s="32">
        <v>-7.1658428142290259E-2</v>
      </c>
      <c r="AB990" s="30">
        <v>2548</v>
      </c>
      <c r="AC990" s="27">
        <v>1.2975653742110009</v>
      </c>
      <c r="AD990" s="30">
        <v>2232</v>
      </c>
      <c r="AE990" s="27">
        <v>-0.12401883830455263</v>
      </c>
      <c r="AF990" s="30">
        <v>2072</v>
      </c>
      <c r="AG990" s="27">
        <v>-7.1684587813620068E-2</v>
      </c>
      <c r="AH990" s="25">
        <v>3.5493993816336404</v>
      </c>
      <c r="AI990" s="25">
        <v>3.3571279617667296</v>
      </c>
      <c r="AJ990" s="25">
        <v>2.7625944102974045</v>
      </c>
      <c r="AK990" s="25">
        <v>8.9522562780052812</v>
      </c>
      <c r="AL990" s="25">
        <v>7.576047574534253</v>
      </c>
      <c r="AM990" s="25">
        <v>6.9884482792194582</v>
      </c>
      <c r="AN990" s="49" t="s">
        <v>4748</v>
      </c>
      <c r="AO990" s="49" t="s">
        <v>4748</v>
      </c>
      <c r="AP990" s="49" t="s">
        <v>4748</v>
      </c>
      <c r="AQ990" s="49">
        <v>4.7520305999215369</v>
      </c>
      <c r="AR990" s="49">
        <v>0</v>
      </c>
      <c r="AS990" s="49">
        <v>6.9668983029527842</v>
      </c>
      <c r="AT990" s="28">
        <v>2000</v>
      </c>
      <c r="AU990" s="28">
        <v>2000</v>
      </c>
      <c r="AV990" s="28" t="s">
        <v>4748</v>
      </c>
    </row>
    <row r="991" spans="1:48" x14ac:dyDescent="0.25">
      <c r="A991" s="162">
        <v>988</v>
      </c>
      <c r="B991" s="3" t="s">
        <v>536</v>
      </c>
      <c r="C991" s="3" t="s">
        <v>694</v>
      </c>
      <c r="D991" s="28">
        <v>1800</v>
      </c>
      <c r="E991" s="25">
        <v>0</v>
      </c>
      <c r="F991" s="25">
        <v>5.8823530000000002</v>
      </c>
      <c r="G991" s="25">
        <v>-10</v>
      </c>
      <c r="H991" s="28">
        <v>90000000000</v>
      </c>
      <c r="I991" s="51">
        <v>50</v>
      </c>
      <c r="J991" s="51">
        <v>89.931979999999996</v>
      </c>
      <c r="K991" s="28">
        <v>19815</v>
      </c>
      <c r="L991" s="28">
        <v>34055000</v>
      </c>
      <c r="M991" s="51">
        <v>2.6263813463634458</v>
      </c>
      <c r="N991" s="51">
        <v>0.35583098314828215</v>
      </c>
      <c r="O991" s="51">
        <v>0.40085470000000001</v>
      </c>
      <c r="P991" s="30">
        <v>470.24013300000001</v>
      </c>
      <c r="Q991" s="27">
        <v>-0.94039158217620233</v>
      </c>
      <c r="R991" s="30">
        <v>270.72409199999998</v>
      </c>
      <c r="S991" s="27">
        <v>-0.42428543843577049</v>
      </c>
      <c r="T991" s="30">
        <v>552017.16295899998</v>
      </c>
      <c r="U991" s="27">
        <v>2038.039669062774</v>
      </c>
      <c r="V991" s="30">
        <v>-23509.009087999999</v>
      </c>
      <c r="W991" s="32">
        <v>-6.8109487784180072</v>
      </c>
      <c r="X991" s="30">
        <v>1989.521647</v>
      </c>
      <c r="Y991" s="32">
        <v>-1.0846280521459979</v>
      </c>
      <c r="Z991" s="30">
        <v>-156084.460085</v>
      </c>
      <c r="AA991" s="32">
        <v>-79.453260521371945</v>
      </c>
      <c r="AB991" s="30">
        <v>-470</v>
      </c>
      <c r="AC991" s="27">
        <v>-6.8024691358024691</v>
      </c>
      <c r="AD991" s="30">
        <v>40</v>
      </c>
      <c r="AE991" s="27">
        <v>-1.0851063829787233</v>
      </c>
      <c r="AF991" s="30">
        <v>-3122</v>
      </c>
      <c r="AG991" s="27">
        <v>-79.05</v>
      </c>
      <c r="AH991" s="25">
        <v>-2.7002517766952705</v>
      </c>
      <c r="AI991" s="25">
        <v>0.2045526441140128</v>
      </c>
      <c r="AJ991" s="25">
        <v>-19.51818921090187</v>
      </c>
      <c r="AK991" s="25">
        <v>-7.2191255674449133</v>
      </c>
      <c r="AL991" s="25">
        <v>0.63167173946219435</v>
      </c>
      <c r="AM991" s="25">
        <v>-61.334520958461724</v>
      </c>
      <c r="AN991" s="49">
        <v>16.125692742605612</v>
      </c>
      <c r="AO991" s="49">
        <v>-106.22290313194588</v>
      </c>
      <c r="AP991" s="49">
        <v>-15.886391610710394</v>
      </c>
      <c r="AQ991" s="49">
        <v>11.61972806343017</v>
      </c>
      <c r="AR991" s="49">
        <v>9.2032943514638816</v>
      </c>
      <c r="AS991" s="49">
        <v>0</v>
      </c>
      <c r="AT991" s="28">
        <v>0</v>
      </c>
      <c r="AU991" s="28">
        <v>0</v>
      </c>
      <c r="AV991" s="28" t="s">
        <v>4748</v>
      </c>
    </row>
    <row r="992" spans="1:48" x14ac:dyDescent="0.25">
      <c r="A992" s="162">
        <v>989</v>
      </c>
      <c r="B992" s="3" t="s">
        <v>3343</v>
      </c>
      <c r="C992" s="3" t="s">
        <v>2176</v>
      </c>
      <c r="D992" s="28">
        <v>9500</v>
      </c>
      <c r="E992" s="25">
        <v>-5</v>
      </c>
      <c r="F992" s="25">
        <v>-1.0416669999999999</v>
      </c>
      <c r="G992" s="25">
        <v>-13.63636</v>
      </c>
      <c r="H992" s="28">
        <v>367066699999.99994</v>
      </c>
      <c r="I992" s="51">
        <v>38.638599999999997</v>
      </c>
      <c r="J992" s="51">
        <v>84.684079999999994</v>
      </c>
      <c r="K992" s="28">
        <v>23520</v>
      </c>
      <c r="L992" s="28">
        <v>235351000</v>
      </c>
      <c r="M992" s="51">
        <v>10.770975056689343</v>
      </c>
      <c r="N992" s="51">
        <v>0.84507627853870515</v>
      </c>
      <c r="O992" s="51">
        <v>0.5516356</v>
      </c>
      <c r="P992" s="30">
        <v>860289.04577700002</v>
      </c>
      <c r="Q992" s="27" t="s">
        <v>2001</v>
      </c>
      <c r="R992" s="30" t="s">
        <v>4748</v>
      </c>
      <c r="S992" s="27" t="s">
        <v>2001</v>
      </c>
      <c r="T992" s="30">
        <v>898010.402122</v>
      </c>
      <c r="U992" s="27" t="s">
        <v>4748</v>
      </c>
      <c r="V992" s="30">
        <v>14098.852392000001</v>
      </c>
      <c r="W992" s="32" t="s">
        <v>2001</v>
      </c>
      <c r="X992" s="30" t="s">
        <v>4748</v>
      </c>
      <c r="Y992" s="32" t="s">
        <v>2001</v>
      </c>
      <c r="Z992" s="30">
        <v>28192.982444000001</v>
      </c>
      <c r="AA992" s="32" t="s">
        <v>4748</v>
      </c>
      <c r="AB992" s="30">
        <v>302</v>
      </c>
      <c r="AC992" s="27" t="s">
        <v>2001</v>
      </c>
      <c r="AD992" s="30" t="s">
        <v>4748</v>
      </c>
      <c r="AE992" s="27" t="s">
        <v>2001</v>
      </c>
      <c r="AF992" s="30">
        <v>730</v>
      </c>
      <c r="AG992" s="27" t="s">
        <v>4748</v>
      </c>
      <c r="AH992" s="25" t="s">
        <v>4748</v>
      </c>
      <c r="AI992" s="25" t="s">
        <v>4748</v>
      </c>
      <c r="AJ992" s="25" t="s">
        <v>4748</v>
      </c>
      <c r="AK992" s="25" t="s">
        <v>4748</v>
      </c>
      <c r="AL992" s="25" t="s">
        <v>4748</v>
      </c>
      <c r="AM992" s="25" t="s">
        <v>4748</v>
      </c>
      <c r="AN992" s="49">
        <v>3.3820668432109735</v>
      </c>
      <c r="AO992" s="49" t="s">
        <v>4748</v>
      </c>
      <c r="AP992" s="49">
        <v>3.1044795642815481</v>
      </c>
      <c r="AQ992" s="49">
        <v>46.736333574214925</v>
      </c>
      <c r="AR992" s="49" t="s">
        <v>4748</v>
      </c>
      <c r="AS992" s="49">
        <v>23.322232383151604</v>
      </c>
      <c r="AT992" s="28" t="s">
        <v>4748</v>
      </c>
      <c r="AU992" s="28" t="s">
        <v>4748</v>
      </c>
      <c r="AV992" s="28" t="s">
        <v>4748</v>
      </c>
    </row>
    <row r="993" spans="1:48" x14ac:dyDescent="0.25">
      <c r="A993" s="162">
        <v>990</v>
      </c>
      <c r="B993" s="3" t="s">
        <v>3346</v>
      </c>
      <c r="C993" s="3" t="s">
        <v>2176</v>
      </c>
      <c r="D993" s="28">
        <v>4400</v>
      </c>
      <c r="E993" s="25">
        <v>-2.2222219999999999</v>
      </c>
      <c r="F993" s="25">
        <v>2.3255810000000001</v>
      </c>
      <c r="G993" s="25">
        <v>-38.028170000000003</v>
      </c>
      <c r="H993" s="28">
        <v>39160000000</v>
      </c>
      <c r="I993" s="51">
        <v>8.9</v>
      </c>
      <c r="J993" s="51">
        <v>99.905619999999999</v>
      </c>
      <c r="K993" s="28">
        <v>7060</v>
      </c>
      <c r="L993" s="28">
        <v>31280500</v>
      </c>
      <c r="M993" s="51">
        <v>15.209441282799121</v>
      </c>
      <c r="N993" s="51">
        <v>0.38145505362737753</v>
      </c>
      <c r="O993" s="51">
        <v>0.9994788</v>
      </c>
      <c r="P993" s="30">
        <v>295600.73952200002</v>
      </c>
      <c r="Q993" s="27">
        <v>-0.41860382569389465</v>
      </c>
      <c r="R993" s="30">
        <v>243884.7004</v>
      </c>
      <c r="S993" s="27">
        <v>-0.17495233335893279</v>
      </c>
      <c r="T993" s="30">
        <v>243609.50086599999</v>
      </c>
      <c r="U993" s="27">
        <v>-1.1284001560928336E-3</v>
      </c>
      <c r="V993" s="30">
        <v>100.99553400000001</v>
      </c>
      <c r="W993" s="32">
        <v>-0.96111748919428419</v>
      </c>
      <c r="X993" s="30">
        <v>17512.461498000001</v>
      </c>
      <c r="Y993" s="32">
        <v>172.39837519944197</v>
      </c>
      <c r="Z993" s="30">
        <v>2574.7165409999998</v>
      </c>
      <c r="AA993" s="32">
        <v>-0.85297803274005524</v>
      </c>
      <c r="AB993" s="30">
        <v>11.347813</v>
      </c>
      <c r="AC993" s="27">
        <v>-0.96111748850087653</v>
      </c>
      <c r="AD993" s="30">
        <v>1586</v>
      </c>
      <c r="AE993" s="27">
        <v>138.76261328945057</v>
      </c>
      <c r="AF993" s="30">
        <v>289.293993</v>
      </c>
      <c r="AG993" s="27">
        <v>-0.81759521248423705</v>
      </c>
      <c r="AH993" s="25">
        <v>5.2759843576814409E-2</v>
      </c>
      <c r="AI993" s="25">
        <v>9.7587860228989598</v>
      </c>
      <c r="AJ993" s="25">
        <v>1.4455828538191096</v>
      </c>
      <c r="AK993" s="25">
        <v>0.10440095124152257</v>
      </c>
      <c r="AL993" s="25">
        <v>13.738447162894914</v>
      </c>
      <c r="AM993" s="25">
        <v>2.4239680129906591</v>
      </c>
      <c r="AN993" s="49">
        <v>15.020928150856472</v>
      </c>
      <c r="AO993" s="49">
        <v>18.594155155130021</v>
      </c>
      <c r="AP993" s="49">
        <v>14.604874594185269</v>
      </c>
      <c r="AQ993" s="49">
        <v>0</v>
      </c>
      <c r="AR993" s="49">
        <v>8.5635005018434942</v>
      </c>
      <c r="AS993" s="49">
        <v>7.20006547412211</v>
      </c>
      <c r="AT993" s="28">
        <v>0</v>
      </c>
      <c r="AU993" s="28" t="s">
        <v>4748</v>
      </c>
      <c r="AV993" s="28" t="s">
        <v>4748</v>
      </c>
    </row>
    <row r="994" spans="1:48" x14ac:dyDescent="0.25">
      <c r="A994" s="162">
        <v>991</v>
      </c>
      <c r="B994" s="3" t="s">
        <v>3349</v>
      </c>
      <c r="C994" s="3" t="s">
        <v>2176</v>
      </c>
      <c r="D994" s="28">
        <v>9900</v>
      </c>
      <c r="E994" s="25">
        <v>15.11628</v>
      </c>
      <c r="F994" s="25">
        <v>43.478259999999999</v>
      </c>
      <c r="G994" s="25">
        <v>65</v>
      </c>
      <c r="H994" s="28">
        <v>933322777200</v>
      </c>
      <c r="I994" s="51">
        <v>94.275030000000001</v>
      </c>
      <c r="J994" s="51">
        <v>87.271289999999993</v>
      </c>
      <c r="K994" s="28">
        <v>110</v>
      </c>
      <c r="L994" s="28">
        <v>871000</v>
      </c>
      <c r="M994" s="51">
        <v>13.636363636363637</v>
      </c>
      <c r="N994" s="51">
        <v>0.85433802381051505</v>
      </c>
      <c r="O994" s="51" t="s">
        <v>4942</v>
      </c>
      <c r="P994" s="30">
        <v>940286.63043599995</v>
      </c>
      <c r="Q994" s="27">
        <v>0.25244452950524665</v>
      </c>
      <c r="R994" s="30" t="s">
        <v>4748</v>
      </c>
      <c r="S994" s="27" t="s">
        <v>2001</v>
      </c>
      <c r="T994" s="30">
        <v>960411.16592299996</v>
      </c>
      <c r="U994" s="27" t="s">
        <v>4748</v>
      </c>
      <c r="V994" s="30">
        <v>17096.427527</v>
      </c>
      <c r="W994" s="32">
        <v>-5.0249455547533128E-2</v>
      </c>
      <c r="X994" s="30" t="s">
        <v>4748</v>
      </c>
      <c r="Y994" s="32" t="s">
        <v>2001</v>
      </c>
      <c r="Z994" s="30">
        <v>72010.039378999994</v>
      </c>
      <c r="AA994" s="32" t="s">
        <v>4748</v>
      </c>
      <c r="AB994" s="30">
        <v>172</v>
      </c>
      <c r="AC994" s="27">
        <v>-9.9476439790575966E-2</v>
      </c>
      <c r="AD994" s="30" t="s">
        <v>4748</v>
      </c>
      <c r="AE994" s="27" t="s">
        <v>2001</v>
      </c>
      <c r="AF994" s="30">
        <v>726</v>
      </c>
      <c r="AG994" s="27" t="s">
        <v>4748</v>
      </c>
      <c r="AH994" s="25">
        <v>0.53032201762985653</v>
      </c>
      <c r="AI994" s="25" t="s">
        <v>4748</v>
      </c>
      <c r="AJ994" s="25" t="s">
        <v>4748</v>
      </c>
      <c r="AK994" s="25">
        <v>1.6976335224891941</v>
      </c>
      <c r="AL994" s="25" t="s">
        <v>4748</v>
      </c>
      <c r="AM994" s="25" t="s">
        <v>4748</v>
      </c>
      <c r="AN994" s="49">
        <v>14.408264860065056</v>
      </c>
      <c r="AO994" s="49" t="s">
        <v>4748</v>
      </c>
      <c r="AP994" s="49">
        <v>13.667373791500026</v>
      </c>
      <c r="AQ994" s="49">
        <v>211.59153291617093</v>
      </c>
      <c r="AR994" s="49" t="s">
        <v>4748</v>
      </c>
      <c r="AS994" s="49">
        <v>135.00011097062449</v>
      </c>
      <c r="AT994" s="28" t="s">
        <v>4748</v>
      </c>
      <c r="AU994" s="28" t="s">
        <v>4748</v>
      </c>
      <c r="AV994" s="28" t="s">
        <v>4748</v>
      </c>
    </row>
    <row r="995" spans="1:48" x14ac:dyDescent="0.25">
      <c r="A995" s="162">
        <v>992</v>
      </c>
      <c r="B995" s="3" t="s">
        <v>537</v>
      </c>
      <c r="C995" s="3" t="s">
        <v>2176</v>
      </c>
      <c r="D995" s="6">
        <v>1500</v>
      </c>
      <c r="E995" s="171">
        <v>-11.764709999999999</v>
      </c>
      <c r="F995" s="171">
        <v>-6.25</v>
      </c>
      <c r="G995" s="171">
        <v>-37.5</v>
      </c>
      <c r="H995" s="6">
        <v>77860069500.000015</v>
      </c>
      <c r="I995" s="154">
        <v>51.906709999999997</v>
      </c>
      <c r="J995" s="154">
        <v>59.530090000000001</v>
      </c>
      <c r="K995" s="6">
        <v>536</v>
      </c>
      <c r="L995" s="6">
        <v>858500</v>
      </c>
      <c r="M995" s="154" t="s">
        <v>4942</v>
      </c>
      <c r="N995" s="154" t="s">
        <v>4942</v>
      </c>
      <c r="O995" s="154" t="s">
        <v>4942</v>
      </c>
      <c r="P995" s="172">
        <v>2958.4690909999999</v>
      </c>
      <c r="Q995" s="168">
        <v>4.9177020981638524</v>
      </c>
      <c r="R995" s="172">
        <v>37059.483721999997</v>
      </c>
      <c r="S995" s="168">
        <v>11.526574583705866</v>
      </c>
      <c r="T995" s="172">
        <v>48050.380297999996</v>
      </c>
      <c r="U995" s="168">
        <v>0.29657446548494043</v>
      </c>
      <c r="V995" s="172">
        <v>-27447.972142999999</v>
      </c>
      <c r="W995" s="173">
        <v>-42.035652999463046</v>
      </c>
      <c r="X995" s="172">
        <v>-11894.642922000001</v>
      </c>
      <c r="Y995" s="173">
        <v>-0.56664766125414956</v>
      </c>
      <c r="Z995" s="172">
        <v>-6711.9612109999998</v>
      </c>
      <c r="AA995" s="173">
        <v>-0.43571561962690425</v>
      </c>
      <c r="AB995" s="172">
        <v>-528.794265</v>
      </c>
      <c r="AC995" s="168">
        <v>-41.676481923076921</v>
      </c>
      <c r="AD995" s="172">
        <v>-229</v>
      </c>
      <c r="AE995" s="168">
        <v>-0.56693932752844811</v>
      </c>
      <c r="AF995" s="172">
        <v>-129</v>
      </c>
      <c r="AG995" s="168">
        <v>-0.4366812227074236</v>
      </c>
      <c r="AH995" s="171">
        <v>-2.5989070334398527</v>
      </c>
      <c r="AI995" s="171">
        <v>-1.1597707311803411</v>
      </c>
      <c r="AJ995" s="171">
        <v>-0.67898139512448086</v>
      </c>
      <c r="AK995" s="171">
        <v>-5.3457132137897938</v>
      </c>
      <c r="AL995" s="171">
        <v>-2.4088644186636285</v>
      </c>
      <c r="AM995" s="171">
        <v>-1.3853862753212229</v>
      </c>
      <c r="AN995" s="170">
        <v>2.8197574635401179</v>
      </c>
      <c r="AO995" s="170">
        <v>6.0822870655963595</v>
      </c>
      <c r="AP995" s="170">
        <v>5.2694900441930255</v>
      </c>
      <c r="AQ995" s="170">
        <v>2.0010660094654042</v>
      </c>
      <c r="AR995" s="170">
        <v>0.29293405605468664</v>
      </c>
      <c r="AS995" s="170">
        <v>0</v>
      </c>
      <c r="AT995" s="6">
        <v>0</v>
      </c>
      <c r="AU995" s="6" t="s">
        <v>4748</v>
      </c>
      <c r="AV995" s="6">
        <v>0</v>
      </c>
    </row>
    <row r="996" spans="1:48" x14ac:dyDescent="0.25">
      <c r="A996" s="162">
        <v>993</v>
      </c>
      <c r="B996" s="3" t="s">
        <v>538</v>
      </c>
      <c r="C996" s="3" t="s">
        <v>694</v>
      </c>
      <c r="D996" s="6">
        <v>22500</v>
      </c>
      <c r="E996" s="171">
        <v>0.44642860000000001</v>
      </c>
      <c r="F996" s="171">
        <v>21.62162</v>
      </c>
      <c r="G996" s="171">
        <v>28.743320000000001</v>
      </c>
      <c r="H996" s="6">
        <v>10754241525000</v>
      </c>
      <c r="I996" s="154">
        <v>477.96629999999999</v>
      </c>
      <c r="J996" s="154">
        <v>35.006169999999997</v>
      </c>
      <c r="K996" s="6">
        <v>4152333</v>
      </c>
      <c r="L996" s="6">
        <v>94860290000</v>
      </c>
      <c r="M996" s="154">
        <v>9.2492960407680158</v>
      </c>
      <c r="N996" s="154">
        <v>0.90582810105794342</v>
      </c>
      <c r="O996" s="154">
        <v>1.4556819999999999</v>
      </c>
      <c r="P996" s="172">
        <v>23356897.865989</v>
      </c>
      <c r="Q996" s="168">
        <v>-0.26328337390502166</v>
      </c>
      <c r="R996" s="172">
        <v>18682080.522528</v>
      </c>
      <c r="S996" s="168">
        <v>-0.20014718436852885</v>
      </c>
      <c r="T996" s="172">
        <v>16812150.000936002</v>
      </c>
      <c r="U996" s="168">
        <v>-0.10009219901055033</v>
      </c>
      <c r="V996" s="172">
        <v>1517394.760704</v>
      </c>
      <c r="W996" s="173">
        <v>-0.23160700298508508</v>
      </c>
      <c r="X996" s="172">
        <v>1038743.379556</v>
      </c>
      <c r="Y996" s="173">
        <v>-0.31544288509730201</v>
      </c>
      <c r="Z996" s="172">
        <v>800457.94370900001</v>
      </c>
      <c r="AA996" s="173">
        <v>-0.2293977901922731</v>
      </c>
      <c r="AB996" s="172">
        <v>2915</v>
      </c>
      <c r="AC996" s="168">
        <v>-0.25770308123249297</v>
      </c>
      <c r="AD996" s="172">
        <v>2122</v>
      </c>
      <c r="AE996" s="168">
        <v>-0.27204116638078901</v>
      </c>
      <c r="AF996" s="172">
        <v>1608</v>
      </c>
      <c r="AG996" s="168">
        <v>-0.24222431668237512</v>
      </c>
      <c r="AH996" s="171">
        <v>5.7130062316056502</v>
      </c>
      <c r="AI996" s="171">
        <v>3.9968453032082754</v>
      </c>
      <c r="AJ996" s="171">
        <v>3.2398572386269051</v>
      </c>
      <c r="AK996" s="171">
        <v>13.178425421634469</v>
      </c>
      <c r="AL996" s="171">
        <v>9.2156619776052722</v>
      </c>
      <c r="AM996" s="171">
        <v>6.8197570231633824</v>
      </c>
      <c r="AN996" s="170">
        <v>9.3117299745828603</v>
      </c>
      <c r="AO996" s="170">
        <v>4.1898581964846526</v>
      </c>
      <c r="AP996" s="170">
        <v>4.8093471821747169</v>
      </c>
      <c r="AQ996" s="170">
        <v>18.928708315874232</v>
      </c>
      <c r="AR996" s="170">
        <v>13.407038366367836</v>
      </c>
      <c r="AS996" s="170">
        <v>9.5641006546461966</v>
      </c>
      <c r="AT996" s="6">
        <v>1200</v>
      </c>
      <c r="AU996" s="6">
        <v>1000</v>
      </c>
      <c r="AV996" s="6" t="s">
        <v>4748</v>
      </c>
    </row>
    <row r="997" spans="1:48" x14ac:dyDescent="0.25">
      <c r="A997" s="162">
        <v>994</v>
      </c>
      <c r="B997" s="3" t="s">
        <v>216</v>
      </c>
      <c r="C997" s="3" t="s">
        <v>1</v>
      </c>
      <c r="D997" s="6">
        <v>15850</v>
      </c>
      <c r="E997" s="171">
        <v>-4.5180720000000001</v>
      </c>
      <c r="F997" s="171">
        <v>-6.7647060000000003</v>
      </c>
      <c r="G997" s="171">
        <v>-12.43094</v>
      </c>
      <c r="H997" s="6">
        <v>4460826567700</v>
      </c>
      <c r="I997" s="154">
        <v>281.4402</v>
      </c>
      <c r="J997" s="154">
        <v>37.995899999999999</v>
      </c>
      <c r="K997" s="6">
        <v>312701</v>
      </c>
      <c r="L997" s="6">
        <v>5173900000</v>
      </c>
      <c r="M997" s="154">
        <v>6.6406828269338192</v>
      </c>
      <c r="N997" s="154">
        <v>1.153750583190825</v>
      </c>
      <c r="O997" s="154">
        <v>0.80489480000000002</v>
      </c>
      <c r="P997" s="172">
        <v>5761450.7054300001</v>
      </c>
      <c r="Q997" s="168">
        <v>9.3751819836401573E-2</v>
      </c>
      <c r="R997" s="172">
        <v>6733574.8158229999</v>
      </c>
      <c r="S997" s="168">
        <v>0.16872905108374892</v>
      </c>
      <c r="T997" s="172">
        <v>6147640.2100710003</v>
      </c>
      <c r="U997" s="168">
        <v>-8.7016870203199009E-2</v>
      </c>
      <c r="V997" s="172">
        <v>368091.462573</v>
      </c>
      <c r="W997" s="173">
        <v>7.9004578332704467E-2</v>
      </c>
      <c r="X997" s="172">
        <v>415564.50229999999</v>
      </c>
      <c r="Y997" s="173">
        <v>0.12897077100120224</v>
      </c>
      <c r="Z997" s="172">
        <v>450110.65390400001</v>
      </c>
      <c r="AA997" s="173">
        <v>8.31306606141754E-2</v>
      </c>
      <c r="AB997" s="172">
        <v>1170.471569090909</v>
      </c>
      <c r="AC997" s="168">
        <v>-3.4119485371342795E-2</v>
      </c>
      <c r="AD997" s="172">
        <v>1321</v>
      </c>
      <c r="AE997" s="168">
        <v>0.12860494426703983</v>
      </c>
      <c r="AF997" s="172">
        <v>1436</v>
      </c>
      <c r="AG997" s="168">
        <v>8.7055261165783493E-2</v>
      </c>
      <c r="AH997" s="171">
        <v>3.8734150463880166</v>
      </c>
      <c r="AI997" s="171">
        <v>4.4382468344594539</v>
      </c>
      <c r="AJ997" s="171">
        <v>4.9262696200468055</v>
      </c>
      <c r="AK997" s="171">
        <v>10.093045588118802</v>
      </c>
      <c r="AL997" s="171">
        <v>10.671670532379798</v>
      </c>
      <c r="AM997" s="171">
        <v>11.132825850159545</v>
      </c>
      <c r="AN997" s="170">
        <v>13.490207927084775</v>
      </c>
      <c r="AO997" s="170">
        <v>11.323297150754374</v>
      </c>
      <c r="AP997" s="170">
        <v>13.761154925952134</v>
      </c>
      <c r="AQ997" s="170">
        <v>83.648917648147503</v>
      </c>
      <c r="AR997" s="170">
        <v>68.354688078905781</v>
      </c>
      <c r="AS997" s="170">
        <v>57.703264505963872</v>
      </c>
      <c r="AT997" s="6">
        <v>727.27272727272725</v>
      </c>
      <c r="AU997" s="6">
        <v>1000</v>
      </c>
      <c r="AV997" s="6">
        <v>1000</v>
      </c>
    </row>
    <row r="998" spans="1:48" x14ac:dyDescent="0.25">
      <c r="A998" s="162">
        <v>995</v>
      </c>
      <c r="B998" s="3" t="s">
        <v>539</v>
      </c>
      <c r="C998" s="3" t="s">
        <v>694</v>
      </c>
      <c r="D998" s="28">
        <v>600</v>
      </c>
      <c r="E998" s="25">
        <v>0</v>
      </c>
      <c r="F998" s="25">
        <v>20</v>
      </c>
      <c r="G998" s="25">
        <v>-50</v>
      </c>
      <c r="H998" s="28">
        <v>18000000000</v>
      </c>
      <c r="I998" s="51">
        <v>30</v>
      </c>
      <c r="J998" s="51">
        <v>80.969660000000005</v>
      </c>
      <c r="K998" s="28">
        <v>298935</v>
      </c>
      <c r="L998" s="28">
        <v>213529500</v>
      </c>
      <c r="M998" s="51" t="s">
        <v>4942</v>
      </c>
      <c r="N998" s="51">
        <v>0.28691997971904404</v>
      </c>
      <c r="O998" s="51">
        <v>0.62647719999999996</v>
      </c>
      <c r="P998" s="30">
        <v>426444.26667099999</v>
      </c>
      <c r="Q998" s="27">
        <v>0.16340192960172684</v>
      </c>
      <c r="R998" s="30">
        <v>179209.967718</v>
      </c>
      <c r="S998" s="27">
        <v>-0.57975758680732892</v>
      </c>
      <c r="T998" s="30">
        <v>266654.78724999999</v>
      </c>
      <c r="U998" s="27">
        <v>0.4879461820427356</v>
      </c>
      <c r="V998" s="30">
        <v>6109.9196899999997</v>
      </c>
      <c r="W998" s="32">
        <v>0.59209982128053729</v>
      </c>
      <c r="X998" s="30">
        <v>-43852.015503000002</v>
      </c>
      <c r="Y998" s="32">
        <v>-8.1771836174494794</v>
      </c>
      <c r="Z998" s="30">
        <v>-34325.484463000001</v>
      </c>
      <c r="AA998" s="32">
        <v>-0.2172427180535926</v>
      </c>
      <c r="AB998" s="30">
        <v>204</v>
      </c>
      <c r="AC998" s="27">
        <v>0.59375</v>
      </c>
      <c r="AD998" s="30">
        <v>-1462</v>
      </c>
      <c r="AE998" s="27">
        <v>-8.1666666666666679</v>
      </c>
      <c r="AF998" s="30">
        <v>-1144</v>
      </c>
      <c r="AG998" s="27">
        <v>-0.21751025991792067</v>
      </c>
      <c r="AH998" s="25">
        <v>0.46086644323278236</v>
      </c>
      <c r="AI998" s="25">
        <v>-3.4250032307116887</v>
      </c>
      <c r="AJ998" s="25">
        <v>-2.8113115937299047</v>
      </c>
      <c r="AK998" s="25">
        <v>3.1914229135910825</v>
      </c>
      <c r="AL998" s="25">
        <v>-25.232548674391236</v>
      </c>
      <c r="AM998" s="25">
        <v>-25.114034675131641</v>
      </c>
      <c r="AN998" s="49">
        <v>15.30860848631489</v>
      </c>
      <c r="AO998" s="49">
        <v>12.355121263590341</v>
      </c>
      <c r="AP998" s="49">
        <v>5.1063558773591815</v>
      </c>
      <c r="AQ998" s="49">
        <v>137.02836597037626</v>
      </c>
      <c r="AR998" s="49">
        <v>169.02795317212238</v>
      </c>
      <c r="AS998" s="49">
        <v>214.23001168129474</v>
      </c>
      <c r="AT998" s="28">
        <v>0</v>
      </c>
      <c r="AU998" s="28">
        <v>0</v>
      </c>
      <c r="AV998" s="28">
        <v>0</v>
      </c>
    </row>
    <row r="999" spans="1:48" x14ac:dyDescent="0.25">
      <c r="A999" s="162">
        <v>996</v>
      </c>
      <c r="B999" s="3" t="s">
        <v>540</v>
      </c>
      <c r="C999" s="3" t="s">
        <v>694</v>
      </c>
      <c r="D999" s="28">
        <v>1200</v>
      </c>
      <c r="E999" s="25">
        <v>-14.28571</v>
      </c>
      <c r="F999" s="25">
        <v>20</v>
      </c>
      <c r="G999" s="25">
        <v>-36.842109999999998</v>
      </c>
      <c r="H999" s="28">
        <v>479996434800</v>
      </c>
      <c r="I999" s="51">
        <v>399.99699999999996</v>
      </c>
      <c r="J999" s="51">
        <v>45.524450000000002</v>
      </c>
      <c r="K999" s="28">
        <v>802867</v>
      </c>
      <c r="L999" s="28">
        <v>1086895000</v>
      </c>
      <c r="M999" s="51" t="s">
        <v>4942</v>
      </c>
      <c r="N999" s="51">
        <v>0.7947724401316415</v>
      </c>
      <c r="O999" s="51">
        <v>0.65264639999999996</v>
      </c>
      <c r="P999" s="30">
        <v>11836296.057436001</v>
      </c>
      <c r="Q999" s="27">
        <v>0.32304922309667838</v>
      </c>
      <c r="R999" s="30">
        <v>9151925.8004330005</v>
      </c>
      <c r="S999" s="27">
        <v>-0.22679140872930248</v>
      </c>
      <c r="T999" s="30">
        <v>3769260.2613679999</v>
      </c>
      <c r="U999" s="27">
        <v>-0.58814567080628355</v>
      </c>
      <c r="V999" s="30">
        <v>23986.265087</v>
      </c>
      <c r="W999" s="32">
        <v>-0.51818457841281718</v>
      </c>
      <c r="X999" s="30">
        <v>56651.550024999997</v>
      </c>
      <c r="Y999" s="32">
        <v>1.3618328997666178</v>
      </c>
      <c r="Z999" s="30">
        <v>-398488.69342000003</v>
      </c>
      <c r="AA999" s="32">
        <v>-8.0340298410925968</v>
      </c>
      <c r="AB999" s="30">
        <v>45</v>
      </c>
      <c r="AC999" s="27">
        <v>-0.56730769230769229</v>
      </c>
      <c r="AD999" s="30">
        <v>133</v>
      </c>
      <c r="AE999" s="27">
        <v>1.9555555555555557</v>
      </c>
      <c r="AF999" s="30">
        <v>-996</v>
      </c>
      <c r="AG999" s="27">
        <v>-8.4887218045112789</v>
      </c>
      <c r="AH999" s="25">
        <v>0.15573733013578064</v>
      </c>
      <c r="AI999" s="25">
        <v>0.40812398695317437</v>
      </c>
      <c r="AJ999" s="25">
        <v>-3.1162258426248366</v>
      </c>
      <c r="AK999" s="25">
        <v>1.60585184254848</v>
      </c>
      <c r="AL999" s="25">
        <v>4.62835691071363</v>
      </c>
      <c r="AM999" s="25">
        <v>-40.539115674585624</v>
      </c>
      <c r="AN999" s="49">
        <v>6.3204763866734348</v>
      </c>
      <c r="AO999" s="49">
        <v>3.831599133653496</v>
      </c>
      <c r="AP999" s="49">
        <v>1.2380495701048599</v>
      </c>
      <c r="AQ999" s="49">
        <v>93.798416900248242</v>
      </c>
      <c r="AR999" s="49">
        <v>87.147485019389549</v>
      </c>
      <c r="AS999" s="49">
        <v>94.102055523660042</v>
      </c>
      <c r="AT999" s="28">
        <v>0</v>
      </c>
      <c r="AU999" s="28">
        <v>0</v>
      </c>
      <c r="AV999" s="28">
        <v>0</v>
      </c>
    </row>
    <row r="1000" spans="1:48" x14ac:dyDescent="0.25">
      <c r="A1000" s="162">
        <v>997</v>
      </c>
      <c r="B1000" s="3" t="s">
        <v>4207</v>
      </c>
      <c r="C1000" s="3" t="s">
        <v>2176</v>
      </c>
      <c r="D1000" s="28">
        <v>2300</v>
      </c>
      <c r="E1000" s="25">
        <v>0</v>
      </c>
      <c r="F1000" s="25">
        <v>-4.1666670000000003</v>
      </c>
      <c r="G1000" s="25">
        <v>9.5238099999999992</v>
      </c>
      <c r="H1000" s="28">
        <v>136826510099.99998</v>
      </c>
      <c r="I1000" s="51">
        <v>59.489789999999999</v>
      </c>
      <c r="J1000" s="51">
        <v>100</v>
      </c>
      <c r="K1000" s="28">
        <v>7980</v>
      </c>
      <c r="L1000" s="28">
        <v>18065000</v>
      </c>
      <c r="M1000" s="51" t="s">
        <v>4942</v>
      </c>
      <c r="N1000" s="51" t="s">
        <v>4942</v>
      </c>
      <c r="O1000" s="51" t="s">
        <v>4942</v>
      </c>
      <c r="P1000" s="30" t="s">
        <v>4748</v>
      </c>
      <c r="Q1000" s="27" t="s">
        <v>2001</v>
      </c>
      <c r="R1000" s="30">
        <v>1472772.1981240001</v>
      </c>
      <c r="S1000" s="27" t="s">
        <v>2001</v>
      </c>
      <c r="T1000" s="30">
        <v>352794.75892499997</v>
      </c>
      <c r="U1000" s="27">
        <v>-0.76045531048563664</v>
      </c>
      <c r="V1000" s="30" t="s">
        <v>4748</v>
      </c>
      <c r="W1000" s="32" t="s">
        <v>2001</v>
      </c>
      <c r="X1000" s="30">
        <v>-444498.27563699998</v>
      </c>
      <c r="Y1000" s="32" t="s">
        <v>2001</v>
      </c>
      <c r="Z1000" s="30">
        <v>-92104.467371000006</v>
      </c>
      <c r="AA1000" s="32">
        <v>-0.79279004572288336</v>
      </c>
      <c r="AB1000" s="30" t="s">
        <v>4748</v>
      </c>
      <c r="AC1000" s="27" t="s">
        <v>2001</v>
      </c>
      <c r="AD1000" s="30">
        <v>-7472</v>
      </c>
      <c r="AE1000" s="27" t="s">
        <v>2001</v>
      </c>
      <c r="AF1000" s="30">
        <v>-1548</v>
      </c>
      <c r="AG1000" s="27">
        <v>-0.79282655246252676</v>
      </c>
      <c r="AH1000" s="25" t="s">
        <v>4748</v>
      </c>
      <c r="AI1000" s="25" t="s">
        <v>4748</v>
      </c>
      <c r="AJ1000" s="25">
        <v>-6.4970630290608957</v>
      </c>
      <c r="AK1000" s="25" t="s">
        <v>4748</v>
      </c>
      <c r="AL1000" s="25" t="s">
        <v>4748</v>
      </c>
      <c r="AM1000" s="25" t="s">
        <v>4748</v>
      </c>
      <c r="AN1000" s="49" t="s">
        <v>4748</v>
      </c>
      <c r="AO1000" s="49">
        <v>-21.674204820039922</v>
      </c>
      <c r="AP1000" s="49">
        <v>-6.7873628278844578</v>
      </c>
      <c r="AQ1000" s="49" t="s">
        <v>4748</v>
      </c>
      <c r="AR1000" s="49">
        <v>2582.6713390853824</v>
      </c>
      <c r="AS1000" s="49" t="s">
        <v>4748</v>
      </c>
      <c r="AT1000" s="28" t="s">
        <v>4748</v>
      </c>
      <c r="AU1000" s="28" t="s">
        <v>4748</v>
      </c>
      <c r="AV1000" s="28">
        <v>0</v>
      </c>
    </row>
    <row r="1001" spans="1:48" x14ac:dyDescent="0.25">
      <c r="A1001" s="162">
        <v>998</v>
      </c>
      <c r="B1001" s="3" t="s">
        <v>3352</v>
      </c>
      <c r="C1001" s="3" t="s">
        <v>2176</v>
      </c>
      <c r="D1001" s="28">
        <v>20100</v>
      </c>
      <c r="E1001" s="25">
        <v>48.888890000000004</v>
      </c>
      <c r="F1001" s="25">
        <v>133.7209</v>
      </c>
      <c r="G1001" s="25">
        <v>145.63980000000001</v>
      </c>
      <c r="H1001" s="28">
        <v>771803397900</v>
      </c>
      <c r="I1001" s="51">
        <v>38.398179999999996</v>
      </c>
      <c r="J1001" s="51">
        <v>100</v>
      </c>
      <c r="K1001" s="28">
        <v>275</v>
      </c>
      <c r="L1001" s="28">
        <v>4816500</v>
      </c>
      <c r="M1001" s="51">
        <v>38.037508025914192</v>
      </c>
      <c r="N1001" s="51">
        <v>1.9272823332403031</v>
      </c>
      <c r="O1001" s="51" t="s">
        <v>4942</v>
      </c>
      <c r="P1001" s="30" t="s">
        <v>4748</v>
      </c>
      <c r="Q1001" s="27" t="s">
        <v>2001</v>
      </c>
      <c r="R1001" s="30">
        <v>89190.302580999996</v>
      </c>
      <c r="S1001" s="27" t="s">
        <v>2001</v>
      </c>
      <c r="T1001" s="30">
        <v>92718.692830999993</v>
      </c>
      <c r="U1001" s="27">
        <v>3.9560245316979575E-2</v>
      </c>
      <c r="V1001" s="30" t="s">
        <v>4748</v>
      </c>
      <c r="W1001" s="32" t="s">
        <v>2001</v>
      </c>
      <c r="X1001" s="30">
        <v>7261.0564629999999</v>
      </c>
      <c r="Y1001" s="32" t="s">
        <v>2001</v>
      </c>
      <c r="Z1001" s="30">
        <v>13325.115166</v>
      </c>
      <c r="AA1001" s="32">
        <v>0.8351482644296303</v>
      </c>
      <c r="AB1001" s="30" t="s">
        <v>4748</v>
      </c>
      <c r="AC1001" s="27" t="s">
        <v>2001</v>
      </c>
      <c r="AD1001" s="30">
        <v>292</v>
      </c>
      <c r="AE1001" s="27" t="s">
        <v>2001</v>
      </c>
      <c r="AF1001" s="30">
        <v>536</v>
      </c>
      <c r="AG1001" s="27">
        <v>0.83561643835616439</v>
      </c>
      <c r="AH1001" s="25" t="s">
        <v>4748</v>
      </c>
      <c r="AI1001" s="25" t="s">
        <v>4748</v>
      </c>
      <c r="AJ1001" s="25">
        <v>3.3495012041781553</v>
      </c>
      <c r="AK1001" s="25" t="s">
        <v>4748</v>
      </c>
      <c r="AL1001" s="25" t="s">
        <v>4748</v>
      </c>
      <c r="AM1001" s="25">
        <v>5.1400809388483921</v>
      </c>
      <c r="AN1001" s="49" t="s">
        <v>4748</v>
      </c>
      <c r="AO1001" s="49">
        <v>52.7996175932157</v>
      </c>
      <c r="AP1001" s="49">
        <v>56.776783957634912</v>
      </c>
      <c r="AQ1001" s="49" t="s">
        <v>4748</v>
      </c>
      <c r="AR1001" s="49">
        <v>59.534338416516434</v>
      </c>
      <c r="AS1001" s="49">
        <v>52.583102882599341</v>
      </c>
      <c r="AT1001" s="28" t="s">
        <v>4748</v>
      </c>
      <c r="AU1001" s="28" t="s">
        <v>4748</v>
      </c>
      <c r="AV1001" s="28">
        <v>400</v>
      </c>
    </row>
    <row r="1002" spans="1:48" x14ac:dyDescent="0.25">
      <c r="A1002" s="162">
        <v>999</v>
      </c>
      <c r="B1002" s="3" t="s">
        <v>3355</v>
      </c>
      <c r="C1002" s="3" t="s">
        <v>2176</v>
      </c>
      <c r="D1002" s="28" t="s">
        <v>4942</v>
      </c>
      <c r="E1002" s="25" t="s">
        <v>4942</v>
      </c>
      <c r="F1002" s="25" t="s">
        <v>4942</v>
      </c>
      <c r="G1002" s="25" t="s">
        <v>4942</v>
      </c>
      <c r="H1002" s="28" t="s">
        <v>4942</v>
      </c>
      <c r="I1002" s="51">
        <v>20</v>
      </c>
      <c r="J1002" s="51">
        <v>1.200645</v>
      </c>
      <c r="K1002" s="28" t="s">
        <v>4942</v>
      </c>
      <c r="L1002" s="28" t="s">
        <v>4942</v>
      </c>
      <c r="M1002" s="51" t="s">
        <v>4942</v>
      </c>
      <c r="N1002" s="51" t="s">
        <v>4942</v>
      </c>
      <c r="O1002" s="51" t="s">
        <v>4942</v>
      </c>
      <c r="P1002" s="30">
        <v>133763.27911100001</v>
      </c>
      <c r="Q1002" s="27">
        <v>2.1332471018922954</v>
      </c>
      <c r="R1002" s="30" t="s">
        <v>4748</v>
      </c>
      <c r="S1002" s="27" t="s">
        <v>2001</v>
      </c>
      <c r="T1002" s="30" t="s">
        <v>4748</v>
      </c>
      <c r="U1002" s="27" t="s">
        <v>4748</v>
      </c>
      <c r="V1002" s="30">
        <v>-8879.3233820000005</v>
      </c>
      <c r="W1002" s="32">
        <v>-0.37079221135558926</v>
      </c>
      <c r="X1002" s="30" t="s">
        <v>4748</v>
      </c>
      <c r="Y1002" s="32" t="s">
        <v>2001</v>
      </c>
      <c r="Z1002" s="30" t="s">
        <v>4748</v>
      </c>
      <c r="AA1002" s="32" t="s">
        <v>4748</v>
      </c>
      <c r="AB1002" s="30">
        <v>-443.97</v>
      </c>
      <c r="AC1002" s="27">
        <v>-0.37079081632653055</v>
      </c>
      <c r="AD1002" s="30" t="s">
        <v>4748</v>
      </c>
      <c r="AE1002" s="27" t="s">
        <v>2001</v>
      </c>
      <c r="AF1002" s="30" t="s">
        <v>4748</v>
      </c>
      <c r="AG1002" s="27" t="s">
        <v>4748</v>
      </c>
      <c r="AH1002" s="25">
        <v>-1.0276840263106066</v>
      </c>
      <c r="AI1002" s="25" t="s">
        <v>4748</v>
      </c>
      <c r="AJ1002" s="25" t="s">
        <v>4748</v>
      </c>
      <c r="AK1002" s="25">
        <v>-6.2912477820052093</v>
      </c>
      <c r="AL1002" s="25" t="s">
        <v>4748</v>
      </c>
      <c r="AM1002" s="25" t="s">
        <v>4748</v>
      </c>
      <c r="AN1002" s="49">
        <v>6.476455948579984</v>
      </c>
      <c r="AO1002" s="49" t="s">
        <v>4748</v>
      </c>
      <c r="AP1002" s="49" t="s">
        <v>4748</v>
      </c>
      <c r="AQ1002" s="49">
        <v>439.77443414759102</v>
      </c>
      <c r="AR1002" s="49" t="s">
        <v>4748</v>
      </c>
      <c r="AS1002" s="49" t="s">
        <v>4748</v>
      </c>
      <c r="AT1002" s="28" t="s">
        <v>4748</v>
      </c>
      <c r="AU1002" s="28" t="s">
        <v>4748</v>
      </c>
      <c r="AV1002" s="28" t="s">
        <v>4748</v>
      </c>
    </row>
    <row r="1003" spans="1:48" x14ac:dyDescent="0.25">
      <c r="A1003" s="162">
        <v>1000</v>
      </c>
      <c r="B1003" s="3" t="s">
        <v>541</v>
      </c>
      <c r="C1003" s="3" t="s">
        <v>2176</v>
      </c>
      <c r="D1003" s="28">
        <v>1700</v>
      </c>
      <c r="E1003" s="25">
        <v>6.25</v>
      </c>
      <c r="F1003" s="25">
        <v>13.33333</v>
      </c>
      <c r="G1003" s="25">
        <v>112.5</v>
      </c>
      <c r="H1003" s="28">
        <v>25500000000</v>
      </c>
      <c r="I1003" s="51">
        <v>15</v>
      </c>
      <c r="J1003" s="51">
        <v>54.43526</v>
      </c>
      <c r="K1003" s="28">
        <v>5805</v>
      </c>
      <c r="L1003" s="28">
        <v>9539000</v>
      </c>
      <c r="M1003" s="51" t="s">
        <v>4942</v>
      </c>
      <c r="N1003" s="51" t="s">
        <v>4942</v>
      </c>
      <c r="O1003" s="51">
        <v>0.56223520000000005</v>
      </c>
      <c r="P1003" s="30">
        <v>47183.82677</v>
      </c>
      <c r="Q1003" s="27">
        <v>-0.84276471979692691</v>
      </c>
      <c r="R1003" s="30">
        <v>34759.707588999998</v>
      </c>
      <c r="S1003" s="27">
        <v>-0.26331308907100759</v>
      </c>
      <c r="T1003" s="30">
        <v>54600.126359000002</v>
      </c>
      <c r="U1003" s="27">
        <v>0.57078785024873657</v>
      </c>
      <c r="V1003" s="30">
        <v>147.026083</v>
      </c>
      <c r="W1003" s="32">
        <v>-0.18490754380542918</v>
      </c>
      <c r="X1003" s="30">
        <v>-20021.191876000001</v>
      </c>
      <c r="Y1003" s="32">
        <v>-137.17442203095351</v>
      </c>
      <c r="Z1003" s="30">
        <v>-22156.240936999999</v>
      </c>
      <c r="AA1003" s="32">
        <v>0.1066394585408946</v>
      </c>
      <c r="AB1003" s="30">
        <v>10</v>
      </c>
      <c r="AC1003" s="27">
        <v>-0.16666666666666663</v>
      </c>
      <c r="AD1003" s="30">
        <v>-1274</v>
      </c>
      <c r="AE1003" s="27">
        <v>-128.4</v>
      </c>
      <c r="AF1003" s="30">
        <v>-1477</v>
      </c>
      <c r="AG1003" s="27">
        <v>0.15934065934065933</v>
      </c>
      <c r="AH1003" s="25">
        <v>6.4178888090711039E-2</v>
      </c>
      <c r="AI1003" s="25">
        <v>-9.6324649395748985</v>
      </c>
      <c r="AJ1003" s="25">
        <v>-13.004614082844371</v>
      </c>
      <c r="AK1003" s="25">
        <v>0.33825625853020819</v>
      </c>
      <c r="AL1003" s="25">
        <v>-57.023042874399174</v>
      </c>
      <c r="AM1003" s="25">
        <v>-178.8177815409197</v>
      </c>
      <c r="AN1003" s="49">
        <v>49.088380749410753</v>
      </c>
      <c r="AO1003" s="49">
        <v>29.422340857770777</v>
      </c>
      <c r="AP1003" s="49">
        <v>-20.00155688870462</v>
      </c>
      <c r="AQ1003" s="49">
        <v>97.188257516891099</v>
      </c>
      <c r="AR1003" s="49">
        <v>176.04510589312721</v>
      </c>
      <c r="AS1003" s="49">
        <v>3072.1458133978799</v>
      </c>
      <c r="AT1003" s="28">
        <v>0</v>
      </c>
      <c r="AU1003" s="28">
        <v>0</v>
      </c>
      <c r="AV1003" s="28">
        <v>0</v>
      </c>
    </row>
    <row r="1004" spans="1:48" x14ac:dyDescent="0.25">
      <c r="A1004" s="162">
        <v>1001</v>
      </c>
      <c r="B1004" s="3" t="s">
        <v>3358</v>
      </c>
      <c r="C1004" s="3" t="s">
        <v>2176</v>
      </c>
      <c r="D1004" s="28" t="s">
        <v>4942</v>
      </c>
      <c r="E1004" s="25" t="s">
        <v>4942</v>
      </c>
      <c r="F1004" s="25" t="s">
        <v>4942</v>
      </c>
      <c r="G1004" s="25" t="s">
        <v>4942</v>
      </c>
      <c r="H1004" s="28" t="s">
        <v>4942</v>
      </c>
      <c r="I1004" s="51">
        <v>28.068899999999999</v>
      </c>
      <c r="J1004" s="51">
        <v>100</v>
      </c>
      <c r="K1004" s="28" t="s">
        <v>4942</v>
      </c>
      <c r="L1004" s="28" t="s">
        <v>4942</v>
      </c>
      <c r="M1004" s="51" t="s">
        <v>4942</v>
      </c>
      <c r="N1004" s="51" t="s">
        <v>4942</v>
      </c>
      <c r="O1004" s="51" t="s">
        <v>4942</v>
      </c>
      <c r="P1004" s="30">
        <v>176246.743797</v>
      </c>
      <c r="Q1004" s="27" t="s">
        <v>2001</v>
      </c>
      <c r="R1004" s="30">
        <v>252917.00506</v>
      </c>
      <c r="S1004" s="27">
        <v>0.43501661143486636</v>
      </c>
      <c r="T1004" s="30">
        <v>161048.001525</v>
      </c>
      <c r="U1004" s="27">
        <v>-0.36323774873581843</v>
      </c>
      <c r="V1004" s="30">
        <v>-3187.7831940000001</v>
      </c>
      <c r="W1004" s="32" t="s">
        <v>2001</v>
      </c>
      <c r="X1004" s="30">
        <v>-17524.016154000001</v>
      </c>
      <c r="Y1004" s="32">
        <v>4.4972421546683137</v>
      </c>
      <c r="Z1004" s="30">
        <v>-72741.073363000003</v>
      </c>
      <c r="AA1004" s="32">
        <v>3.1509362194006116</v>
      </c>
      <c r="AB1004" s="30">
        <v>-114</v>
      </c>
      <c r="AC1004" s="27" t="s">
        <v>2001</v>
      </c>
      <c r="AD1004" s="30">
        <v>-624</v>
      </c>
      <c r="AE1004" s="27">
        <v>4.4736842105263159</v>
      </c>
      <c r="AF1004" s="30">
        <v>-2592</v>
      </c>
      <c r="AG1004" s="27">
        <v>3.1538461538461537</v>
      </c>
      <c r="AH1004" s="25" t="s">
        <v>4748</v>
      </c>
      <c r="AI1004" s="25">
        <v>-4.9321663365397121</v>
      </c>
      <c r="AJ1004" s="25">
        <v>-22.318110049473798</v>
      </c>
      <c r="AK1004" s="25" t="s">
        <v>4748</v>
      </c>
      <c r="AL1004" s="25" t="s">
        <v>4748</v>
      </c>
      <c r="AM1004" s="25" t="s">
        <v>4748</v>
      </c>
      <c r="AN1004" s="49">
        <v>4.7806268056246655</v>
      </c>
      <c r="AO1004" s="49">
        <v>6.5215600200892236</v>
      </c>
      <c r="AP1004" s="49">
        <v>4.1126292343167332</v>
      </c>
      <c r="AQ1004" s="49">
        <v>48896.166213497039</v>
      </c>
      <c r="AR1004" s="49" t="s">
        <v>4748</v>
      </c>
      <c r="AS1004" s="49" t="s">
        <v>4748</v>
      </c>
      <c r="AT1004" s="28" t="s">
        <v>4748</v>
      </c>
      <c r="AU1004" s="28" t="s">
        <v>4748</v>
      </c>
      <c r="AV1004" s="28">
        <v>0</v>
      </c>
    </row>
    <row r="1005" spans="1:48" x14ac:dyDescent="0.25">
      <c r="A1005" s="162">
        <v>1002</v>
      </c>
      <c r="B1005" s="3" t="s">
        <v>217</v>
      </c>
      <c r="C1005" s="3" t="s">
        <v>1</v>
      </c>
      <c r="D1005" s="28">
        <v>2410</v>
      </c>
      <c r="E1005" s="25">
        <v>4.7826089999999999</v>
      </c>
      <c r="F1005" s="25">
        <v>-3.6</v>
      </c>
      <c r="G1005" s="25">
        <v>12.093019999999999</v>
      </c>
      <c r="H1005" s="28">
        <v>72300000000</v>
      </c>
      <c r="I1005" s="51">
        <v>30</v>
      </c>
      <c r="J1005" s="51">
        <v>48.661999999999999</v>
      </c>
      <c r="K1005" s="28">
        <v>5309.5</v>
      </c>
      <c r="L1005" s="28">
        <v>12436540</v>
      </c>
      <c r="M1005" s="51">
        <v>27.332864833664253</v>
      </c>
      <c r="N1005" s="51">
        <v>0.28050290068480827</v>
      </c>
      <c r="O1005" s="51">
        <v>0.48205550000000003</v>
      </c>
      <c r="P1005" s="30">
        <v>1139516.3137950001</v>
      </c>
      <c r="Q1005" s="27">
        <v>0.26062635841713888</v>
      </c>
      <c r="R1005" s="30">
        <v>463394.571054</v>
      </c>
      <c r="S1005" s="27">
        <v>-0.5933409943814415</v>
      </c>
      <c r="T1005" s="30">
        <v>298463.693807</v>
      </c>
      <c r="U1005" s="27">
        <v>-0.35591888112081566</v>
      </c>
      <c r="V1005" s="30">
        <v>35572.176319999999</v>
      </c>
      <c r="W1005" s="32">
        <v>0.4415480602359485</v>
      </c>
      <c r="X1005" s="30">
        <v>-14534.040215000001</v>
      </c>
      <c r="Y1005" s="32">
        <v>-1.408578887168858</v>
      </c>
      <c r="Z1005" s="30">
        <v>-43025.288652000003</v>
      </c>
      <c r="AA1005" s="32">
        <v>1.9603116556396565</v>
      </c>
      <c r="AB1005" s="30">
        <v>1186</v>
      </c>
      <c r="AC1005" s="27">
        <v>0.62465753424657544</v>
      </c>
      <c r="AD1005" s="30">
        <v>-484</v>
      </c>
      <c r="AE1005" s="27">
        <v>-1.4080944350758853</v>
      </c>
      <c r="AF1005" s="30">
        <v>-1434</v>
      </c>
      <c r="AG1005" s="27">
        <v>1.9628099173553719</v>
      </c>
      <c r="AH1005" s="25">
        <v>2.6015010562706151</v>
      </c>
      <c r="AI1005" s="25">
        <v>-1.1709037315869932</v>
      </c>
      <c r="AJ1005" s="25">
        <v>-3.5186226194146317</v>
      </c>
      <c r="AK1005" s="25">
        <v>10.417363660912986</v>
      </c>
      <c r="AL1005" s="25">
        <v>-4.524267938396779</v>
      </c>
      <c r="AM1005" s="25">
        <v>-15.450461824564623</v>
      </c>
      <c r="AN1005" s="49">
        <v>9.6544042139787738</v>
      </c>
      <c r="AO1005" s="49">
        <v>5.1714959938983451</v>
      </c>
      <c r="AP1005" s="49">
        <v>-1.5844008645345964</v>
      </c>
      <c r="AQ1005" s="49">
        <v>145.42814089817176</v>
      </c>
      <c r="AR1005" s="49">
        <v>161.1457481882945</v>
      </c>
      <c r="AS1005" s="49">
        <v>107.77680382808883</v>
      </c>
      <c r="AT1005" s="28">
        <v>0</v>
      </c>
      <c r="AU1005" s="28">
        <v>0</v>
      </c>
      <c r="AV1005" s="28">
        <v>0</v>
      </c>
    </row>
    <row r="1006" spans="1:48" x14ac:dyDescent="0.25">
      <c r="A1006" s="162">
        <v>1003</v>
      </c>
      <c r="B1006" s="3" t="s">
        <v>3361</v>
      </c>
      <c r="C1006" s="3" t="s">
        <v>2176</v>
      </c>
      <c r="D1006" s="28">
        <v>6000</v>
      </c>
      <c r="E1006" s="25">
        <v>-11.764709999999999</v>
      </c>
      <c r="F1006" s="25">
        <v>93.548389999999998</v>
      </c>
      <c r="G1006" s="25">
        <v>81.818179999999998</v>
      </c>
      <c r="H1006" s="28">
        <v>496333272000</v>
      </c>
      <c r="I1006" s="51">
        <v>82.72220999999999</v>
      </c>
      <c r="J1006" s="51">
        <v>75.353809999999996</v>
      </c>
      <c r="K1006" s="28">
        <v>160565.79999999999</v>
      </c>
      <c r="L1006" s="28">
        <v>1043931000</v>
      </c>
      <c r="M1006" s="51">
        <v>42.857142857142854</v>
      </c>
      <c r="N1006" s="51">
        <v>0.59647308817568767</v>
      </c>
      <c r="O1006" s="51">
        <v>0.77102820000000005</v>
      </c>
      <c r="P1006" s="30">
        <v>21192.212124999998</v>
      </c>
      <c r="Q1006" s="27">
        <v>0.25259445869670527</v>
      </c>
      <c r="R1006" s="30">
        <v>59071.074478000002</v>
      </c>
      <c r="S1006" s="27">
        <v>1.7873953945711558</v>
      </c>
      <c r="T1006" s="30">
        <v>190165.15614599999</v>
      </c>
      <c r="U1006" s="27">
        <v>2.2192601510376067</v>
      </c>
      <c r="V1006" s="30">
        <v>-6940.0261440000004</v>
      </c>
      <c r="W1006" s="32">
        <v>-0.72224265908434759</v>
      </c>
      <c r="X1006" s="30">
        <v>11886.668668</v>
      </c>
      <c r="Y1006" s="32">
        <v>-2.7127700128733117</v>
      </c>
      <c r="Z1006" s="30">
        <v>11621.511103000001</v>
      </c>
      <c r="AA1006" s="32">
        <v>-2.2307138560514264E-2</v>
      </c>
      <c r="AB1006" s="30">
        <v>-84</v>
      </c>
      <c r="AC1006" s="27">
        <v>-0.72268075272367116</v>
      </c>
      <c r="AD1006" s="30">
        <v>144</v>
      </c>
      <c r="AE1006" s="27">
        <v>-2.7142857142857144</v>
      </c>
      <c r="AF1006" s="30">
        <v>140</v>
      </c>
      <c r="AG1006" s="27">
        <v>-2.7777777777777776E-2</v>
      </c>
      <c r="AH1006" s="25">
        <v>-0.65222247267055244</v>
      </c>
      <c r="AI1006" s="25">
        <v>1.2022514915545595</v>
      </c>
      <c r="AJ1006" s="25">
        <v>1.1510853178937246</v>
      </c>
      <c r="AK1006" s="25">
        <v>-0.85469066703342356</v>
      </c>
      <c r="AL1006" s="25">
        <v>1.4592935690482467</v>
      </c>
      <c r="AM1006" s="25">
        <v>1.406446743689354</v>
      </c>
      <c r="AN1006" s="49">
        <v>24.754134632370285</v>
      </c>
      <c r="AO1006" s="49">
        <v>15.255576983547559</v>
      </c>
      <c r="AP1006" s="49">
        <v>4.4203212320065184</v>
      </c>
      <c r="AQ1006" s="49">
        <v>12.567298787096915</v>
      </c>
      <c r="AR1006" s="49">
        <v>12.385244435687696</v>
      </c>
      <c r="AS1006" s="49">
        <v>12.212277241895919</v>
      </c>
      <c r="AT1006" s="28">
        <v>0</v>
      </c>
      <c r="AU1006" s="28">
        <v>0</v>
      </c>
      <c r="AV1006" s="28">
        <v>0</v>
      </c>
    </row>
    <row r="1007" spans="1:48" x14ac:dyDescent="0.25">
      <c r="A1007" s="162">
        <v>1004</v>
      </c>
      <c r="B1007" s="3" t="s">
        <v>3364</v>
      </c>
      <c r="C1007" s="3" t="s">
        <v>2176</v>
      </c>
      <c r="D1007" s="28">
        <v>300</v>
      </c>
      <c r="E1007" s="25">
        <v>0</v>
      </c>
      <c r="F1007" s="25">
        <v>-25</v>
      </c>
      <c r="G1007" s="25">
        <v>0</v>
      </c>
      <c r="H1007" s="28">
        <v>4500000000</v>
      </c>
      <c r="I1007" s="51">
        <v>15</v>
      </c>
      <c r="J1007" s="51">
        <v>45.30133</v>
      </c>
      <c r="K1007" s="28">
        <v>400</v>
      </c>
      <c r="L1007" s="28">
        <v>126500</v>
      </c>
      <c r="M1007" s="51" t="s">
        <v>4942</v>
      </c>
      <c r="N1007" s="51" t="s">
        <v>4942</v>
      </c>
      <c r="O1007" s="51" t="s">
        <v>4942</v>
      </c>
      <c r="P1007" s="30">
        <v>10589.671836</v>
      </c>
      <c r="Q1007" s="27">
        <v>-0.79565457662984418</v>
      </c>
      <c r="R1007" s="30">
        <v>23026.6574</v>
      </c>
      <c r="S1007" s="27">
        <v>1.1744448512294769</v>
      </c>
      <c r="T1007" s="30">
        <v>4864.9462810000005</v>
      </c>
      <c r="U1007" s="27">
        <v>-0.78872546733595816</v>
      </c>
      <c r="V1007" s="30">
        <v>-29865.818136000002</v>
      </c>
      <c r="W1007" s="32">
        <v>-0.667873919031156</v>
      </c>
      <c r="X1007" s="30">
        <v>-67115.892324</v>
      </c>
      <c r="Y1007" s="32">
        <v>1.2472477404896227</v>
      </c>
      <c r="Z1007" s="30">
        <v>-48652.344041999997</v>
      </c>
      <c r="AA1007" s="32">
        <v>-0.27509949793810035</v>
      </c>
      <c r="AB1007" s="30">
        <v>-1991.0545420000001</v>
      </c>
      <c r="AC1007" s="27">
        <v>-0.66787391907202553</v>
      </c>
      <c r="AD1007" s="30">
        <v>-4474</v>
      </c>
      <c r="AE1007" s="27">
        <v>1.2470504477018993</v>
      </c>
      <c r="AF1007" s="30">
        <v>-3243</v>
      </c>
      <c r="AG1007" s="27">
        <v>-0.27514528386231563</v>
      </c>
      <c r="AH1007" s="25">
        <v>-16.499446419403363</v>
      </c>
      <c r="AI1007" s="25">
        <v>-48.636676119264308</v>
      </c>
      <c r="AJ1007" s="25">
        <v>-55.686747143442581</v>
      </c>
      <c r="AK1007" s="25" t="s">
        <v>4748</v>
      </c>
      <c r="AL1007" s="25" t="s">
        <v>4748</v>
      </c>
      <c r="AM1007" s="25" t="s">
        <v>4748</v>
      </c>
      <c r="AN1007" s="49">
        <v>17.181926259645795</v>
      </c>
      <c r="AO1007" s="49">
        <v>-5.381273427901001</v>
      </c>
      <c r="AP1007" s="49">
        <v>-9.049862394564844</v>
      </c>
      <c r="AQ1007" s="49" t="s">
        <v>4748</v>
      </c>
      <c r="AR1007" s="49" t="s">
        <v>4748</v>
      </c>
      <c r="AS1007" s="49" t="s">
        <v>4748</v>
      </c>
      <c r="AT1007" s="28">
        <v>0</v>
      </c>
      <c r="AU1007" s="28">
        <v>0</v>
      </c>
      <c r="AV1007" s="28">
        <v>0</v>
      </c>
    </row>
    <row r="1008" spans="1:48" x14ac:dyDescent="0.25">
      <c r="A1008" s="162">
        <v>1005</v>
      </c>
      <c r="B1008" s="3" t="s">
        <v>218</v>
      </c>
      <c r="C1008" s="3" t="s">
        <v>1</v>
      </c>
      <c r="D1008" s="28">
        <v>4900</v>
      </c>
      <c r="E1008" s="25">
        <v>1.0309280000000001</v>
      </c>
      <c r="F1008" s="25">
        <v>24.050630000000002</v>
      </c>
      <c r="G1008" s="25">
        <v>-22.83465</v>
      </c>
      <c r="H1008" s="28">
        <v>293999990200</v>
      </c>
      <c r="I1008" s="51">
        <v>60</v>
      </c>
      <c r="J1008" s="51">
        <v>38.7164</v>
      </c>
      <c r="K1008" s="28">
        <v>266805.5</v>
      </c>
      <c r="L1008" s="28">
        <v>1399400000</v>
      </c>
      <c r="M1008" s="51" t="s">
        <v>4942</v>
      </c>
      <c r="N1008" s="51">
        <v>0.49911048761142901</v>
      </c>
      <c r="O1008" s="51">
        <v>1.2748029999999999</v>
      </c>
      <c r="P1008" s="30">
        <v>1745044.981285</v>
      </c>
      <c r="Q1008" s="27">
        <v>3.9389507959054715E-2</v>
      </c>
      <c r="R1008" s="30">
        <v>1548358.194775</v>
      </c>
      <c r="S1008" s="27">
        <v>-0.11271158544300997</v>
      </c>
      <c r="T1008" s="30">
        <v>835865.26857900003</v>
      </c>
      <c r="U1008" s="27">
        <v>-0.46016027079543825</v>
      </c>
      <c r="V1008" s="30">
        <v>109716.758925</v>
      </c>
      <c r="W1008" s="32">
        <v>-0.15425156251583383</v>
      </c>
      <c r="X1008" s="30">
        <v>88024.549838999999</v>
      </c>
      <c r="Y1008" s="32">
        <v>-0.19771099054091024</v>
      </c>
      <c r="Z1008" s="30">
        <v>943.81544299999996</v>
      </c>
      <c r="AA1008" s="32">
        <v>-0.9892778157374702</v>
      </c>
      <c r="AB1008" s="30">
        <v>1935</v>
      </c>
      <c r="AC1008" s="27">
        <v>-6.5579340808698428E-2</v>
      </c>
      <c r="AD1008" s="30">
        <v>1350</v>
      </c>
      <c r="AE1008" s="27">
        <v>-0.30232558139534882</v>
      </c>
      <c r="AF1008" s="30">
        <v>15</v>
      </c>
      <c r="AG1008" s="27">
        <v>-0.98888888888888893</v>
      </c>
      <c r="AH1008" s="25">
        <v>6.3905925965470205</v>
      </c>
      <c r="AI1008" s="25">
        <v>4.7845725653042486</v>
      </c>
      <c r="AJ1008" s="25">
        <v>5.1358672817370221E-2</v>
      </c>
      <c r="AK1008" s="25">
        <v>13.652950454314849</v>
      </c>
      <c r="AL1008" s="25">
        <v>10.212052174428637</v>
      </c>
      <c r="AM1008" s="25">
        <v>0.11794305516947391</v>
      </c>
      <c r="AN1008" s="49">
        <v>15.086748622441537</v>
      </c>
      <c r="AO1008" s="49">
        <v>13.980177054021748</v>
      </c>
      <c r="AP1008" s="49">
        <v>9.5369890430452529</v>
      </c>
      <c r="AQ1008" s="49">
        <v>54.635163795192923</v>
      </c>
      <c r="AR1008" s="49">
        <v>42.077620907167912</v>
      </c>
      <c r="AS1008" s="49">
        <v>62.924456658704194</v>
      </c>
      <c r="AT1008" s="28">
        <v>1281</v>
      </c>
      <c r="AU1008" s="28">
        <v>1300</v>
      </c>
      <c r="AV1008" s="28" t="s">
        <v>4748</v>
      </c>
    </row>
    <row r="1009" spans="1:48" x14ac:dyDescent="0.25">
      <c r="A1009" s="162">
        <v>1006</v>
      </c>
      <c r="B1009" s="3" t="s">
        <v>219</v>
      </c>
      <c r="C1009" s="3" t="s">
        <v>1</v>
      </c>
      <c r="D1009" s="28">
        <v>1440</v>
      </c>
      <c r="E1009" s="25">
        <v>-14.28571</v>
      </c>
      <c r="F1009" s="25">
        <v>-1.3698630000000001</v>
      </c>
      <c r="G1009" s="25">
        <v>-52.78689</v>
      </c>
      <c r="H1009" s="28">
        <v>28800000000</v>
      </c>
      <c r="I1009" s="51">
        <v>20</v>
      </c>
      <c r="J1009" s="51">
        <v>48.839950000000002</v>
      </c>
      <c r="K1009" s="28">
        <v>13899</v>
      </c>
      <c r="L1009" s="28">
        <v>21105040</v>
      </c>
      <c r="M1009" s="51" t="s">
        <v>4942</v>
      </c>
      <c r="N1009" s="51">
        <v>0.32411004771870633</v>
      </c>
      <c r="O1009" s="51">
        <v>1.0200709999999999</v>
      </c>
      <c r="P1009" s="30">
        <v>307154.71728600003</v>
      </c>
      <c r="Q1009" s="27">
        <v>0.58438669124992648</v>
      </c>
      <c r="R1009" s="30">
        <v>438588.12363599997</v>
      </c>
      <c r="S1009" s="27">
        <v>0.42790619499950178</v>
      </c>
      <c r="T1009" s="30">
        <v>214179.21620699999</v>
      </c>
      <c r="U1009" s="27">
        <v>-0.51166207048334256</v>
      </c>
      <c r="V1009" s="30">
        <v>33681.607973999999</v>
      </c>
      <c r="W1009" s="32">
        <v>-1.2044837366532828</v>
      </c>
      <c r="X1009" s="30">
        <v>30920.037165999998</v>
      </c>
      <c r="Y1009" s="32">
        <v>-8.1990468214336865E-2</v>
      </c>
      <c r="Z1009" s="30">
        <v>21365.162648000001</v>
      </c>
      <c r="AA1009" s="32">
        <v>-0.30901885617739938</v>
      </c>
      <c r="AB1009" s="30">
        <v>1684</v>
      </c>
      <c r="AC1009" s="27">
        <v>-1.2026474127557161</v>
      </c>
      <c r="AD1009" s="30">
        <v>1546</v>
      </c>
      <c r="AE1009" s="27">
        <v>-8.1947743467933543E-2</v>
      </c>
      <c r="AF1009" s="30">
        <v>1068</v>
      </c>
      <c r="AG1009" s="27">
        <v>-0.30918499353169471</v>
      </c>
      <c r="AH1009" s="25">
        <v>11.928032109535661</v>
      </c>
      <c r="AI1009" s="25">
        <v>8.7510371599639587</v>
      </c>
      <c r="AJ1009" s="25">
        <v>4.8778765258263048</v>
      </c>
      <c r="AK1009" s="25">
        <v>104.7087679117556</v>
      </c>
      <c r="AL1009" s="25">
        <v>47.962012765160878</v>
      </c>
      <c r="AM1009" s="25">
        <v>23.579159980196351</v>
      </c>
      <c r="AN1009" s="49">
        <v>17.69340954688866</v>
      </c>
      <c r="AO1009" s="49">
        <v>16.378838202791592</v>
      </c>
      <c r="AP1009" s="49">
        <v>31.472010108045655</v>
      </c>
      <c r="AQ1009" s="49">
        <v>34.937895890570211</v>
      </c>
      <c r="AR1009" s="49">
        <v>50.880695382580775</v>
      </c>
      <c r="AS1009" s="49">
        <v>90.613784605833771</v>
      </c>
      <c r="AT1009" s="28">
        <v>0</v>
      </c>
      <c r="AU1009" s="28">
        <v>0</v>
      </c>
      <c r="AV1009" s="28">
        <v>0</v>
      </c>
    </row>
    <row r="1010" spans="1:48" x14ac:dyDescent="0.25">
      <c r="A1010" s="162">
        <v>1007</v>
      </c>
      <c r="B1010" s="3" t="s">
        <v>3367</v>
      </c>
      <c r="C1010" s="3" t="s">
        <v>2176</v>
      </c>
      <c r="D1010" s="28" t="s">
        <v>4942</v>
      </c>
      <c r="E1010" s="25" t="s">
        <v>4942</v>
      </c>
      <c r="F1010" s="25" t="s">
        <v>4942</v>
      </c>
      <c r="G1010" s="25" t="s">
        <v>4942</v>
      </c>
      <c r="H1010" s="28" t="s">
        <v>4942</v>
      </c>
      <c r="I1010" s="51">
        <v>2.0739799999999997</v>
      </c>
      <c r="J1010" s="51">
        <v>100</v>
      </c>
      <c r="K1010" s="28" t="s">
        <v>4942</v>
      </c>
      <c r="L1010" s="28" t="s">
        <v>4942</v>
      </c>
      <c r="M1010" s="51" t="s">
        <v>4942</v>
      </c>
      <c r="N1010" s="51" t="s">
        <v>4942</v>
      </c>
      <c r="O1010" s="51" t="s">
        <v>4942</v>
      </c>
      <c r="P1010" s="30" t="s">
        <v>4748</v>
      </c>
      <c r="Q1010" s="27" t="s">
        <v>2001</v>
      </c>
      <c r="R1010" s="30">
        <v>50199.276610000001</v>
      </c>
      <c r="S1010" s="27" t="s">
        <v>2001</v>
      </c>
      <c r="T1010" s="30">
        <v>45999.952059000003</v>
      </c>
      <c r="U1010" s="27">
        <v>-8.3653088940398537E-2</v>
      </c>
      <c r="V1010" s="30" t="s">
        <v>4748</v>
      </c>
      <c r="W1010" s="32" t="s">
        <v>2001</v>
      </c>
      <c r="X1010" s="30">
        <v>528.89293399999997</v>
      </c>
      <c r="Y1010" s="32" t="s">
        <v>2001</v>
      </c>
      <c r="Z1010" s="30">
        <v>1058.3804600000001</v>
      </c>
      <c r="AA1010" s="32">
        <v>1.0011242199730355</v>
      </c>
      <c r="AB1010" s="30" t="s">
        <v>4748</v>
      </c>
      <c r="AC1010" s="27" t="s">
        <v>2001</v>
      </c>
      <c r="AD1010" s="30">
        <v>255</v>
      </c>
      <c r="AE1010" s="27" t="s">
        <v>2001</v>
      </c>
      <c r="AF1010" s="30">
        <v>510</v>
      </c>
      <c r="AG1010" s="27">
        <v>1</v>
      </c>
      <c r="AH1010" s="25" t="s">
        <v>4748</v>
      </c>
      <c r="AI1010" s="25" t="s">
        <v>4748</v>
      </c>
      <c r="AJ1010" s="25">
        <v>1.8734029674722943</v>
      </c>
      <c r="AK1010" s="25" t="s">
        <v>4748</v>
      </c>
      <c r="AL1010" s="25" t="s">
        <v>4748</v>
      </c>
      <c r="AM1010" s="25">
        <v>2.4493598990001355</v>
      </c>
      <c r="AN1010" s="49" t="s">
        <v>4748</v>
      </c>
      <c r="AO1010" s="49">
        <v>12.202778104933342</v>
      </c>
      <c r="AP1010" s="49">
        <v>14.818454085032762</v>
      </c>
      <c r="AQ1010" s="49" t="s">
        <v>4748</v>
      </c>
      <c r="AR1010" s="49">
        <v>0</v>
      </c>
      <c r="AS1010" s="49">
        <v>0</v>
      </c>
      <c r="AT1010" s="28" t="s">
        <v>4748</v>
      </c>
      <c r="AU1010" s="28" t="s">
        <v>4748</v>
      </c>
      <c r="AV1010" s="28">
        <v>0</v>
      </c>
    </row>
    <row r="1011" spans="1:48" x14ac:dyDescent="0.25">
      <c r="A1011" s="162">
        <v>1008</v>
      </c>
      <c r="B1011" s="3" t="s">
        <v>3370</v>
      </c>
      <c r="C1011" s="3" t="s">
        <v>2176</v>
      </c>
      <c r="D1011" s="28">
        <v>10000</v>
      </c>
      <c r="E1011" s="25">
        <v>0</v>
      </c>
      <c r="F1011" s="25">
        <v>0</v>
      </c>
      <c r="G1011" s="25">
        <v>11.11111</v>
      </c>
      <c r="H1011" s="28">
        <v>17605000000</v>
      </c>
      <c r="I1011" s="51">
        <v>1.7605</v>
      </c>
      <c r="J1011" s="51">
        <v>84.930419999999998</v>
      </c>
      <c r="K1011" s="28">
        <v>15</v>
      </c>
      <c r="L1011" s="28">
        <v>150000</v>
      </c>
      <c r="M1011" s="51">
        <v>6.5061808718282368</v>
      </c>
      <c r="N1011" s="51">
        <v>0.85612611360055324</v>
      </c>
      <c r="O1011" s="51" t="s">
        <v>4942</v>
      </c>
      <c r="P1011" s="30">
        <v>103759.37945399999</v>
      </c>
      <c r="Q1011" s="27" t="s">
        <v>2001</v>
      </c>
      <c r="R1011" s="30">
        <v>130438.8538</v>
      </c>
      <c r="S1011" s="27">
        <v>0.25712831443665207</v>
      </c>
      <c r="T1011" s="30">
        <v>140031.42202100001</v>
      </c>
      <c r="U1011" s="27">
        <v>7.3540727640156622E-2</v>
      </c>
      <c r="V1011" s="30">
        <v>1249.3891160000001</v>
      </c>
      <c r="W1011" s="32" t="s">
        <v>2001</v>
      </c>
      <c r="X1011" s="30">
        <v>2473.8416189999998</v>
      </c>
      <c r="Y1011" s="32">
        <v>0.98004095547123349</v>
      </c>
      <c r="Z1011" s="30">
        <v>2520.3407790000001</v>
      </c>
      <c r="AA1011" s="32">
        <v>1.8796336694665457E-2</v>
      </c>
      <c r="AB1011" s="30" t="s">
        <v>4748</v>
      </c>
      <c r="AC1011" s="27" t="s">
        <v>2001</v>
      </c>
      <c r="AD1011" s="30">
        <v>1405</v>
      </c>
      <c r="AE1011" s="27" t="s">
        <v>2001</v>
      </c>
      <c r="AF1011" s="30">
        <v>1432</v>
      </c>
      <c r="AG1011" s="27">
        <v>1.9217081850533807E-2</v>
      </c>
      <c r="AH1011" s="25" t="s">
        <v>4748</v>
      </c>
      <c r="AI1011" s="25">
        <v>2.7351717720557445</v>
      </c>
      <c r="AJ1011" s="25">
        <v>3.0082843491087341</v>
      </c>
      <c r="AK1011" s="25" t="s">
        <v>4748</v>
      </c>
      <c r="AL1011" s="25">
        <v>13.857670779539266</v>
      </c>
      <c r="AM1011" s="25">
        <v>12.537704431096092</v>
      </c>
      <c r="AN1011" s="49">
        <v>10.815226740031736</v>
      </c>
      <c r="AO1011" s="49">
        <v>12.414579239425972</v>
      </c>
      <c r="AP1011" s="49">
        <v>10.843773597987759</v>
      </c>
      <c r="AQ1011" s="49">
        <v>32.00055553374014</v>
      </c>
      <c r="AR1011" s="49">
        <v>0</v>
      </c>
      <c r="AS1011" s="49">
        <v>0</v>
      </c>
      <c r="AT1011" s="28" t="s">
        <v>4748</v>
      </c>
      <c r="AU1011" s="28" t="s">
        <v>4748</v>
      </c>
      <c r="AV1011" s="28" t="s">
        <v>4748</v>
      </c>
    </row>
    <row r="1012" spans="1:48" x14ac:dyDescent="0.25">
      <c r="A1012" s="162">
        <v>1009</v>
      </c>
      <c r="B1012" s="3" t="s">
        <v>220</v>
      </c>
      <c r="C1012" s="3" t="s">
        <v>1</v>
      </c>
      <c r="D1012" s="28">
        <v>3430</v>
      </c>
      <c r="E1012" s="25">
        <v>-14.25</v>
      </c>
      <c r="F1012" s="25">
        <v>-23.60802</v>
      </c>
      <c r="G1012" s="25">
        <v>-38.1982</v>
      </c>
      <c r="H1012" s="28">
        <v>237801653039.99997</v>
      </c>
      <c r="I1012" s="51">
        <v>69.32992999999999</v>
      </c>
      <c r="J1012" s="51">
        <v>75.027450000000002</v>
      </c>
      <c r="K1012" s="28">
        <v>130252.5</v>
      </c>
      <c r="L1012" s="28">
        <v>484000000</v>
      </c>
      <c r="M1012" s="51">
        <v>4.4522946750322046</v>
      </c>
      <c r="N1012" s="51">
        <v>0.26837208306660892</v>
      </c>
      <c r="O1012" s="51">
        <v>0.89919950000000004</v>
      </c>
      <c r="P1012" s="30">
        <v>3516965.2279230002</v>
      </c>
      <c r="Q1012" s="27">
        <v>0.32463568693384781</v>
      </c>
      <c r="R1012" s="30">
        <v>4495269.5527849998</v>
      </c>
      <c r="S1012" s="27">
        <v>0.27816718718022493</v>
      </c>
      <c r="T1012" s="30">
        <v>3494784.3162560002</v>
      </c>
      <c r="U1012" s="27">
        <v>-0.22256401418890639</v>
      </c>
      <c r="V1012" s="30">
        <v>78214.159155999994</v>
      </c>
      <c r="W1012" s="32">
        <v>0.2141322076798704</v>
      </c>
      <c r="X1012" s="30">
        <v>11826.307169</v>
      </c>
      <c r="Y1012" s="32">
        <v>-0.84879582806212683</v>
      </c>
      <c r="Z1012" s="30">
        <v>22538.600127999998</v>
      </c>
      <c r="AA1012" s="32">
        <v>0.90580202305922353</v>
      </c>
      <c r="AB1012" s="30">
        <v>2002</v>
      </c>
      <c r="AC1012" s="27">
        <v>-0.17093737597381331</v>
      </c>
      <c r="AD1012" s="30">
        <v>185</v>
      </c>
      <c r="AE1012" s="27">
        <v>-0.90759240759240756</v>
      </c>
      <c r="AF1012" s="30">
        <v>325</v>
      </c>
      <c r="AG1012" s="27">
        <v>0.7567567567567568</v>
      </c>
      <c r="AH1012" s="25">
        <v>3.8866313391327649</v>
      </c>
      <c r="AI1012" s="25">
        <v>0.50334579958267045</v>
      </c>
      <c r="AJ1012" s="25">
        <v>1.0569992392489631</v>
      </c>
      <c r="AK1012" s="25">
        <v>13.434865662582421</v>
      </c>
      <c r="AL1012" s="25">
        <v>1.551372932653811</v>
      </c>
      <c r="AM1012" s="25">
        <v>2.8398942238908358</v>
      </c>
      <c r="AN1012" s="49">
        <v>5.6172987128642049</v>
      </c>
      <c r="AO1012" s="49">
        <v>4.3394699757691946</v>
      </c>
      <c r="AP1012" s="49">
        <v>5.0929155392822274</v>
      </c>
      <c r="AQ1012" s="49">
        <v>145.04342097354655</v>
      </c>
      <c r="AR1012" s="49">
        <v>139.70117126342819</v>
      </c>
      <c r="AS1012" s="49">
        <v>122.90204201699343</v>
      </c>
      <c r="AT1012" s="28">
        <v>500</v>
      </c>
      <c r="AU1012" s="28">
        <v>0</v>
      </c>
      <c r="AV1012" s="28">
        <v>0</v>
      </c>
    </row>
    <row r="1013" spans="1:48" x14ac:dyDescent="0.25">
      <c r="A1013" s="162">
        <v>1010</v>
      </c>
      <c r="B1013" s="3" t="s">
        <v>3373</v>
      </c>
      <c r="C1013" s="3" t="s">
        <v>2176</v>
      </c>
      <c r="D1013" s="6">
        <v>8300</v>
      </c>
      <c r="E1013" s="171">
        <v>-15.30612</v>
      </c>
      <c r="F1013" s="171">
        <v>-2.3529409999999999</v>
      </c>
      <c r="G1013" s="171">
        <v>-6.7415729999999998</v>
      </c>
      <c r="H1013" s="6">
        <v>12121320000</v>
      </c>
      <c r="I1013" s="154">
        <v>1.4603999999999999</v>
      </c>
      <c r="J1013" s="154">
        <v>92.728020000000001</v>
      </c>
      <c r="K1013" s="6">
        <v>380</v>
      </c>
      <c r="L1013" s="6">
        <v>3607000</v>
      </c>
      <c r="M1013" s="154">
        <v>5.1649035469819538</v>
      </c>
      <c r="N1013" s="154">
        <v>0.51504148656733539</v>
      </c>
      <c r="O1013" s="154" t="s">
        <v>4942</v>
      </c>
      <c r="P1013" s="172">
        <v>21982.722005</v>
      </c>
      <c r="Q1013" s="168">
        <v>-0.34487783504544611</v>
      </c>
      <c r="R1013" s="172">
        <v>31152.775270999999</v>
      </c>
      <c r="S1013" s="168">
        <v>0.41714821594497065</v>
      </c>
      <c r="T1013" s="172">
        <v>46742.483389000001</v>
      </c>
      <c r="U1013" s="168">
        <v>0.50042758574104962</v>
      </c>
      <c r="V1013" s="172">
        <v>1514.321226</v>
      </c>
      <c r="W1013" s="173">
        <v>-0.43990255439691262</v>
      </c>
      <c r="X1013" s="172">
        <v>2184.6320260000002</v>
      </c>
      <c r="Y1013" s="173">
        <v>0.44264769488214273</v>
      </c>
      <c r="Z1013" s="172">
        <v>2410.451669</v>
      </c>
      <c r="AA1013" s="173">
        <v>0.10336735903916471</v>
      </c>
      <c r="AB1013" s="172">
        <v>1010</v>
      </c>
      <c r="AC1013" s="168">
        <v>-0.43951165371809098</v>
      </c>
      <c r="AD1013" s="172">
        <v>1456</v>
      </c>
      <c r="AE1013" s="168">
        <v>0.44158415841584153</v>
      </c>
      <c r="AF1013" s="172">
        <v>1607</v>
      </c>
      <c r="AG1013" s="168">
        <v>0.10370879120879122</v>
      </c>
      <c r="AH1013" s="171">
        <v>4.2415885143938024</v>
      </c>
      <c r="AI1013" s="171">
        <v>6.6900639156454851</v>
      </c>
      <c r="AJ1013" s="171">
        <v>6.9799726907597117</v>
      </c>
      <c r="AK1013" s="171">
        <v>6.6094299376546841</v>
      </c>
      <c r="AL1013" s="171">
        <v>9.2872853281386938</v>
      </c>
      <c r="AM1013" s="171">
        <v>10.037109808199968</v>
      </c>
      <c r="AN1013" s="170">
        <v>19.183009142547725</v>
      </c>
      <c r="AO1013" s="170">
        <v>16.468548100033576</v>
      </c>
      <c r="AP1013" s="170">
        <v>12.912121148488954</v>
      </c>
      <c r="AQ1013" s="170">
        <v>3.9151111991879164</v>
      </c>
      <c r="AR1013" s="170">
        <v>1.5403649797351056</v>
      </c>
      <c r="AS1013" s="170">
        <v>0</v>
      </c>
      <c r="AT1013" s="6">
        <v>900</v>
      </c>
      <c r="AU1013" s="6">
        <v>1000</v>
      </c>
      <c r="AV1013" s="6">
        <v>1100</v>
      </c>
    </row>
    <row r="1014" spans="1:48" x14ac:dyDescent="0.25">
      <c r="A1014" s="162">
        <v>1011</v>
      </c>
      <c r="B1014" s="3" t="s">
        <v>221</v>
      </c>
      <c r="C1014" s="3" t="s">
        <v>1</v>
      </c>
      <c r="D1014" s="6">
        <v>5100</v>
      </c>
      <c r="E1014" s="171">
        <v>-5.3803340000000004</v>
      </c>
      <c r="F1014" s="171">
        <v>11.11111</v>
      </c>
      <c r="G1014" s="171">
        <v>-45.161290000000001</v>
      </c>
      <c r="H1014" s="6">
        <v>1403158619100</v>
      </c>
      <c r="I1014" s="154">
        <v>275.12909999999999</v>
      </c>
      <c r="J1014" s="154">
        <v>40.731810000000003</v>
      </c>
      <c r="K1014" s="6">
        <v>980913.5</v>
      </c>
      <c r="L1014" s="6">
        <v>5680200000</v>
      </c>
      <c r="M1014" s="154">
        <v>19.655006538295737</v>
      </c>
      <c r="N1014" s="154">
        <v>0.36049360088907956</v>
      </c>
      <c r="O1014" s="154">
        <v>1.1676200000000001</v>
      </c>
      <c r="P1014" s="172">
        <v>385765.32333799999</v>
      </c>
      <c r="Q1014" s="168">
        <v>-0.26314332618469749</v>
      </c>
      <c r="R1014" s="172">
        <v>1588363.034951</v>
      </c>
      <c r="S1014" s="168">
        <v>3.1174334209384282</v>
      </c>
      <c r="T1014" s="172">
        <v>856705.93333399994</v>
      </c>
      <c r="U1014" s="168">
        <v>-0.46063594122836737</v>
      </c>
      <c r="V1014" s="172">
        <v>21778.597440000001</v>
      </c>
      <c r="W1014" s="173">
        <v>-0.33719043723061426</v>
      </c>
      <c r="X1014" s="172">
        <v>44835.521943</v>
      </c>
      <c r="Y1014" s="173">
        <v>1.0586964824765133</v>
      </c>
      <c r="Z1014" s="172">
        <v>405167.72052600002</v>
      </c>
      <c r="AA1014" s="173">
        <v>8.0367570838384612</v>
      </c>
      <c r="AB1014" s="172">
        <v>86.904775000000001</v>
      </c>
      <c r="AC1014" s="168">
        <v>-0.6537658366533865</v>
      </c>
      <c r="AD1014" s="172">
        <v>163</v>
      </c>
      <c r="AE1014" s="168">
        <v>0.87561615572907248</v>
      </c>
      <c r="AF1014" s="172">
        <v>1463</v>
      </c>
      <c r="AG1014" s="168">
        <v>7.9754601226993866</v>
      </c>
      <c r="AH1014" s="171">
        <v>0.29302497976776543</v>
      </c>
      <c r="AI1014" s="171">
        <v>0.55366202459235003</v>
      </c>
      <c r="AJ1014" s="171">
        <v>4.1290730874232411</v>
      </c>
      <c r="AK1014" s="171">
        <v>0.57372959454760064</v>
      </c>
      <c r="AL1014" s="171">
        <v>1.173971701310184</v>
      </c>
      <c r="AM1014" s="171">
        <v>10.255719008300888</v>
      </c>
      <c r="AN1014" s="170">
        <v>13.43200176279189</v>
      </c>
      <c r="AO1014" s="170">
        <v>5.076257020769015</v>
      </c>
      <c r="AP1014" s="170">
        <v>17.34355666100803</v>
      </c>
      <c r="AQ1014" s="170">
        <v>49.456020878027005</v>
      </c>
      <c r="AR1014" s="170">
        <v>46.654247444239473</v>
      </c>
      <c r="AS1014" s="170">
        <v>11.832376957535786</v>
      </c>
      <c r="AT1014" s="6">
        <v>0</v>
      </c>
      <c r="AU1014" s="6">
        <v>0</v>
      </c>
      <c r="AV1014" s="6" t="s">
        <v>4748</v>
      </c>
    </row>
    <row r="1015" spans="1:48" x14ac:dyDescent="0.25">
      <c r="A1015" s="162">
        <v>1012</v>
      </c>
      <c r="B1015" s="3" t="s">
        <v>542</v>
      </c>
      <c r="C1015" s="3" t="s">
        <v>694</v>
      </c>
      <c r="D1015" s="28">
        <v>13300</v>
      </c>
      <c r="E1015" s="25">
        <v>-20.359279999999998</v>
      </c>
      <c r="F1015" s="25">
        <v>-23.121390000000002</v>
      </c>
      <c r="G1015" s="25">
        <v>-0.74626870000000001</v>
      </c>
      <c r="H1015" s="28">
        <v>73478722800</v>
      </c>
      <c r="I1015" s="51">
        <v>5.5247099999999998</v>
      </c>
      <c r="J1015" s="51">
        <v>56.661720000000003</v>
      </c>
      <c r="K1015" s="28">
        <v>455</v>
      </c>
      <c r="L1015" s="28">
        <v>7378500</v>
      </c>
      <c r="M1015" s="51">
        <v>69.214932541955804</v>
      </c>
      <c r="N1015" s="51">
        <v>0.89420114890641411</v>
      </c>
      <c r="O1015" s="51">
        <v>0.42101110000000003</v>
      </c>
      <c r="P1015" s="30">
        <v>308368.31640499999</v>
      </c>
      <c r="Q1015" s="27">
        <v>0.27029748603756554</v>
      </c>
      <c r="R1015" s="30">
        <v>293017.79250400001</v>
      </c>
      <c r="S1015" s="27">
        <v>-4.9779834971239834E-2</v>
      </c>
      <c r="T1015" s="30">
        <v>206675.55901299999</v>
      </c>
      <c r="U1015" s="27">
        <v>-0.29466549711250506</v>
      </c>
      <c r="V1015" s="30">
        <v>32388.736241999999</v>
      </c>
      <c r="W1015" s="32">
        <v>0.87650779251084576</v>
      </c>
      <c r="X1015" s="30">
        <v>32875.058337000002</v>
      </c>
      <c r="Y1015" s="32">
        <v>1.5015161177217129E-2</v>
      </c>
      <c r="Z1015" s="30">
        <v>1889.85483</v>
      </c>
      <c r="AA1015" s="32">
        <v>-0.94251402353032421</v>
      </c>
      <c r="AB1015" s="30">
        <v>5857.6941176923074</v>
      </c>
      <c r="AC1015" s="27">
        <v>0.87515448239349913</v>
      </c>
      <c r="AD1015" s="30">
        <v>5951</v>
      </c>
      <c r="AE1015" s="27">
        <v>1.5928773410321284E-2</v>
      </c>
      <c r="AF1015" s="30">
        <v>342</v>
      </c>
      <c r="AG1015" s="27">
        <v>-0.94253066711477063</v>
      </c>
      <c r="AH1015" s="25">
        <v>26.03218912178405</v>
      </c>
      <c r="AI1015" s="25">
        <v>21.720880312953085</v>
      </c>
      <c r="AJ1015" s="25">
        <v>1.2097429454254338</v>
      </c>
      <c r="AK1015" s="25">
        <v>41.772773561090759</v>
      </c>
      <c r="AL1015" s="25">
        <v>32.885700890229636</v>
      </c>
      <c r="AM1015" s="25">
        <v>1.8339532912850505</v>
      </c>
      <c r="AN1015" s="49">
        <v>20.310877250353087</v>
      </c>
      <c r="AO1015" s="49">
        <v>20.845305334885488</v>
      </c>
      <c r="AP1015" s="49">
        <v>9.5147742645094624</v>
      </c>
      <c r="AQ1015" s="49">
        <v>2.5540499467339273</v>
      </c>
      <c r="AR1015" s="49">
        <v>0</v>
      </c>
      <c r="AS1015" s="49">
        <v>11.278672592035266</v>
      </c>
      <c r="AT1015" s="28">
        <v>1923.0769230769231</v>
      </c>
      <c r="AU1015" s="28" t="s">
        <v>4748</v>
      </c>
      <c r="AV1015" s="28">
        <v>2500</v>
      </c>
    </row>
    <row r="1016" spans="1:48" x14ac:dyDescent="0.25">
      <c r="A1016" s="162">
        <v>1013</v>
      </c>
      <c r="B1016" s="3" t="s">
        <v>3376</v>
      </c>
      <c r="C1016" s="3" t="s">
        <v>2176</v>
      </c>
      <c r="D1016" s="6">
        <v>13600</v>
      </c>
      <c r="E1016" s="171">
        <v>-17.073170000000001</v>
      </c>
      <c r="F1016" s="171">
        <v>-12.25806</v>
      </c>
      <c r="G1016" s="171">
        <v>-20</v>
      </c>
      <c r="H1016" s="6">
        <v>108519840000</v>
      </c>
      <c r="I1016" s="154">
        <v>7.9794</v>
      </c>
      <c r="J1016" s="154">
        <v>99.997489999999999</v>
      </c>
      <c r="K1016" s="6">
        <v>860</v>
      </c>
      <c r="L1016" s="6">
        <v>13791000</v>
      </c>
      <c r="M1016" s="154">
        <v>3.3864541832669324</v>
      </c>
      <c r="N1016" s="154">
        <v>0.80365027394919364</v>
      </c>
      <c r="O1016" s="154">
        <v>0.15592549999999999</v>
      </c>
      <c r="P1016" s="172" t="s">
        <v>4748</v>
      </c>
      <c r="Q1016" s="168" t="s">
        <v>2001</v>
      </c>
      <c r="R1016" s="172" t="s">
        <v>4748</v>
      </c>
      <c r="S1016" s="168" t="s">
        <v>2001</v>
      </c>
      <c r="T1016" s="172">
        <v>310443.19106400001</v>
      </c>
      <c r="U1016" s="168" t="s">
        <v>4748</v>
      </c>
      <c r="V1016" s="172" t="s">
        <v>4748</v>
      </c>
      <c r="W1016" s="173" t="s">
        <v>2001</v>
      </c>
      <c r="X1016" s="172" t="s">
        <v>4748</v>
      </c>
      <c r="Y1016" s="173" t="s">
        <v>2001</v>
      </c>
      <c r="Z1016" s="172">
        <v>32091.454033000002</v>
      </c>
      <c r="AA1016" s="173" t="s">
        <v>4748</v>
      </c>
      <c r="AB1016" s="172" t="s">
        <v>4748</v>
      </c>
      <c r="AC1016" s="168" t="s">
        <v>2001</v>
      </c>
      <c r="AD1016" s="172" t="s">
        <v>4748</v>
      </c>
      <c r="AE1016" s="168" t="s">
        <v>2001</v>
      </c>
      <c r="AF1016" s="172">
        <v>4016</v>
      </c>
      <c r="AG1016" s="168" t="s">
        <v>4748</v>
      </c>
      <c r="AH1016" s="171" t="s">
        <v>4748</v>
      </c>
      <c r="AI1016" s="171" t="s">
        <v>4748</v>
      </c>
      <c r="AJ1016" s="171" t="s">
        <v>4748</v>
      </c>
      <c r="AK1016" s="171" t="s">
        <v>4748</v>
      </c>
      <c r="AL1016" s="171" t="s">
        <v>4748</v>
      </c>
      <c r="AM1016" s="171" t="s">
        <v>4748</v>
      </c>
      <c r="AN1016" s="170" t="s">
        <v>4748</v>
      </c>
      <c r="AO1016" s="170" t="s">
        <v>4748</v>
      </c>
      <c r="AP1016" s="170">
        <v>38.047523259625812</v>
      </c>
      <c r="AQ1016" s="170" t="s">
        <v>4748</v>
      </c>
      <c r="AR1016" s="170" t="s">
        <v>4748</v>
      </c>
      <c r="AS1016" s="170">
        <v>0</v>
      </c>
      <c r="AT1016" s="6" t="s">
        <v>4748</v>
      </c>
      <c r="AU1016" s="6" t="s">
        <v>4748</v>
      </c>
      <c r="AV1016" s="6">
        <v>1200</v>
      </c>
    </row>
    <row r="1017" spans="1:48" x14ac:dyDescent="0.25">
      <c r="A1017" s="162">
        <v>1014</v>
      </c>
      <c r="B1017" s="3" t="s">
        <v>4210</v>
      </c>
      <c r="C1017" s="3" t="s">
        <v>2176</v>
      </c>
      <c r="D1017" s="28" t="s">
        <v>4942</v>
      </c>
      <c r="E1017" s="25" t="s">
        <v>4942</v>
      </c>
      <c r="F1017" s="25" t="s">
        <v>4942</v>
      </c>
      <c r="G1017" s="25" t="s">
        <v>4942</v>
      </c>
      <c r="H1017" s="28" t="s">
        <v>4942</v>
      </c>
      <c r="I1017" s="51">
        <v>1.2074</v>
      </c>
      <c r="J1017" s="51">
        <v>100</v>
      </c>
      <c r="K1017" s="28" t="s">
        <v>4942</v>
      </c>
      <c r="L1017" s="28" t="s">
        <v>4942</v>
      </c>
      <c r="M1017" s="51" t="s">
        <v>4942</v>
      </c>
      <c r="N1017" s="51" t="s">
        <v>4942</v>
      </c>
      <c r="O1017" s="51" t="s">
        <v>4942</v>
      </c>
      <c r="P1017" s="30" t="s">
        <v>4748</v>
      </c>
      <c r="Q1017" s="27" t="s">
        <v>2001</v>
      </c>
      <c r="R1017" s="30">
        <v>58408.248611000003</v>
      </c>
      <c r="S1017" s="27" t="s">
        <v>2001</v>
      </c>
      <c r="T1017" s="30" t="s">
        <v>4748</v>
      </c>
      <c r="U1017" s="27" t="s">
        <v>4748</v>
      </c>
      <c r="V1017" s="30" t="s">
        <v>4748</v>
      </c>
      <c r="W1017" s="32" t="s">
        <v>2001</v>
      </c>
      <c r="X1017" s="30">
        <v>219.63460000000001</v>
      </c>
      <c r="Y1017" s="32" t="s">
        <v>2001</v>
      </c>
      <c r="Z1017" s="30" t="s">
        <v>4748</v>
      </c>
      <c r="AA1017" s="32" t="s">
        <v>4748</v>
      </c>
      <c r="AB1017" s="30" t="s">
        <v>4748</v>
      </c>
      <c r="AC1017" s="27" t="s">
        <v>2001</v>
      </c>
      <c r="AD1017" s="30">
        <v>181.91</v>
      </c>
      <c r="AE1017" s="27" t="s">
        <v>2001</v>
      </c>
      <c r="AF1017" s="30" t="s">
        <v>4748</v>
      </c>
      <c r="AG1017" s="27" t="s">
        <v>4748</v>
      </c>
      <c r="AH1017" s="25" t="s">
        <v>4748</v>
      </c>
      <c r="AI1017" s="25" t="s">
        <v>4748</v>
      </c>
      <c r="AJ1017" s="25" t="s">
        <v>4748</v>
      </c>
      <c r="AK1017" s="25" t="s">
        <v>4748</v>
      </c>
      <c r="AL1017" s="25" t="s">
        <v>4748</v>
      </c>
      <c r="AM1017" s="25" t="s">
        <v>4748</v>
      </c>
      <c r="AN1017" s="49" t="s">
        <v>4748</v>
      </c>
      <c r="AO1017" s="49">
        <v>14.765202487814067</v>
      </c>
      <c r="AP1017" s="49" t="s">
        <v>4748</v>
      </c>
      <c r="AQ1017" s="49" t="s">
        <v>4748</v>
      </c>
      <c r="AR1017" s="49">
        <v>105.64161955752934</v>
      </c>
      <c r="AS1017" s="49" t="s">
        <v>4748</v>
      </c>
      <c r="AT1017" s="28" t="s">
        <v>4748</v>
      </c>
      <c r="AU1017" s="28" t="s">
        <v>4748</v>
      </c>
      <c r="AV1017" s="28" t="s">
        <v>4748</v>
      </c>
    </row>
    <row r="1018" spans="1:48" x14ac:dyDescent="0.25">
      <c r="A1018" s="162">
        <v>1015</v>
      </c>
      <c r="B1018" s="3" t="s">
        <v>3379</v>
      </c>
      <c r="C1018" s="3" t="s">
        <v>2176</v>
      </c>
      <c r="D1018" s="28">
        <v>11000</v>
      </c>
      <c r="E1018" s="25">
        <v>0</v>
      </c>
      <c r="F1018" s="25">
        <v>0</v>
      </c>
      <c r="G1018" s="25">
        <v>0</v>
      </c>
      <c r="H1018" s="28">
        <v>16500000000</v>
      </c>
      <c r="I1018" s="51">
        <v>1.5</v>
      </c>
      <c r="J1018" s="51">
        <v>33.22</v>
      </c>
      <c r="K1018" s="28">
        <v>5</v>
      </c>
      <c r="L1018" s="28">
        <v>55000</v>
      </c>
      <c r="M1018" s="51">
        <v>4.1872858774267225</v>
      </c>
      <c r="N1018" s="51">
        <v>0.76113490259055172</v>
      </c>
      <c r="O1018" s="51" t="s">
        <v>4942</v>
      </c>
      <c r="P1018" s="30" t="s">
        <v>4748</v>
      </c>
      <c r="Q1018" s="27" t="s">
        <v>2001</v>
      </c>
      <c r="R1018" s="30">
        <v>43270.185598999997</v>
      </c>
      <c r="S1018" s="27" t="s">
        <v>2001</v>
      </c>
      <c r="T1018" s="30" t="s">
        <v>4748</v>
      </c>
      <c r="U1018" s="27" t="s">
        <v>4748</v>
      </c>
      <c r="V1018" s="30" t="s">
        <v>4748</v>
      </c>
      <c r="W1018" s="32" t="s">
        <v>2001</v>
      </c>
      <c r="X1018" s="30">
        <v>2170.3676209999999</v>
      </c>
      <c r="Y1018" s="32" t="s">
        <v>2001</v>
      </c>
      <c r="Z1018" s="30" t="s">
        <v>4748</v>
      </c>
      <c r="AA1018" s="32" t="s">
        <v>4748</v>
      </c>
      <c r="AB1018" s="30" t="s">
        <v>4748</v>
      </c>
      <c r="AC1018" s="27" t="s">
        <v>2001</v>
      </c>
      <c r="AD1018" s="30">
        <v>1453</v>
      </c>
      <c r="AE1018" s="27" t="s">
        <v>2001</v>
      </c>
      <c r="AF1018" s="30" t="s">
        <v>4748</v>
      </c>
      <c r="AG1018" s="27" t="s">
        <v>4748</v>
      </c>
      <c r="AH1018" s="25" t="s">
        <v>4748</v>
      </c>
      <c r="AI1018" s="25">
        <v>6.2766450197710126</v>
      </c>
      <c r="AJ1018" s="25" t="s">
        <v>4748</v>
      </c>
      <c r="AK1018" s="25" t="s">
        <v>4748</v>
      </c>
      <c r="AL1018" s="25">
        <v>13.10095618425915</v>
      </c>
      <c r="AM1018" s="25" t="s">
        <v>4748</v>
      </c>
      <c r="AN1018" s="49" t="s">
        <v>4748</v>
      </c>
      <c r="AO1018" s="49">
        <v>15.570960248332533</v>
      </c>
      <c r="AP1018" s="49" t="s">
        <v>4748</v>
      </c>
      <c r="AQ1018" s="49">
        <v>20.283123161416388</v>
      </c>
      <c r="AR1018" s="49">
        <v>29.409105828104963</v>
      </c>
      <c r="AS1018" s="49" t="s">
        <v>4748</v>
      </c>
      <c r="AT1018" s="28" t="s">
        <v>4748</v>
      </c>
      <c r="AU1018" s="28" t="s">
        <v>4748</v>
      </c>
      <c r="AV1018" s="28" t="s">
        <v>4748</v>
      </c>
    </row>
    <row r="1019" spans="1:48" x14ac:dyDescent="0.25">
      <c r="A1019" s="162">
        <v>1016</v>
      </c>
      <c r="B1019" s="3" t="s">
        <v>543</v>
      </c>
      <c r="C1019" s="3" t="s">
        <v>694</v>
      </c>
      <c r="D1019" s="28" t="s">
        <v>4942</v>
      </c>
      <c r="E1019" s="25" t="s">
        <v>4942</v>
      </c>
      <c r="F1019" s="25" t="s">
        <v>4942</v>
      </c>
      <c r="G1019" s="25" t="s">
        <v>4942</v>
      </c>
      <c r="H1019" s="28" t="s">
        <v>4942</v>
      </c>
      <c r="I1019" s="51">
        <v>37.113109999999999</v>
      </c>
      <c r="J1019" s="51">
        <v>58.660910000000001</v>
      </c>
      <c r="K1019" s="28">
        <v>0</v>
      </c>
      <c r="L1019" s="28" t="s">
        <v>4942</v>
      </c>
      <c r="M1019" s="51" t="s">
        <v>4942</v>
      </c>
      <c r="N1019" s="51" t="s">
        <v>4942</v>
      </c>
      <c r="O1019" s="51" t="s">
        <v>4942</v>
      </c>
      <c r="P1019" s="30">
        <v>910758.37857499998</v>
      </c>
      <c r="Q1019" s="27">
        <v>-0.29307228244015848</v>
      </c>
      <c r="R1019" s="30">
        <v>1070985.4458029999</v>
      </c>
      <c r="S1019" s="27">
        <v>0.17592708559947146</v>
      </c>
      <c r="T1019" s="30">
        <v>957588.63347100001</v>
      </c>
      <c r="U1019" s="27">
        <v>-0.10588081544560823</v>
      </c>
      <c r="V1019" s="30">
        <v>1193.09238</v>
      </c>
      <c r="W1019" s="32">
        <v>-0.88657944836149838</v>
      </c>
      <c r="X1019" s="30">
        <v>-73383.150322999994</v>
      </c>
      <c r="Y1019" s="32">
        <v>-62.506679242222624</v>
      </c>
      <c r="Z1019" s="30">
        <v>-253860.78172100001</v>
      </c>
      <c r="AA1019" s="32">
        <v>2.4593878922289072</v>
      </c>
      <c r="AB1019" s="30">
        <v>32</v>
      </c>
      <c r="AC1019" s="27">
        <v>-0.94405594405594406</v>
      </c>
      <c r="AD1019" s="30">
        <v>-4028</v>
      </c>
      <c r="AE1019" s="27">
        <v>-126.875</v>
      </c>
      <c r="AF1019" s="30">
        <v>-10609</v>
      </c>
      <c r="AG1019" s="27">
        <v>1.6338133068520357</v>
      </c>
      <c r="AH1019" s="25">
        <v>5.954991895667773E-2</v>
      </c>
      <c r="AI1019" s="25">
        <v>-3.7184638734229827</v>
      </c>
      <c r="AJ1019" s="25">
        <v>-13.924214291027189</v>
      </c>
      <c r="AK1019" s="25">
        <v>0.28861969705969648</v>
      </c>
      <c r="AL1019" s="25">
        <v>-45.346433447995068</v>
      </c>
      <c r="AM1019" s="25">
        <v>-278.59917876529619</v>
      </c>
      <c r="AN1019" s="49">
        <v>14.165337665282419</v>
      </c>
      <c r="AO1019" s="49">
        <v>11.236910993665983</v>
      </c>
      <c r="AP1019" s="49">
        <v>1.5918974602638358</v>
      </c>
      <c r="AQ1019" s="49">
        <v>623.91326024557782</v>
      </c>
      <c r="AR1019" s="49">
        <v>896.63314606688277</v>
      </c>
      <c r="AS1019" s="49">
        <v>1478.1022832567965</v>
      </c>
      <c r="AT1019" s="28">
        <v>0</v>
      </c>
      <c r="AU1019" s="28">
        <v>0</v>
      </c>
      <c r="AV1019" s="28">
        <v>0</v>
      </c>
    </row>
    <row r="1020" spans="1:48" x14ac:dyDescent="0.25">
      <c r="A1020" s="162">
        <v>1017</v>
      </c>
      <c r="B1020" s="3" t="s">
        <v>3382</v>
      </c>
      <c r="C1020" s="3" t="s">
        <v>2176</v>
      </c>
      <c r="D1020" s="28">
        <v>41800</v>
      </c>
      <c r="E1020" s="25">
        <v>-0.94786729999999997</v>
      </c>
      <c r="F1020" s="25">
        <v>-1.4150940000000001</v>
      </c>
      <c r="G1020" s="25">
        <v>-1.2598389999999999</v>
      </c>
      <c r="H1020" s="28">
        <v>12229618656200.002</v>
      </c>
      <c r="I1020" s="51">
        <v>292.57459999999998</v>
      </c>
      <c r="J1020" s="51">
        <v>65.83466</v>
      </c>
      <c r="K1020" s="28">
        <v>188278.8</v>
      </c>
      <c r="L1020" s="28">
        <v>7913668000</v>
      </c>
      <c r="M1020" s="51">
        <v>8.3266932270916332</v>
      </c>
      <c r="N1020" s="51">
        <v>1.9233557287059866</v>
      </c>
      <c r="O1020" s="51">
        <v>0.54436790000000002</v>
      </c>
      <c r="P1020" s="30">
        <v>7785234.6305229999</v>
      </c>
      <c r="Q1020" s="27" t="s">
        <v>2001</v>
      </c>
      <c r="R1020" s="30">
        <v>6972104.2539139995</v>
      </c>
      <c r="S1020" s="27">
        <v>-0.10444519853274803</v>
      </c>
      <c r="T1020" s="30">
        <v>7632887.9189400002</v>
      </c>
      <c r="U1020" s="27">
        <v>9.477535632876545E-2</v>
      </c>
      <c r="V1020" s="30">
        <v>1230065.108947</v>
      </c>
      <c r="W1020" s="32" t="s">
        <v>2001</v>
      </c>
      <c r="X1020" s="30">
        <v>1409876.421116</v>
      </c>
      <c r="Y1020" s="32">
        <v>0.14618032074979181</v>
      </c>
      <c r="Z1020" s="30">
        <v>1026798.712722</v>
      </c>
      <c r="AA1020" s="32">
        <v>-0.27171013193537313</v>
      </c>
      <c r="AB1020" s="30">
        <v>6613.4615384615381</v>
      </c>
      <c r="AC1020" s="27" t="s">
        <v>2001</v>
      </c>
      <c r="AD1020" s="30">
        <v>5728.8461538461543</v>
      </c>
      <c r="AE1020" s="27">
        <v>-0.13375981389938929</v>
      </c>
      <c r="AF1020" s="30">
        <v>4154.166666666667</v>
      </c>
      <c r="AG1020" s="27">
        <v>-0.27486852411323709</v>
      </c>
      <c r="AH1020" s="25" t="s">
        <v>4748</v>
      </c>
      <c r="AI1020" s="25">
        <v>24.960792709887201</v>
      </c>
      <c r="AJ1020" s="25">
        <v>15.648327390117986</v>
      </c>
      <c r="AK1020" s="25" t="s">
        <v>4748</v>
      </c>
      <c r="AL1020" s="25">
        <v>42.690327885400073</v>
      </c>
      <c r="AM1020" s="25">
        <v>24.38006322976322</v>
      </c>
      <c r="AN1020" s="49">
        <v>29.519174060661733</v>
      </c>
      <c r="AO1020" s="49">
        <v>32.633518847738451</v>
      </c>
      <c r="AP1020" s="49">
        <v>26.150405054685965</v>
      </c>
      <c r="AQ1020" s="49">
        <v>64.793164714163936</v>
      </c>
      <c r="AR1020" s="49">
        <v>35.579259427145431</v>
      </c>
      <c r="AS1020" s="49">
        <v>34.567468528814913</v>
      </c>
      <c r="AT1020" s="28">
        <v>1923.0769230769231</v>
      </c>
      <c r="AU1020" s="28">
        <v>1282.051282051282</v>
      </c>
      <c r="AV1020" s="28" t="s">
        <v>4748</v>
      </c>
    </row>
    <row r="1021" spans="1:48" x14ac:dyDescent="0.25">
      <c r="A1021" s="162">
        <v>1018</v>
      </c>
      <c r="B1021" s="3" t="s">
        <v>3385</v>
      </c>
      <c r="C1021" s="3" t="s">
        <v>2176</v>
      </c>
      <c r="D1021" s="6">
        <v>10500</v>
      </c>
      <c r="E1021" s="171">
        <v>5</v>
      </c>
      <c r="F1021" s="171">
        <v>0</v>
      </c>
      <c r="G1021" s="171">
        <v>5</v>
      </c>
      <c r="H1021" s="6">
        <v>71400000000</v>
      </c>
      <c r="I1021" s="154">
        <v>6.8</v>
      </c>
      <c r="J1021" s="154">
        <v>27.270589999999999</v>
      </c>
      <c r="K1021" s="6">
        <v>110</v>
      </c>
      <c r="L1021" s="6">
        <v>1152500</v>
      </c>
      <c r="M1021" s="154">
        <v>28.45528455284553</v>
      </c>
      <c r="N1021" s="154">
        <v>1.0110138319141693</v>
      </c>
      <c r="O1021" s="154" t="s">
        <v>4942</v>
      </c>
      <c r="P1021" s="172" t="s">
        <v>4748</v>
      </c>
      <c r="Q1021" s="168" t="s">
        <v>2001</v>
      </c>
      <c r="R1021" s="172" t="s">
        <v>4748</v>
      </c>
      <c r="S1021" s="168" t="s">
        <v>2001</v>
      </c>
      <c r="T1021" s="172">
        <v>127772.71024</v>
      </c>
      <c r="U1021" s="168" t="s">
        <v>4748</v>
      </c>
      <c r="V1021" s="172" t="s">
        <v>4748</v>
      </c>
      <c r="W1021" s="173" t="s">
        <v>2001</v>
      </c>
      <c r="X1021" s="172" t="s">
        <v>4748</v>
      </c>
      <c r="Y1021" s="173" t="s">
        <v>2001</v>
      </c>
      <c r="Z1021" s="172">
        <v>2509.9679769999998</v>
      </c>
      <c r="AA1021" s="173" t="s">
        <v>4748</v>
      </c>
      <c r="AB1021" s="172" t="s">
        <v>4748</v>
      </c>
      <c r="AC1021" s="168" t="s">
        <v>2001</v>
      </c>
      <c r="AD1021" s="172" t="s">
        <v>4748</v>
      </c>
      <c r="AE1021" s="168" t="s">
        <v>2001</v>
      </c>
      <c r="AF1021" s="172">
        <v>369</v>
      </c>
      <c r="AG1021" s="168" t="s">
        <v>4748</v>
      </c>
      <c r="AH1021" s="171" t="s">
        <v>4748</v>
      </c>
      <c r="AI1021" s="171" t="s">
        <v>4748</v>
      </c>
      <c r="AJ1021" s="171" t="s">
        <v>4748</v>
      </c>
      <c r="AK1021" s="171" t="s">
        <v>4748</v>
      </c>
      <c r="AL1021" s="171" t="s">
        <v>4748</v>
      </c>
      <c r="AM1021" s="171" t="s">
        <v>4748</v>
      </c>
      <c r="AN1021" s="170" t="s">
        <v>4748</v>
      </c>
      <c r="AO1021" s="170" t="s">
        <v>4748</v>
      </c>
      <c r="AP1021" s="170">
        <v>14.610116459872934</v>
      </c>
      <c r="AQ1021" s="170" t="s">
        <v>4748</v>
      </c>
      <c r="AR1021" s="170" t="s">
        <v>4748</v>
      </c>
      <c r="AS1021" s="170">
        <v>49.256006156233362</v>
      </c>
      <c r="AT1021" s="6" t="s">
        <v>4748</v>
      </c>
      <c r="AU1021" s="6" t="s">
        <v>4748</v>
      </c>
      <c r="AV1021" s="6">
        <v>313</v>
      </c>
    </row>
    <row r="1022" spans="1:48" x14ac:dyDescent="0.25">
      <c r="A1022" s="162">
        <v>1019</v>
      </c>
      <c r="B1022" s="3" t="s">
        <v>3388</v>
      </c>
      <c r="C1022" s="3" t="s">
        <v>2176</v>
      </c>
      <c r="D1022" s="6" t="s">
        <v>4942</v>
      </c>
      <c r="E1022" s="171" t="s">
        <v>4942</v>
      </c>
      <c r="F1022" s="171" t="s">
        <v>4942</v>
      </c>
      <c r="G1022" s="171" t="s">
        <v>4942</v>
      </c>
      <c r="H1022" s="6" t="s">
        <v>4942</v>
      </c>
      <c r="I1022" s="154">
        <v>20</v>
      </c>
      <c r="J1022" s="154">
        <v>27.454940000000001</v>
      </c>
      <c r="K1022" s="6" t="s">
        <v>4942</v>
      </c>
      <c r="L1022" s="6" t="s">
        <v>4942</v>
      </c>
      <c r="M1022" s="154" t="s">
        <v>4942</v>
      </c>
      <c r="N1022" s="154" t="s">
        <v>4942</v>
      </c>
      <c r="O1022" s="154" t="s">
        <v>4942</v>
      </c>
      <c r="P1022" s="172">
        <v>66410.243235000002</v>
      </c>
      <c r="Q1022" s="168" t="s">
        <v>2001</v>
      </c>
      <c r="R1022" s="172" t="s">
        <v>4748</v>
      </c>
      <c r="S1022" s="168" t="s">
        <v>2001</v>
      </c>
      <c r="T1022" s="172">
        <v>60891.665978999998</v>
      </c>
      <c r="U1022" s="168" t="s">
        <v>4748</v>
      </c>
      <c r="V1022" s="172">
        <v>9943.7461540000004</v>
      </c>
      <c r="W1022" s="173" t="s">
        <v>2001</v>
      </c>
      <c r="X1022" s="172" t="s">
        <v>4748</v>
      </c>
      <c r="Y1022" s="173" t="s">
        <v>2001</v>
      </c>
      <c r="Z1022" s="172">
        <v>4621.5519809999996</v>
      </c>
      <c r="AA1022" s="173" t="s">
        <v>4748</v>
      </c>
      <c r="AB1022" s="172">
        <v>1417</v>
      </c>
      <c r="AC1022" s="168" t="s">
        <v>2001</v>
      </c>
      <c r="AD1022" s="172" t="s">
        <v>4748</v>
      </c>
      <c r="AE1022" s="168" t="s">
        <v>2001</v>
      </c>
      <c r="AF1022" s="172">
        <v>474</v>
      </c>
      <c r="AG1022" s="168" t="s">
        <v>4748</v>
      </c>
      <c r="AH1022" s="171" t="s">
        <v>4748</v>
      </c>
      <c r="AI1022" s="171" t="s">
        <v>4748</v>
      </c>
      <c r="AJ1022" s="171" t="s">
        <v>4748</v>
      </c>
      <c r="AK1022" s="171" t="s">
        <v>4748</v>
      </c>
      <c r="AL1022" s="171" t="s">
        <v>4748</v>
      </c>
      <c r="AM1022" s="171" t="s">
        <v>4748</v>
      </c>
      <c r="AN1022" s="170">
        <v>24.283819080338297</v>
      </c>
      <c r="AO1022" s="170" t="s">
        <v>4748</v>
      </c>
      <c r="AP1022" s="170">
        <v>24.391968167076115</v>
      </c>
      <c r="AQ1022" s="170">
        <v>54.401269078733513</v>
      </c>
      <c r="AR1022" s="170" t="s">
        <v>4748</v>
      </c>
      <c r="AS1022" s="170">
        <v>23.512277713739341</v>
      </c>
      <c r="AT1022" s="6" t="s">
        <v>4748</v>
      </c>
      <c r="AU1022" s="6" t="s">
        <v>4748</v>
      </c>
      <c r="AV1022" s="6">
        <v>158</v>
      </c>
    </row>
    <row r="1023" spans="1:48" x14ac:dyDescent="0.25">
      <c r="A1023" s="162">
        <v>1020</v>
      </c>
      <c r="B1023" s="3" t="s">
        <v>3391</v>
      </c>
      <c r="C1023" s="3" t="s">
        <v>2176</v>
      </c>
      <c r="D1023" s="28">
        <v>20000</v>
      </c>
      <c r="E1023" s="25">
        <v>0</v>
      </c>
      <c r="F1023" s="25">
        <v>-31.034479999999999</v>
      </c>
      <c r="G1023" s="25">
        <v>24.223600000000001</v>
      </c>
      <c r="H1023" s="28">
        <v>371661999999.99994</v>
      </c>
      <c r="I1023" s="51">
        <v>18.583099999999998</v>
      </c>
      <c r="J1023" s="51">
        <v>2.6693229999999999</v>
      </c>
      <c r="K1023" s="28">
        <v>1135</v>
      </c>
      <c r="L1023" s="28">
        <v>22712500</v>
      </c>
      <c r="M1023" s="51">
        <v>8.4889643463497446</v>
      </c>
      <c r="N1023" s="51">
        <v>1.4186989423697072</v>
      </c>
      <c r="O1023" s="51" t="s">
        <v>4942</v>
      </c>
      <c r="P1023" s="30">
        <v>77318.949796000001</v>
      </c>
      <c r="Q1023" s="27">
        <v>0.26563527656665586</v>
      </c>
      <c r="R1023" s="30">
        <v>102706.344553</v>
      </c>
      <c r="S1023" s="27">
        <v>0.32834634748638791</v>
      </c>
      <c r="T1023" s="30">
        <v>115912.43090199999</v>
      </c>
      <c r="U1023" s="27">
        <v>0.12858101811018302</v>
      </c>
      <c r="V1023" s="30">
        <v>-7255.0886110000001</v>
      </c>
      <c r="W1023" s="32">
        <v>1.4829758724357678</v>
      </c>
      <c r="X1023" s="30">
        <v>128466.034243</v>
      </c>
      <c r="Y1023" s="32">
        <v>-18.707024838845211</v>
      </c>
      <c r="Z1023" s="30">
        <v>45142.629749</v>
      </c>
      <c r="AA1023" s="32">
        <v>-0.64860260523329905</v>
      </c>
      <c r="AB1023" s="30">
        <v>-390</v>
      </c>
      <c r="AC1023" s="27">
        <v>1.484076433121019</v>
      </c>
      <c r="AD1023" s="30">
        <v>6913</v>
      </c>
      <c r="AE1023" s="27">
        <v>-18.725641025641025</v>
      </c>
      <c r="AF1023" s="30">
        <v>2356</v>
      </c>
      <c r="AG1023" s="27">
        <v>-0.65919282511210764</v>
      </c>
      <c r="AH1023" s="25">
        <v>-1.7487432256134396</v>
      </c>
      <c r="AI1023" s="25">
        <v>30.415608906815478</v>
      </c>
      <c r="AJ1023" s="25">
        <v>10.252147669116084</v>
      </c>
      <c r="AK1023" s="25">
        <v>-5.5276304541335675</v>
      </c>
      <c r="AL1023" s="25">
        <v>66.959331581649039</v>
      </c>
      <c r="AM1023" s="25">
        <v>16.904621820068925</v>
      </c>
      <c r="AN1023" s="49">
        <v>36.153378284046653</v>
      </c>
      <c r="AO1023" s="49">
        <v>41.208909202448808</v>
      </c>
      <c r="AP1023" s="49">
        <v>51.949247683287972</v>
      </c>
      <c r="AQ1023" s="49">
        <v>69.230683014445248</v>
      </c>
      <c r="AR1023" s="49">
        <v>39.529832507173737</v>
      </c>
      <c r="AS1023" s="49">
        <v>30.201595639372051</v>
      </c>
      <c r="AT1023" s="28">
        <v>0</v>
      </c>
      <c r="AU1023" s="28" t="s">
        <v>4748</v>
      </c>
      <c r="AV1023" s="28">
        <v>2000</v>
      </c>
    </row>
    <row r="1024" spans="1:48" x14ac:dyDescent="0.25">
      <c r="A1024" s="162">
        <v>1021</v>
      </c>
      <c r="B1024" s="3" t="s">
        <v>3394</v>
      </c>
      <c r="C1024" s="3" t="s">
        <v>2176</v>
      </c>
      <c r="D1024" s="6">
        <v>14200</v>
      </c>
      <c r="E1024" s="171">
        <v>2.1582729999999999</v>
      </c>
      <c r="F1024" s="171">
        <v>5.1851849999999997</v>
      </c>
      <c r="G1024" s="171">
        <v>132.7869</v>
      </c>
      <c r="H1024" s="6">
        <v>153250305000</v>
      </c>
      <c r="I1024" s="154">
        <v>10.79228</v>
      </c>
      <c r="J1024" s="154">
        <v>100</v>
      </c>
      <c r="K1024" s="6">
        <v>65</v>
      </c>
      <c r="L1024" s="6">
        <v>921500</v>
      </c>
      <c r="M1024" s="154">
        <v>6.5923862581244199</v>
      </c>
      <c r="N1024" s="154">
        <v>1.0458558341859567</v>
      </c>
      <c r="O1024" s="154" t="s">
        <v>4942</v>
      </c>
      <c r="P1024" s="172">
        <v>34093.995470000002</v>
      </c>
      <c r="Q1024" s="168" t="s">
        <v>2001</v>
      </c>
      <c r="R1024" s="172">
        <v>36402.297879999998</v>
      </c>
      <c r="S1024" s="168">
        <v>6.7704074520427371E-2</v>
      </c>
      <c r="T1024" s="172">
        <v>36590.345029999997</v>
      </c>
      <c r="U1024" s="168">
        <v>5.1658043846543713E-3</v>
      </c>
      <c r="V1024" s="172">
        <v>19597.272557</v>
      </c>
      <c r="W1024" s="173" t="s">
        <v>2001</v>
      </c>
      <c r="X1024" s="172">
        <v>22485.856979</v>
      </c>
      <c r="Y1024" s="173">
        <v>0.14739726732882619</v>
      </c>
      <c r="Z1024" s="172">
        <v>23970.511485999999</v>
      </c>
      <c r="AA1024" s="173">
        <v>6.6026147386179165E-2</v>
      </c>
      <c r="AB1024" s="172">
        <v>1816</v>
      </c>
      <c r="AC1024" s="168" t="s">
        <v>2001</v>
      </c>
      <c r="AD1024" s="172">
        <v>2021</v>
      </c>
      <c r="AE1024" s="168">
        <v>0.11288546255506615</v>
      </c>
      <c r="AF1024" s="172">
        <v>2154</v>
      </c>
      <c r="AG1024" s="168">
        <v>6.580900544285008E-2</v>
      </c>
      <c r="AH1024" s="171" t="s">
        <v>4748</v>
      </c>
      <c r="AI1024" s="171">
        <v>11.925245481135052</v>
      </c>
      <c r="AJ1024" s="171">
        <v>12.993528812607732</v>
      </c>
      <c r="AK1024" s="171" t="s">
        <v>4748</v>
      </c>
      <c r="AL1024" s="171">
        <v>15.979022872261913</v>
      </c>
      <c r="AM1024" s="171">
        <v>16.223953172564404</v>
      </c>
      <c r="AN1024" s="170">
        <v>83.191366796412609</v>
      </c>
      <c r="AO1024" s="170">
        <v>83.847342765604552</v>
      </c>
      <c r="AP1024" s="170">
        <v>84.108024465928352</v>
      </c>
      <c r="AQ1024" s="170">
        <v>41.527975871641303</v>
      </c>
      <c r="AR1024" s="170">
        <v>31.970474561346329</v>
      </c>
      <c r="AS1024" s="170">
        <v>22.650812171128834</v>
      </c>
      <c r="AT1024" s="6" t="s">
        <v>4748</v>
      </c>
      <c r="AU1024" s="6">
        <v>1563</v>
      </c>
      <c r="AV1024" s="6">
        <v>1600</v>
      </c>
    </row>
    <row r="1025" spans="1:48" x14ac:dyDescent="0.25">
      <c r="A1025" s="162">
        <v>1022</v>
      </c>
      <c r="B1025" s="3" t="s">
        <v>544</v>
      </c>
      <c r="C1025" s="3" t="s">
        <v>694</v>
      </c>
      <c r="D1025" s="6">
        <v>12400</v>
      </c>
      <c r="E1025" s="171">
        <v>0</v>
      </c>
      <c r="F1025" s="171">
        <v>5.084746</v>
      </c>
      <c r="G1025" s="171">
        <v>5.084746</v>
      </c>
      <c r="H1025" s="6">
        <v>20088000000</v>
      </c>
      <c r="I1025" s="154">
        <v>1.6199999999999999</v>
      </c>
      <c r="J1025" s="154">
        <v>69.615809999999996</v>
      </c>
      <c r="K1025" s="6">
        <v>0</v>
      </c>
      <c r="L1025" s="6" t="s">
        <v>4942</v>
      </c>
      <c r="M1025" s="154">
        <v>5.4316756430910678</v>
      </c>
      <c r="N1025" s="154">
        <v>0.98722615749237186</v>
      </c>
      <c r="O1025" s="154" t="s">
        <v>4942</v>
      </c>
      <c r="P1025" s="172">
        <v>67472.902398000006</v>
      </c>
      <c r="Q1025" s="168">
        <v>9.6003457634794787E-2</v>
      </c>
      <c r="R1025" s="172">
        <v>77557.179155999998</v>
      </c>
      <c r="S1025" s="168">
        <v>0.1494566914954425</v>
      </c>
      <c r="T1025" s="172">
        <v>79278.072644999993</v>
      </c>
      <c r="U1025" s="168">
        <v>2.2188706548217238E-2</v>
      </c>
      <c r="V1025" s="172">
        <v>2644.9885239999999</v>
      </c>
      <c r="W1025" s="173">
        <v>1.5222154263071497E-2</v>
      </c>
      <c r="X1025" s="172">
        <v>2636.7325759999999</v>
      </c>
      <c r="Y1025" s="173">
        <v>-3.1213549416518882E-3</v>
      </c>
      <c r="Z1025" s="172">
        <v>3001.7760199999998</v>
      </c>
      <c r="AA1025" s="173">
        <v>0.13844538021136046</v>
      </c>
      <c r="AB1025" s="172">
        <v>1478</v>
      </c>
      <c r="AC1025" s="168">
        <v>-8.08457711442786E-2</v>
      </c>
      <c r="AD1025" s="172">
        <v>1442</v>
      </c>
      <c r="AE1025" s="168">
        <v>-2.4357239512855178E-2</v>
      </c>
      <c r="AF1025" s="172">
        <v>1637</v>
      </c>
      <c r="AG1025" s="168">
        <v>0.13522884882108183</v>
      </c>
      <c r="AH1025" s="171">
        <v>8.1677418327713944</v>
      </c>
      <c r="AI1025" s="171">
        <v>7.8683789718537804</v>
      </c>
      <c r="AJ1025" s="171">
        <v>7.2776925995090584</v>
      </c>
      <c r="AK1025" s="171">
        <v>12.332756573974949</v>
      </c>
      <c r="AL1025" s="171">
        <v>12.05082744759151</v>
      </c>
      <c r="AM1025" s="171">
        <v>13.49430385272907</v>
      </c>
      <c r="AN1025" s="170">
        <v>18.348129742477138</v>
      </c>
      <c r="AO1025" s="170">
        <v>17.95677973406875</v>
      </c>
      <c r="AP1025" s="170">
        <v>17.229767667493224</v>
      </c>
      <c r="AQ1025" s="170">
        <v>37.899840736927565</v>
      </c>
      <c r="AR1025" s="170">
        <v>45.888236882270604</v>
      </c>
      <c r="AS1025" s="170">
        <v>86.215932195346639</v>
      </c>
      <c r="AT1025" s="6">
        <v>1200</v>
      </c>
      <c r="AU1025" s="6">
        <v>1200</v>
      </c>
      <c r="AV1025" s="6">
        <v>1200</v>
      </c>
    </row>
    <row r="1026" spans="1:48" x14ac:dyDescent="0.25">
      <c r="A1026" s="162">
        <v>1023</v>
      </c>
      <c r="B1026" s="3" t="s">
        <v>545</v>
      </c>
      <c r="C1026" s="3" t="s">
        <v>694</v>
      </c>
      <c r="D1026" s="28">
        <v>19500</v>
      </c>
      <c r="E1026" s="25">
        <v>2.6315789999999999</v>
      </c>
      <c r="F1026" s="25">
        <v>2.6315789999999999</v>
      </c>
      <c r="G1026" s="25">
        <v>2.6315789999999999</v>
      </c>
      <c r="H1026" s="28">
        <v>52650000000</v>
      </c>
      <c r="I1026" s="51">
        <v>2.6999999999999997</v>
      </c>
      <c r="J1026" s="51">
        <v>73.130589999999998</v>
      </c>
      <c r="K1026" s="28">
        <v>65</v>
      </c>
      <c r="L1026" s="28">
        <v>1254000</v>
      </c>
      <c r="M1026" s="51">
        <v>6.357204216132784</v>
      </c>
      <c r="N1026" s="51">
        <v>1.0963549363157925</v>
      </c>
      <c r="O1026" s="51" t="s">
        <v>4942</v>
      </c>
      <c r="P1026" s="30">
        <v>130963.526703</v>
      </c>
      <c r="Q1026" s="27">
        <v>9.6843137385385303E-2</v>
      </c>
      <c r="R1026" s="30">
        <v>139020.96556400001</v>
      </c>
      <c r="S1026" s="27">
        <v>6.1524296602616158E-2</v>
      </c>
      <c r="T1026" s="30">
        <v>149724.653819</v>
      </c>
      <c r="U1026" s="27">
        <v>7.6993338462121474E-2</v>
      </c>
      <c r="V1026" s="30">
        <v>8223.2649390000006</v>
      </c>
      <c r="W1026" s="32">
        <v>7.5196867011948276E-2</v>
      </c>
      <c r="X1026" s="30">
        <v>8567.6995790000001</v>
      </c>
      <c r="Y1026" s="32">
        <v>4.1885387684211572E-2</v>
      </c>
      <c r="Z1026" s="30">
        <v>7248.9865680000003</v>
      </c>
      <c r="AA1026" s="32">
        <v>-0.15391681265671978</v>
      </c>
      <c r="AB1026" s="30">
        <v>3046</v>
      </c>
      <c r="AC1026" s="27">
        <v>7.5185315919519935E-2</v>
      </c>
      <c r="AD1026" s="30">
        <v>3173</v>
      </c>
      <c r="AE1026" s="27">
        <v>4.1694024950755137E-2</v>
      </c>
      <c r="AF1026" s="30">
        <v>2685</v>
      </c>
      <c r="AG1026" s="27">
        <v>-0.15379766782225024</v>
      </c>
      <c r="AH1026" s="25">
        <v>11.046361449267446</v>
      </c>
      <c r="AI1026" s="25">
        <v>10.583630887355323</v>
      </c>
      <c r="AJ1026" s="25">
        <v>8.6082111901914775</v>
      </c>
      <c r="AK1026" s="25">
        <v>18.471714161463471</v>
      </c>
      <c r="AL1026" s="25">
        <v>18.607354910392395</v>
      </c>
      <c r="AM1026" s="25">
        <v>15.877172026240382</v>
      </c>
      <c r="AN1026" s="49">
        <v>10.462292785588312</v>
      </c>
      <c r="AO1026" s="49">
        <v>12.158614855986238</v>
      </c>
      <c r="AP1026" s="49">
        <v>12.327767968201986</v>
      </c>
      <c r="AQ1026" s="49">
        <v>13.417020144120622</v>
      </c>
      <c r="AR1026" s="49">
        <v>3.1049523162024433</v>
      </c>
      <c r="AS1026" s="49">
        <v>16.313773928797669</v>
      </c>
      <c r="AT1026" s="28">
        <v>2200</v>
      </c>
      <c r="AU1026" s="28">
        <v>2300</v>
      </c>
      <c r="AV1026" s="28">
        <v>2100</v>
      </c>
    </row>
    <row r="1027" spans="1:48" x14ac:dyDescent="0.25">
      <c r="A1027" s="162">
        <v>1024</v>
      </c>
      <c r="B1027" s="3" t="s">
        <v>3397</v>
      </c>
      <c r="C1027" s="3" t="s">
        <v>2176</v>
      </c>
      <c r="D1027" s="28">
        <v>9300</v>
      </c>
      <c r="E1027" s="25">
        <v>6.8965519999999998</v>
      </c>
      <c r="F1027" s="25">
        <v>8.1395350000000004</v>
      </c>
      <c r="G1027" s="25">
        <v>-7</v>
      </c>
      <c r="H1027" s="28">
        <v>4185000000000</v>
      </c>
      <c r="I1027" s="51">
        <v>450</v>
      </c>
      <c r="J1027" s="51">
        <v>100</v>
      </c>
      <c r="K1027" s="28">
        <v>16897.5</v>
      </c>
      <c r="L1027" s="28">
        <v>153446000</v>
      </c>
      <c r="M1027" s="51">
        <v>5.9047619047619051</v>
      </c>
      <c r="N1027" s="51">
        <v>1.1276826443147077</v>
      </c>
      <c r="O1027" s="51">
        <v>0.59472579999999997</v>
      </c>
      <c r="P1027" s="30">
        <v>7703174.780243</v>
      </c>
      <c r="Q1027" s="27" t="s">
        <v>2001</v>
      </c>
      <c r="R1027" s="30">
        <v>8738013.7649559993</v>
      </c>
      <c r="S1027" s="27">
        <v>0.13433928402704054</v>
      </c>
      <c r="T1027" s="30">
        <v>8210344.9199919999</v>
      </c>
      <c r="U1027" s="27">
        <v>-6.0387733317636465E-2</v>
      </c>
      <c r="V1027" s="30">
        <v>-1320840.277401</v>
      </c>
      <c r="W1027" s="32" t="s">
        <v>2001</v>
      </c>
      <c r="X1027" s="30">
        <v>366619.82704900001</v>
      </c>
      <c r="Y1027" s="32">
        <v>-1.2775656022319315</v>
      </c>
      <c r="Z1027" s="30">
        <v>708888.72363699996</v>
      </c>
      <c r="AA1027" s="32">
        <v>0.93357988667168978</v>
      </c>
      <c r="AB1027" s="30">
        <v>-2935</v>
      </c>
      <c r="AC1027" s="27" t="s">
        <v>2001</v>
      </c>
      <c r="AD1027" s="30">
        <v>815</v>
      </c>
      <c r="AE1027" s="27">
        <v>-1.2776831345826234</v>
      </c>
      <c r="AF1027" s="30">
        <v>1575</v>
      </c>
      <c r="AG1027" s="27">
        <v>0.93251533742331283</v>
      </c>
      <c r="AH1027" s="25" t="s">
        <v>4748</v>
      </c>
      <c r="AI1027" s="25">
        <v>2.245953818827866</v>
      </c>
      <c r="AJ1027" s="25">
        <v>4.8047114574125445</v>
      </c>
      <c r="AK1027" s="25" t="s">
        <v>4748</v>
      </c>
      <c r="AL1027" s="25">
        <v>13.963689654882872</v>
      </c>
      <c r="AM1027" s="25">
        <v>21.532004062185937</v>
      </c>
      <c r="AN1027" s="49">
        <v>13.540755881409405</v>
      </c>
      <c r="AO1027" s="49">
        <v>16.6104420307732</v>
      </c>
      <c r="AP1027" s="49">
        <v>18.015913505707392</v>
      </c>
      <c r="AQ1027" s="49">
        <v>554.47745726423329</v>
      </c>
      <c r="AR1027" s="49">
        <v>391.60414753205879</v>
      </c>
      <c r="AS1027" s="49">
        <v>257.64972725725312</v>
      </c>
      <c r="AT1027" s="28" t="s">
        <v>4748</v>
      </c>
      <c r="AU1027" s="28">
        <v>0</v>
      </c>
      <c r="AV1027" s="28" t="s">
        <v>4748</v>
      </c>
    </row>
    <row r="1028" spans="1:48" x14ac:dyDescent="0.25">
      <c r="A1028" s="162">
        <v>1025</v>
      </c>
      <c r="B1028" s="3" t="s">
        <v>222</v>
      </c>
      <c r="C1028" s="3" t="s">
        <v>1</v>
      </c>
      <c r="D1028" s="28">
        <v>80600</v>
      </c>
      <c r="E1028" s="25">
        <v>-9.944134</v>
      </c>
      <c r="F1028" s="25">
        <v>-1.466993</v>
      </c>
      <c r="G1028" s="25">
        <v>-33.934429999999999</v>
      </c>
      <c r="H1028" s="28">
        <v>926900000000</v>
      </c>
      <c r="I1028" s="51">
        <v>11.5</v>
      </c>
      <c r="J1028" s="51">
        <v>28.523119999999999</v>
      </c>
      <c r="K1028" s="28">
        <v>3079</v>
      </c>
      <c r="L1028" s="28">
        <v>264050000</v>
      </c>
      <c r="M1028" s="51">
        <v>4.4730529711967408</v>
      </c>
      <c r="N1028" s="51">
        <v>1.0605913525994037</v>
      </c>
      <c r="O1028" s="51">
        <v>0.55776340000000002</v>
      </c>
      <c r="P1028" s="30">
        <v>2659440.4060200001</v>
      </c>
      <c r="Q1028" s="27">
        <v>2.3050027725614486E-2</v>
      </c>
      <c r="R1028" s="30">
        <v>2939456.0722750002</v>
      </c>
      <c r="S1028" s="27">
        <v>0.10529119796072406</v>
      </c>
      <c r="T1028" s="30">
        <v>3270236.5727269999</v>
      </c>
      <c r="U1028" s="27">
        <v>0.11253119363542359</v>
      </c>
      <c r="V1028" s="30">
        <v>93860.752187999999</v>
      </c>
      <c r="W1028" s="32">
        <v>0.42989482350624764</v>
      </c>
      <c r="X1028" s="30">
        <v>147055.49112200001</v>
      </c>
      <c r="Y1028" s="32">
        <v>0.5667410253377545</v>
      </c>
      <c r="Z1028" s="30">
        <v>214314.08603499999</v>
      </c>
      <c r="AA1028" s="32">
        <v>0.45736880955503378</v>
      </c>
      <c r="AB1028" s="30">
        <v>8162</v>
      </c>
      <c r="AC1028" s="27">
        <v>0.42992291520672743</v>
      </c>
      <c r="AD1028" s="30">
        <v>12787</v>
      </c>
      <c r="AE1028" s="27">
        <v>0.56665033080127425</v>
      </c>
      <c r="AF1028" s="30">
        <v>18636</v>
      </c>
      <c r="AG1028" s="27">
        <v>0.45741768984124503</v>
      </c>
      <c r="AH1028" s="25">
        <v>4.4317937680023443</v>
      </c>
      <c r="AI1028" s="25">
        <v>7.2027624818490219</v>
      </c>
      <c r="AJ1028" s="25">
        <v>9.5725060105169213</v>
      </c>
      <c r="AK1028" s="25">
        <v>17.970964047184975</v>
      </c>
      <c r="AL1028" s="25">
        <v>25.438102880682965</v>
      </c>
      <c r="AM1028" s="25">
        <v>31.638795186717815</v>
      </c>
      <c r="AN1028" s="49">
        <v>18.112574587218543</v>
      </c>
      <c r="AO1028" s="49">
        <v>20.538296120913067</v>
      </c>
      <c r="AP1028" s="49">
        <v>27.43674843636159</v>
      </c>
      <c r="AQ1028" s="49">
        <v>213.71921748319878</v>
      </c>
      <c r="AR1028" s="49">
        <v>177.1951635889292</v>
      </c>
      <c r="AS1028" s="49">
        <v>158.86297644239039</v>
      </c>
      <c r="AT1028" s="28">
        <v>3000</v>
      </c>
      <c r="AU1028" s="28">
        <v>4500</v>
      </c>
      <c r="AV1028" s="28">
        <v>5000</v>
      </c>
    </row>
    <row r="1029" spans="1:48" x14ac:dyDescent="0.25">
      <c r="A1029" s="162">
        <v>1026</v>
      </c>
      <c r="B1029" s="3" t="s">
        <v>3400</v>
      </c>
      <c r="C1029" s="3" t="s">
        <v>2176</v>
      </c>
      <c r="D1029" s="28" t="s">
        <v>4942</v>
      </c>
      <c r="E1029" s="25" t="s">
        <v>4942</v>
      </c>
      <c r="F1029" s="25" t="s">
        <v>4942</v>
      </c>
      <c r="G1029" s="25" t="s">
        <v>4942</v>
      </c>
      <c r="H1029" s="28" t="s">
        <v>4942</v>
      </c>
      <c r="I1029" s="51">
        <v>4.5218400000000001</v>
      </c>
      <c r="J1029" s="51">
        <v>61.85324</v>
      </c>
      <c r="K1029" s="28">
        <v>0</v>
      </c>
      <c r="L1029" s="28" t="s">
        <v>4942</v>
      </c>
      <c r="M1029" s="51" t="s">
        <v>4942</v>
      </c>
      <c r="N1029" s="51" t="s">
        <v>4942</v>
      </c>
      <c r="O1029" s="51" t="s">
        <v>4942</v>
      </c>
      <c r="P1029" s="30">
        <v>377175.58071800001</v>
      </c>
      <c r="Q1029" s="27" t="s">
        <v>2001</v>
      </c>
      <c r="R1029" s="30">
        <v>339889.12349899998</v>
      </c>
      <c r="S1029" s="27">
        <v>-9.8857028729221197E-2</v>
      </c>
      <c r="T1029" s="30" t="s">
        <v>4748</v>
      </c>
      <c r="U1029" s="27" t="s">
        <v>4748</v>
      </c>
      <c r="V1029" s="30">
        <v>10768.629609</v>
      </c>
      <c r="W1029" s="32" t="s">
        <v>2001</v>
      </c>
      <c r="X1029" s="30">
        <v>5094.8267999999998</v>
      </c>
      <c r="Y1029" s="32">
        <v>-0.52688252962643056</v>
      </c>
      <c r="Z1029" s="30" t="s">
        <v>4748</v>
      </c>
      <c r="AA1029" s="32" t="s">
        <v>4748</v>
      </c>
      <c r="AB1029" s="30">
        <v>3186</v>
      </c>
      <c r="AC1029" s="27" t="s">
        <v>2001</v>
      </c>
      <c r="AD1029" s="30">
        <v>1469</v>
      </c>
      <c r="AE1029" s="27">
        <v>-0.53892027620841176</v>
      </c>
      <c r="AF1029" s="30" t="s">
        <v>4748</v>
      </c>
      <c r="AG1029" s="27" t="s">
        <v>4748</v>
      </c>
      <c r="AH1029" s="25" t="s">
        <v>4748</v>
      </c>
      <c r="AI1029" s="25">
        <v>2.9164346923890925</v>
      </c>
      <c r="AJ1029" s="25" t="s">
        <v>4748</v>
      </c>
      <c r="AK1029" s="25" t="s">
        <v>4748</v>
      </c>
      <c r="AL1029" s="25">
        <v>9.5937488607147081</v>
      </c>
      <c r="AM1029" s="25" t="s">
        <v>4748</v>
      </c>
      <c r="AN1029" s="49">
        <v>7.6158722312611227</v>
      </c>
      <c r="AO1029" s="49">
        <v>7.730003373019767</v>
      </c>
      <c r="AP1029" s="49" t="s">
        <v>4748</v>
      </c>
      <c r="AQ1029" s="49">
        <v>52.938077500444201</v>
      </c>
      <c r="AR1029" s="49">
        <v>104.7316996325183</v>
      </c>
      <c r="AS1029" s="49" t="s">
        <v>4748</v>
      </c>
      <c r="AT1029" s="28" t="s">
        <v>4748</v>
      </c>
      <c r="AU1029" s="28">
        <v>900</v>
      </c>
      <c r="AV1029" s="28" t="s">
        <v>4748</v>
      </c>
    </row>
    <row r="1030" spans="1:48" x14ac:dyDescent="0.25">
      <c r="A1030" s="162">
        <v>1027</v>
      </c>
      <c r="B1030" s="3" t="s">
        <v>3403</v>
      </c>
      <c r="C1030" s="3" t="s">
        <v>2176</v>
      </c>
      <c r="D1030" s="6" t="s">
        <v>4942</v>
      </c>
      <c r="E1030" s="171" t="s">
        <v>4942</v>
      </c>
      <c r="F1030" s="171" t="s">
        <v>4942</v>
      </c>
      <c r="G1030" s="171" t="s">
        <v>4942</v>
      </c>
      <c r="H1030" s="6" t="s">
        <v>4942</v>
      </c>
      <c r="I1030" s="154">
        <v>10.03031</v>
      </c>
      <c r="J1030" s="154">
        <v>17.3048</v>
      </c>
      <c r="K1030" s="6" t="s">
        <v>4942</v>
      </c>
      <c r="L1030" s="6" t="s">
        <v>4942</v>
      </c>
      <c r="M1030" s="154" t="s">
        <v>4942</v>
      </c>
      <c r="N1030" s="154" t="s">
        <v>4942</v>
      </c>
      <c r="O1030" s="154" t="s">
        <v>4942</v>
      </c>
      <c r="P1030" s="172">
        <v>476450.49028000003</v>
      </c>
      <c r="Q1030" s="168">
        <v>-0.37570544164258957</v>
      </c>
      <c r="R1030" s="172">
        <v>456181.81507900002</v>
      </c>
      <c r="S1030" s="168">
        <v>-4.2540989283248565E-2</v>
      </c>
      <c r="T1030" s="172">
        <v>506962.04325699998</v>
      </c>
      <c r="U1030" s="168">
        <v>0.11131576599388561</v>
      </c>
      <c r="V1030" s="172">
        <v>1357.701223</v>
      </c>
      <c r="W1030" s="173">
        <v>-1.0980150098012103</v>
      </c>
      <c r="X1030" s="172">
        <v>2829.1749890000001</v>
      </c>
      <c r="Y1030" s="173">
        <v>1.0837979233373645</v>
      </c>
      <c r="Z1030" s="172">
        <v>3681.6839479999999</v>
      </c>
      <c r="AA1030" s="173">
        <v>0.30132775891014346</v>
      </c>
      <c r="AB1030" s="172">
        <v>137</v>
      </c>
      <c r="AC1030" s="168">
        <v>-1.0989169675090253</v>
      </c>
      <c r="AD1030" s="172">
        <v>284</v>
      </c>
      <c r="AE1030" s="168">
        <v>1.0729927007299271</v>
      </c>
      <c r="AF1030" s="172">
        <v>370</v>
      </c>
      <c r="AG1030" s="168">
        <v>0.30281690140845069</v>
      </c>
      <c r="AH1030" s="171">
        <v>0.57072264511482496</v>
      </c>
      <c r="AI1030" s="171">
        <v>1.3038789753318947</v>
      </c>
      <c r="AJ1030" s="171">
        <v>1.5821142807763651</v>
      </c>
      <c r="AK1030" s="171">
        <v>1.0453614920128838</v>
      </c>
      <c r="AL1030" s="171">
        <v>2.1669159149642745</v>
      </c>
      <c r="AM1030" s="171">
        <v>2.7512679401490283</v>
      </c>
      <c r="AN1030" s="170">
        <v>4.4826650354475639</v>
      </c>
      <c r="AO1030" s="170">
        <v>5.103718338699692</v>
      </c>
      <c r="AP1030" s="170">
        <v>5.6716941180197438</v>
      </c>
      <c r="AQ1030" s="170">
        <v>23.126565556660271</v>
      </c>
      <c r="AR1030" s="170">
        <v>29.778298093257444</v>
      </c>
      <c r="AS1030" s="170">
        <v>19.017185980245205</v>
      </c>
      <c r="AT1030" s="6">
        <v>0</v>
      </c>
      <c r="AU1030" s="6">
        <v>0</v>
      </c>
      <c r="AV1030" s="6">
        <v>0</v>
      </c>
    </row>
    <row r="1031" spans="1:48" x14ac:dyDescent="0.25">
      <c r="A1031" s="162">
        <v>1028</v>
      </c>
      <c r="B1031" s="3" t="s">
        <v>3405</v>
      </c>
      <c r="C1031" s="3" t="s">
        <v>2176</v>
      </c>
      <c r="D1031" s="28">
        <v>27000</v>
      </c>
      <c r="E1031" s="25">
        <v>34.328360000000004</v>
      </c>
      <c r="F1031" s="25">
        <v>18.942730000000001</v>
      </c>
      <c r="G1031" s="25">
        <v>78.807950000000005</v>
      </c>
      <c r="H1031" s="28">
        <v>417349341000</v>
      </c>
      <c r="I1031" s="51">
        <v>15.457379999999999</v>
      </c>
      <c r="J1031" s="51">
        <v>39.057290000000002</v>
      </c>
      <c r="K1031" s="28">
        <v>10545.4</v>
      </c>
      <c r="L1031" s="28">
        <v>255306500</v>
      </c>
      <c r="M1031" s="51" t="s">
        <v>4942</v>
      </c>
      <c r="N1031" s="51">
        <v>1.3681481552758292</v>
      </c>
      <c r="O1031" s="51" t="s">
        <v>4942</v>
      </c>
      <c r="P1031" s="30">
        <v>856613.53124799998</v>
      </c>
      <c r="Q1031" s="27" t="s">
        <v>2001</v>
      </c>
      <c r="R1031" s="30" t="s">
        <v>4748</v>
      </c>
      <c r="S1031" s="27" t="s">
        <v>2001</v>
      </c>
      <c r="T1031" s="30">
        <v>563237.83091899997</v>
      </c>
      <c r="U1031" s="27" t="s">
        <v>4748</v>
      </c>
      <c r="V1031" s="30">
        <v>33247.699640999999</v>
      </c>
      <c r="W1031" s="32" t="s">
        <v>2001</v>
      </c>
      <c r="X1031" s="30" t="s">
        <v>4748</v>
      </c>
      <c r="Y1031" s="32" t="s">
        <v>2001</v>
      </c>
      <c r="Z1031" s="30">
        <v>-14113.845531000001</v>
      </c>
      <c r="AA1031" s="32" t="s">
        <v>4748</v>
      </c>
      <c r="AB1031" s="30">
        <v>1937</v>
      </c>
      <c r="AC1031" s="27" t="s">
        <v>2001</v>
      </c>
      <c r="AD1031" s="30" t="s">
        <v>4748</v>
      </c>
      <c r="AE1031" s="27" t="s">
        <v>2001</v>
      </c>
      <c r="AF1031" s="30">
        <v>-913</v>
      </c>
      <c r="AG1031" s="27" t="s">
        <v>4748</v>
      </c>
      <c r="AH1031" s="25" t="s">
        <v>4748</v>
      </c>
      <c r="AI1031" s="25" t="s">
        <v>4748</v>
      </c>
      <c r="AJ1031" s="25" t="s">
        <v>4748</v>
      </c>
      <c r="AK1031" s="25" t="s">
        <v>4748</v>
      </c>
      <c r="AL1031" s="25" t="s">
        <v>4748</v>
      </c>
      <c r="AM1031" s="25" t="s">
        <v>4748</v>
      </c>
      <c r="AN1031" s="49">
        <v>22.053647346752804</v>
      </c>
      <c r="AO1031" s="49" t="s">
        <v>4748</v>
      </c>
      <c r="AP1031" s="49">
        <v>14.755978867646824</v>
      </c>
      <c r="AQ1031" s="49">
        <v>49.597205340305827</v>
      </c>
      <c r="AR1031" s="49" t="s">
        <v>4748</v>
      </c>
      <c r="AS1031" s="49">
        <v>80.811764229860074</v>
      </c>
      <c r="AT1031" s="28" t="s">
        <v>4748</v>
      </c>
      <c r="AU1031" s="28" t="s">
        <v>4748</v>
      </c>
      <c r="AV1031" s="28">
        <v>0</v>
      </c>
    </row>
    <row r="1032" spans="1:48" x14ac:dyDescent="0.25">
      <c r="A1032" s="162">
        <v>1029</v>
      </c>
      <c r="B1032" s="3" t="s">
        <v>3408</v>
      </c>
      <c r="C1032" s="3" t="s">
        <v>2176</v>
      </c>
      <c r="D1032" s="28">
        <v>13300</v>
      </c>
      <c r="E1032" s="25">
        <v>-10.73826</v>
      </c>
      <c r="F1032" s="25">
        <v>-39.545450000000002</v>
      </c>
      <c r="G1032" s="25">
        <v>-27.717390000000002</v>
      </c>
      <c r="H1032" s="28">
        <v>64505824600.000008</v>
      </c>
      <c r="I1032" s="51">
        <v>4.85006</v>
      </c>
      <c r="J1032" s="51">
        <v>14.35031</v>
      </c>
      <c r="K1032" s="28">
        <v>290</v>
      </c>
      <c r="L1032" s="28">
        <v>3678000</v>
      </c>
      <c r="M1032" s="51">
        <v>12.337662337662337</v>
      </c>
      <c r="N1032" s="51">
        <v>0.4169082606767478</v>
      </c>
      <c r="O1032" s="51">
        <v>0.77715710000000005</v>
      </c>
      <c r="P1032" s="30">
        <v>85943.352213999999</v>
      </c>
      <c r="Q1032" s="27">
        <v>-3.5920880059977955E-2</v>
      </c>
      <c r="R1032" s="30">
        <v>896133.00469700003</v>
      </c>
      <c r="S1032" s="27">
        <v>9.427019444920159</v>
      </c>
      <c r="T1032" s="30">
        <v>138863.20766499999</v>
      </c>
      <c r="U1032" s="27">
        <v>-0.84504174387377651</v>
      </c>
      <c r="V1032" s="30">
        <v>7128.8372730000001</v>
      </c>
      <c r="W1032" s="32">
        <v>1.6576510864459646</v>
      </c>
      <c r="X1032" s="30">
        <v>109868.279387</v>
      </c>
      <c r="Y1032" s="32">
        <v>14.411809132341798</v>
      </c>
      <c r="Z1032" s="30">
        <v>6723.7846339999996</v>
      </c>
      <c r="AA1032" s="32">
        <v>-0.93880140226537867</v>
      </c>
      <c r="AB1032" s="30">
        <v>1143</v>
      </c>
      <c r="AC1032" s="27">
        <v>1.2588932806324111</v>
      </c>
      <c r="AD1032" s="30">
        <v>20108</v>
      </c>
      <c r="AE1032" s="27">
        <v>16.592300962379703</v>
      </c>
      <c r="AF1032" s="30">
        <v>1078</v>
      </c>
      <c r="AG1032" s="27">
        <v>-0.94638949671772432</v>
      </c>
      <c r="AH1032" s="25">
        <v>1.1031911566901922</v>
      </c>
      <c r="AI1032" s="25">
        <v>17.02019010729764</v>
      </c>
      <c r="AJ1032" s="25">
        <v>1.8624221103833847</v>
      </c>
      <c r="AK1032" s="25">
        <v>9.2061330171771267</v>
      </c>
      <c r="AL1032" s="25">
        <v>90.496673722853245</v>
      </c>
      <c r="AM1032" s="25">
        <v>3.3843411558641145</v>
      </c>
      <c r="AN1032" s="49">
        <v>4.4177750881138067</v>
      </c>
      <c r="AO1032" s="49">
        <v>16.924480335626203</v>
      </c>
      <c r="AP1032" s="49">
        <v>4.7760024210297569</v>
      </c>
      <c r="AQ1032" s="49">
        <v>53.25459151532533</v>
      </c>
      <c r="AR1032" s="49">
        <v>4.6532881613610506</v>
      </c>
      <c r="AS1032" s="49">
        <v>16.369425008023722</v>
      </c>
      <c r="AT1032" s="28">
        <v>900</v>
      </c>
      <c r="AU1032" s="28">
        <v>1000</v>
      </c>
      <c r="AV1032" s="28">
        <v>5000</v>
      </c>
    </row>
    <row r="1033" spans="1:48" x14ac:dyDescent="0.25">
      <c r="A1033" s="162">
        <v>1030</v>
      </c>
      <c r="B1033" s="3" t="s">
        <v>546</v>
      </c>
      <c r="C1033" s="3" t="s">
        <v>694</v>
      </c>
      <c r="D1033" s="6">
        <v>21400</v>
      </c>
      <c r="E1033" s="171">
        <v>3.381643</v>
      </c>
      <c r="F1033" s="171">
        <v>-14.74104</v>
      </c>
      <c r="G1033" s="171">
        <v>2.392344</v>
      </c>
      <c r="H1033" s="6">
        <v>161770261199.99997</v>
      </c>
      <c r="I1033" s="154">
        <v>7.5593499999999993</v>
      </c>
      <c r="J1033" s="154">
        <v>54.997790000000002</v>
      </c>
      <c r="K1033" s="6">
        <v>410.1</v>
      </c>
      <c r="L1033" s="6">
        <v>9441500</v>
      </c>
      <c r="M1033" s="154">
        <v>14.643400606814994</v>
      </c>
      <c r="N1033" s="154">
        <v>0.71880047833414806</v>
      </c>
      <c r="O1033" s="154">
        <v>0.67307980000000001</v>
      </c>
      <c r="P1033" s="172">
        <v>126508.068449</v>
      </c>
      <c r="Q1033" s="168">
        <v>-0.36802127152630038</v>
      </c>
      <c r="R1033" s="172">
        <v>56927.269181999996</v>
      </c>
      <c r="S1033" s="168">
        <v>-0.55001076310836683</v>
      </c>
      <c r="T1033" s="172">
        <v>101376.278877</v>
      </c>
      <c r="U1033" s="168">
        <v>0.78080347667641981</v>
      </c>
      <c r="V1033" s="172">
        <v>18618.576129000001</v>
      </c>
      <c r="W1033" s="173">
        <v>-0.13335678555502772</v>
      </c>
      <c r="X1033" s="172">
        <v>11276.679165</v>
      </c>
      <c r="Y1033" s="173">
        <v>-0.39433181748868429</v>
      </c>
      <c r="Z1033" s="172">
        <v>17505.733907000002</v>
      </c>
      <c r="AA1033" s="173">
        <v>0.55238378700472701</v>
      </c>
      <c r="AB1033" s="172">
        <v>2523.3664859999999</v>
      </c>
      <c r="AC1033" s="168">
        <v>-0.33708655876143567</v>
      </c>
      <c r="AD1033" s="172">
        <v>1893.085006</v>
      </c>
      <c r="AE1033" s="168">
        <v>-0.24977801817409095</v>
      </c>
      <c r="AF1033" s="172">
        <v>1899</v>
      </c>
      <c r="AG1033" s="168">
        <v>3.1245263584323054E-3</v>
      </c>
      <c r="AH1033" s="171">
        <v>6.5620294598778663</v>
      </c>
      <c r="AI1033" s="171">
        <v>4.083183655571677</v>
      </c>
      <c r="AJ1033" s="171">
        <v>5.6342183325062756</v>
      </c>
      <c r="AK1033" s="171">
        <v>7.9531904671264408</v>
      </c>
      <c r="AL1033" s="171">
        <v>5.6183575304578621</v>
      </c>
      <c r="AM1033" s="171">
        <v>6.4944983854816671</v>
      </c>
      <c r="AN1033" s="170">
        <v>25.615039113543702</v>
      </c>
      <c r="AO1033" s="170">
        <v>27.77096185038641</v>
      </c>
      <c r="AP1033" s="170">
        <v>17.409211124639267</v>
      </c>
      <c r="AQ1033" s="170">
        <v>0</v>
      </c>
      <c r="AR1033" s="170">
        <v>0</v>
      </c>
      <c r="AS1033" s="170">
        <v>0</v>
      </c>
      <c r="AT1033" s="6">
        <v>1428.6576</v>
      </c>
      <c r="AU1033" s="6">
        <v>1200</v>
      </c>
      <c r="AV1033" s="6">
        <v>1400</v>
      </c>
    </row>
    <row r="1034" spans="1:48" x14ac:dyDescent="0.25">
      <c r="A1034" s="162">
        <v>1031</v>
      </c>
      <c r="B1034" s="3" t="s">
        <v>223</v>
      </c>
      <c r="C1034" s="3" t="s">
        <v>1</v>
      </c>
      <c r="D1034" s="28">
        <v>9850</v>
      </c>
      <c r="E1034" s="25">
        <v>-1.302605</v>
      </c>
      <c r="F1034" s="25">
        <v>-0.4044489</v>
      </c>
      <c r="G1034" s="25">
        <v>-12.44444</v>
      </c>
      <c r="H1034" s="28">
        <v>334337190700</v>
      </c>
      <c r="I1034" s="51">
        <v>33.942859999999996</v>
      </c>
      <c r="J1034" s="51">
        <v>27.555589999999999</v>
      </c>
      <c r="K1034" s="28">
        <v>2877.5</v>
      </c>
      <c r="L1034" s="28">
        <v>28225550</v>
      </c>
      <c r="M1034" s="51">
        <v>16.956756083218899</v>
      </c>
      <c r="N1034" s="51">
        <v>0.70535796099590364</v>
      </c>
      <c r="O1034" s="51">
        <v>0.71655159999999996</v>
      </c>
      <c r="P1034" s="30">
        <v>1130769.466183</v>
      </c>
      <c r="Q1034" s="27">
        <v>4.7372574800830902E-2</v>
      </c>
      <c r="R1034" s="30">
        <v>1183683.078396</v>
      </c>
      <c r="S1034" s="27">
        <v>4.6794341194597244E-2</v>
      </c>
      <c r="T1034" s="30">
        <v>1322237.83421</v>
      </c>
      <c r="U1034" s="27">
        <v>0.11705392967326571</v>
      </c>
      <c r="V1034" s="30">
        <v>59950.295227000002</v>
      </c>
      <c r="W1034" s="32">
        <v>1.6307054427079062</v>
      </c>
      <c r="X1034" s="30">
        <v>53068.665319</v>
      </c>
      <c r="Y1034" s="32">
        <v>-0.11478892442385669</v>
      </c>
      <c r="Z1034" s="30">
        <v>-54789.880688999998</v>
      </c>
      <c r="AA1034" s="32">
        <v>-2.032433741449001</v>
      </c>
      <c r="AB1034" s="30">
        <v>2304.9752313751478</v>
      </c>
      <c r="AC1034" s="27">
        <v>1.3724782872086072</v>
      </c>
      <c r="AD1034" s="30">
        <v>2062.4481744749596</v>
      </c>
      <c r="AE1034" s="27">
        <v>-0.10521894274564358</v>
      </c>
      <c r="AF1034" s="30">
        <v>-1936.9919</v>
      </c>
      <c r="AG1034" s="27">
        <v>-1.9391711869284196</v>
      </c>
      <c r="AH1034" s="25">
        <v>7.9316417300780842</v>
      </c>
      <c r="AI1034" s="25">
        <v>5.7581994299266341</v>
      </c>
      <c r="AJ1034" s="25">
        <v>-4.1561429012828022</v>
      </c>
      <c r="AK1034" s="25">
        <v>19.727140671948845</v>
      </c>
      <c r="AL1034" s="25">
        <v>14.124524345411141</v>
      </c>
      <c r="AM1034" s="25">
        <v>-12.532952402024153</v>
      </c>
      <c r="AN1034" s="49">
        <v>13.174908361019533</v>
      </c>
      <c r="AO1034" s="49">
        <v>12.712856076806823</v>
      </c>
      <c r="AP1034" s="49">
        <v>8.1702319416343769</v>
      </c>
      <c r="AQ1034" s="49">
        <v>124.90882217200262</v>
      </c>
      <c r="AR1034" s="49">
        <v>121.96445171816674</v>
      </c>
      <c r="AS1034" s="49">
        <v>143.93568364887656</v>
      </c>
      <c r="AT1034" s="28">
        <v>0</v>
      </c>
      <c r="AU1034" s="28">
        <v>1302.1001615508885</v>
      </c>
      <c r="AV1034" s="28">
        <v>0</v>
      </c>
    </row>
    <row r="1035" spans="1:48" x14ac:dyDescent="0.25">
      <c r="A1035" s="162">
        <v>1032</v>
      </c>
      <c r="B1035" s="3" t="s">
        <v>0</v>
      </c>
      <c r="C1035" s="3" t="s">
        <v>1</v>
      </c>
      <c r="D1035" s="28">
        <v>31000</v>
      </c>
      <c r="E1035" s="25">
        <v>-4.1731069999999999</v>
      </c>
      <c r="F1035" s="25">
        <v>-8.0118690000000008</v>
      </c>
      <c r="G1035" s="25">
        <v>-14.95199</v>
      </c>
      <c r="H1035" s="28">
        <v>9611578706000</v>
      </c>
      <c r="I1035" s="51">
        <v>310.05090000000001</v>
      </c>
      <c r="J1035" s="51">
        <v>84.414000000000001</v>
      </c>
      <c r="K1035" s="28">
        <v>363578.5</v>
      </c>
      <c r="L1035" s="28">
        <v>11551450000</v>
      </c>
      <c r="M1035" s="51">
        <v>5.3880378868706496</v>
      </c>
      <c r="N1035" s="51">
        <v>1.0314134173202432</v>
      </c>
      <c r="O1035" s="51">
        <v>1.071275</v>
      </c>
      <c r="P1035" s="30">
        <v>2643383.937659</v>
      </c>
      <c r="Q1035" s="27">
        <v>5.3234712422072228E-3</v>
      </c>
      <c r="R1035" s="30">
        <v>3659362.6057679998</v>
      </c>
      <c r="S1035" s="27">
        <v>0.38434774972899244</v>
      </c>
      <c r="T1035" s="30">
        <v>4995173.4159329999</v>
      </c>
      <c r="U1035" s="27">
        <v>0.36503920329170281</v>
      </c>
      <c r="V1035" s="30">
        <v>853082.41127000004</v>
      </c>
      <c r="W1035" s="32">
        <v>-0.19669909298226373</v>
      </c>
      <c r="X1035" s="30">
        <v>1093237.0144869999</v>
      </c>
      <c r="Y1035" s="32">
        <v>0.28151395462423978</v>
      </c>
      <c r="Z1035" s="30">
        <v>1377087.3919770001</v>
      </c>
      <c r="AA1035" s="32">
        <v>0.2596421212679087</v>
      </c>
      <c r="AB1035" s="30">
        <v>2756.521739130435</v>
      </c>
      <c r="AC1035" s="27">
        <v>-0.20829170829170829</v>
      </c>
      <c r="AD1035" s="30">
        <v>3526</v>
      </c>
      <c r="AE1035" s="27">
        <v>0.27914826498422696</v>
      </c>
      <c r="AF1035" s="30">
        <v>4441</v>
      </c>
      <c r="AG1035" s="27">
        <v>0.25950085082246171</v>
      </c>
      <c r="AH1035" s="25">
        <v>9.4723207759934471</v>
      </c>
      <c r="AI1035" s="25">
        <v>10.409025853922927</v>
      </c>
      <c r="AJ1035" s="25">
        <v>10.720261385034089</v>
      </c>
      <c r="AK1035" s="25">
        <v>13.934093554013316</v>
      </c>
      <c r="AL1035" s="25">
        <v>16.207496511945831</v>
      </c>
      <c r="AM1035" s="25">
        <v>18.130943502774301</v>
      </c>
      <c r="AN1035" s="49">
        <v>33.716572674391941</v>
      </c>
      <c r="AO1035" s="49">
        <v>32.290686963529467</v>
      </c>
      <c r="AP1035" s="49">
        <v>28.615600328462598</v>
      </c>
      <c r="AQ1035" s="49">
        <v>14.829163127226424</v>
      </c>
      <c r="AR1035" s="49">
        <v>19.345469892380205</v>
      </c>
      <c r="AS1035" s="49">
        <v>34.287716318715489</v>
      </c>
      <c r="AT1035" s="28">
        <v>869.56521739130437</v>
      </c>
      <c r="AU1035" s="28">
        <v>1600</v>
      </c>
      <c r="AV1035" s="28">
        <v>1600</v>
      </c>
    </row>
    <row r="1036" spans="1:48" x14ac:dyDescent="0.25">
      <c r="A1036" s="162">
        <v>1033</v>
      </c>
      <c r="B1036" s="3" t="s">
        <v>3411</v>
      </c>
      <c r="C1036" s="3" t="s">
        <v>2176</v>
      </c>
      <c r="D1036" s="28">
        <v>7800</v>
      </c>
      <c r="E1036" s="25">
        <v>0</v>
      </c>
      <c r="F1036" s="25">
        <v>-2.5</v>
      </c>
      <c r="G1036" s="25">
        <v>-7.1428570000000002</v>
      </c>
      <c r="H1036" s="28">
        <v>695164080000</v>
      </c>
      <c r="I1036" s="51">
        <v>89.123599999999996</v>
      </c>
      <c r="J1036" s="51">
        <v>24.363810000000001</v>
      </c>
      <c r="K1036" s="28">
        <v>0</v>
      </c>
      <c r="L1036" s="28" t="s">
        <v>4942</v>
      </c>
      <c r="M1036" s="51" t="s">
        <v>4942</v>
      </c>
      <c r="N1036" s="51">
        <v>0.86981910290852027</v>
      </c>
      <c r="O1036" s="51" t="s">
        <v>4942</v>
      </c>
      <c r="P1036" s="30">
        <v>41558.696702000001</v>
      </c>
      <c r="Q1036" s="27" t="s">
        <v>2001</v>
      </c>
      <c r="R1036" s="30">
        <v>46586.272592000001</v>
      </c>
      <c r="S1036" s="27">
        <v>0.12097530213833796</v>
      </c>
      <c r="T1036" s="30">
        <v>57529.787228000001</v>
      </c>
      <c r="U1036" s="27">
        <v>0.23490856913672178</v>
      </c>
      <c r="V1036" s="30">
        <v>-3842.2520420000001</v>
      </c>
      <c r="W1036" s="32" t="s">
        <v>2001</v>
      </c>
      <c r="X1036" s="30">
        <v>-13421.360223</v>
      </c>
      <c r="Y1036" s="32">
        <v>2.4930972971814218</v>
      </c>
      <c r="Z1036" s="30">
        <v>-13659.097428999999</v>
      </c>
      <c r="AA1036" s="32">
        <v>1.7713346639232051E-2</v>
      </c>
      <c r="AB1036" s="30">
        <v>-49</v>
      </c>
      <c r="AC1036" s="27" t="s">
        <v>2001</v>
      </c>
      <c r="AD1036" s="30">
        <v>-151</v>
      </c>
      <c r="AE1036" s="27">
        <v>2.0816326530612246</v>
      </c>
      <c r="AF1036" s="30">
        <v>-153</v>
      </c>
      <c r="AG1036" s="27">
        <v>1.3245033112582781E-2</v>
      </c>
      <c r="AH1036" s="25" t="s">
        <v>4748</v>
      </c>
      <c r="AI1036" s="25">
        <v>-1.4247195693417429</v>
      </c>
      <c r="AJ1036" s="25">
        <v>-1.48144911300389</v>
      </c>
      <c r="AK1036" s="25" t="s">
        <v>4748</v>
      </c>
      <c r="AL1036" s="25">
        <v>-1.6375997492973198</v>
      </c>
      <c r="AM1036" s="25">
        <v>-1.6946037277069954</v>
      </c>
      <c r="AN1036" s="49">
        <v>6.6336939023098118</v>
      </c>
      <c r="AO1036" s="49">
        <v>-6.0937562549005175</v>
      </c>
      <c r="AP1036" s="49">
        <v>0.41232780865309016</v>
      </c>
      <c r="AQ1036" s="49">
        <v>0</v>
      </c>
      <c r="AR1036" s="49">
        <v>0</v>
      </c>
      <c r="AS1036" s="49">
        <v>0</v>
      </c>
      <c r="AT1036" s="28" t="s">
        <v>4748</v>
      </c>
      <c r="AU1036" s="28" t="s">
        <v>4748</v>
      </c>
      <c r="AV1036" s="28">
        <v>0</v>
      </c>
    </row>
    <row r="1037" spans="1:48" x14ac:dyDescent="0.25">
      <c r="A1037" s="162">
        <v>1034</v>
      </c>
      <c r="B1037" s="3" t="s">
        <v>3414</v>
      </c>
      <c r="C1037" s="3" t="s">
        <v>2176</v>
      </c>
      <c r="D1037" s="28" t="s">
        <v>4942</v>
      </c>
      <c r="E1037" s="25" t="s">
        <v>4942</v>
      </c>
      <c r="F1037" s="25" t="s">
        <v>4942</v>
      </c>
      <c r="G1037" s="25" t="s">
        <v>4942</v>
      </c>
      <c r="H1037" s="28" t="s">
        <v>4942</v>
      </c>
      <c r="I1037" s="51">
        <v>1.5099</v>
      </c>
      <c r="J1037" s="51">
        <v>100</v>
      </c>
      <c r="K1037" s="28" t="s">
        <v>4942</v>
      </c>
      <c r="L1037" s="28" t="s">
        <v>4942</v>
      </c>
      <c r="M1037" s="51" t="s">
        <v>4942</v>
      </c>
      <c r="N1037" s="51" t="s">
        <v>4942</v>
      </c>
      <c r="O1037" s="51" t="s">
        <v>4942</v>
      </c>
      <c r="P1037" s="30" t="s">
        <v>4748</v>
      </c>
      <c r="Q1037" s="27" t="s">
        <v>2001</v>
      </c>
      <c r="R1037" s="30">
        <v>118635.39548399999</v>
      </c>
      <c r="S1037" s="27" t="s">
        <v>2001</v>
      </c>
      <c r="T1037" s="30">
        <v>113824.962606</v>
      </c>
      <c r="U1037" s="27">
        <v>-4.0548040981991426E-2</v>
      </c>
      <c r="V1037" s="30" t="s">
        <v>4748</v>
      </c>
      <c r="W1037" s="32" t="s">
        <v>2001</v>
      </c>
      <c r="X1037" s="30">
        <v>1599.4007750000001</v>
      </c>
      <c r="Y1037" s="32" t="s">
        <v>2001</v>
      </c>
      <c r="Z1037" s="30">
        <v>65.699760999999995</v>
      </c>
      <c r="AA1037" s="32">
        <v>-0.95892226512144829</v>
      </c>
      <c r="AB1037" s="30" t="s">
        <v>4748</v>
      </c>
      <c r="AC1037" s="27" t="s">
        <v>2001</v>
      </c>
      <c r="AD1037" s="30">
        <v>1059</v>
      </c>
      <c r="AE1037" s="27" t="s">
        <v>2001</v>
      </c>
      <c r="AF1037" s="30">
        <v>44</v>
      </c>
      <c r="AG1037" s="27">
        <v>-0.95845136921624174</v>
      </c>
      <c r="AH1037" s="25" t="s">
        <v>4748</v>
      </c>
      <c r="AI1037" s="25" t="s">
        <v>4748</v>
      </c>
      <c r="AJ1037" s="25">
        <v>6.1844126965092373E-2</v>
      </c>
      <c r="AK1037" s="25" t="s">
        <v>4748</v>
      </c>
      <c r="AL1037" s="25" t="s">
        <v>4748</v>
      </c>
      <c r="AM1037" s="25">
        <v>0.41032806218487988</v>
      </c>
      <c r="AN1037" s="49" t="s">
        <v>4748</v>
      </c>
      <c r="AO1037" s="49">
        <v>8.9325478435558487</v>
      </c>
      <c r="AP1037" s="49">
        <v>11.056045872433828</v>
      </c>
      <c r="AQ1037" s="49" t="s">
        <v>4748</v>
      </c>
      <c r="AR1037" s="49">
        <v>71.719810551738291</v>
      </c>
      <c r="AS1037" s="49">
        <v>96.936390179716796</v>
      </c>
      <c r="AT1037" s="28" t="s">
        <v>4748</v>
      </c>
      <c r="AU1037" s="28">
        <v>800</v>
      </c>
      <c r="AV1037" s="28">
        <v>0</v>
      </c>
    </row>
    <row r="1038" spans="1:48" x14ac:dyDescent="0.25">
      <c r="A1038" s="162">
        <v>1035</v>
      </c>
      <c r="B1038" s="3" t="s">
        <v>224</v>
      </c>
      <c r="C1038" s="3" t="s">
        <v>1</v>
      </c>
      <c r="D1038" s="28">
        <v>5040</v>
      </c>
      <c r="E1038" s="25">
        <v>-18.971060000000001</v>
      </c>
      <c r="F1038" s="25">
        <v>-26.207909999999998</v>
      </c>
      <c r="G1038" s="25">
        <v>-33.68421</v>
      </c>
      <c r="H1038" s="28">
        <v>354658520159.99994</v>
      </c>
      <c r="I1038" s="51">
        <v>70.368749999999991</v>
      </c>
      <c r="J1038" s="51">
        <v>17.521239999999999</v>
      </c>
      <c r="K1038" s="28">
        <v>290</v>
      </c>
      <c r="L1038" s="28">
        <v>1764135</v>
      </c>
      <c r="M1038" s="51" t="s">
        <v>4942</v>
      </c>
      <c r="N1038" s="51">
        <v>0.37137659643084586</v>
      </c>
      <c r="O1038" s="51">
        <v>4.7865579999999998E-2</v>
      </c>
      <c r="P1038" s="30">
        <v>12.250391</v>
      </c>
      <c r="Q1038" s="27">
        <v>0.11943936245348419</v>
      </c>
      <c r="R1038" s="30">
        <v>13.778067</v>
      </c>
      <c r="S1038" s="27">
        <v>0.1247042645414338</v>
      </c>
      <c r="T1038" s="30">
        <v>8.556054329763306</v>
      </c>
      <c r="U1038" s="27">
        <v>-0.37900909251179388</v>
      </c>
      <c r="V1038" s="30">
        <v>4.6668839999999996</v>
      </c>
      <c r="W1038" s="32">
        <v>-1.6480037323276784</v>
      </c>
      <c r="X1038" s="30">
        <v>-0.825129</v>
      </c>
      <c r="Y1038" s="32">
        <v>-1.1768051230756968</v>
      </c>
      <c r="Z1038" s="30">
        <v>-5.8383569155352069</v>
      </c>
      <c r="AA1038" s="32">
        <v>6.0756898806552764</v>
      </c>
      <c r="AB1038" s="30">
        <v>6.6000000000000003E-2</v>
      </c>
      <c r="AC1038" s="27">
        <v>-1.6600000000000001</v>
      </c>
      <c r="AD1038" s="30">
        <v>-1.2E-2</v>
      </c>
      <c r="AE1038" s="27">
        <v>-1.1818181818181819</v>
      </c>
      <c r="AF1038" s="30">
        <v>-8.2974131356320993E-2</v>
      </c>
      <c r="AG1038" s="27">
        <v>5.9145109463600827</v>
      </c>
      <c r="AH1038" s="25">
        <v>7.958256161027677</v>
      </c>
      <c r="AI1038" s="25">
        <v>-1.3706980018048525</v>
      </c>
      <c r="AJ1038" s="25">
        <v>-10.615305113661044</v>
      </c>
      <c r="AK1038" s="25">
        <v>10.414345259144785</v>
      </c>
      <c r="AL1038" s="25">
        <v>-1.765682406969157</v>
      </c>
      <c r="AM1038" s="25">
        <v>-13.449500959197866</v>
      </c>
      <c r="AN1038" s="49">
        <v>22.162794640595564</v>
      </c>
      <c r="AO1038" s="49">
        <v>24.034735786957629</v>
      </c>
      <c r="AP1038" s="49">
        <v>-26.957232894698734</v>
      </c>
      <c r="AQ1038" s="49">
        <v>14.652842155433376</v>
      </c>
      <c r="AR1038" s="49">
        <v>14.146899175735401</v>
      </c>
      <c r="AS1038" s="49">
        <v>8.0967937264063075</v>
      </c>
      <c r="AT1038" s="28">
        <v>0</v>
      </c>
      <c r="AU1038" s="28">
        <v>0</v>
      </c>
      <c r="AV1038" s="28">
        <v>0</v>
      </c>
    </row>
    <row r="1039" spans="1:48" x14ac:dyDescent="0.25">
      <c r="A1039" s="162">
        <v>1036</v>
      </c>
      <c r="B1039" s="3" t="s">
        <v>3417</v>
      </c>
      <c r="C1039" s="3" t="s">
        <v>2176</v>
      </c>
      <c r="D1039" s="28">
        <v>10000</v>
      </c>
      <c r="E1039" s="25">
        <v>0</v>
      </c>
      <c r="F1039" s="25">
        <v>0</v>
      </c>
      <c r="G1039" s="25">
        <v>0</v>
      </c>
      <c r="H1039" s="28">
        <v>11386890000.000002</v>
      </c>
      <c r="I1039" s="51">
        <v>1.1386799999999999</v>
      </c>
      <c r="J1039" s="51">
        <v>51.372329999999998</v>
      </c>
      <c r="K1039" s="28">
        <v>75</v>
      </c>
      <c r="L1039" s="28">
        <v>750000</v>
      </c>
      <c r="M1039" s="51">
        <v>11.581312394320523</v>
      </c>
      <c r="N1039" s="51">
        <v>0.95392461891645397</v>
      </c>
      <c r="O1039" s="51" t="s">
        <v>4942</v>
      </c>
      <c r="P1039" s="30" t="s">
        <v>4748</v>
      </c>
      <c r="Q1039" s="27" t="s">
        <v>2001</v>
      </c>
      <c r="R1039" s="30" t="s">
        <v>4748</v>
      </c>
      <c r="S1039" s="27" t="s">
        <v>2001</v>
      </c>
      <c r="T1039" s="30">
        <v>57088.289728000003</v>
      </c>
      <c r="U1039" s="27" t="s">
        <v>4748</v>
      </c>
      <c r="V1039" s="30" t="s">
        <v>4748</v>
      </c>
      <c r="W1039" s="32" t="s">
        <v>2001</v>
      </c>
      <c r="X1039" s="30" t="s">
        <v>4748</v>
      </c>
      <c r="Y1039" s="32" t="s">
        <v>2001</v>
      </c>
      <c r="Z1039" s="30">
        <v>1229.167661</v>
      </c>
      <c r="AA1039" s="32" t="s">
        <v>4748</v>
      </c>
      <c r="AB1039" s="30" t="s">
        <v>4748</v>
      </c>
      <c r="AC1039" s="27" t="s">
        <v>2001</v>
      </c>
      <c r="AD1039" s="30" t="s">
        <v>4748</v>
      </c>
      <c r="AE1039" s="27" t="s">
        <v>2001</v>
      </c>
      <c r="AF1039" s="30">
        <v>863.46</v>
      </c>
      <c r="AG1039" s="27" t="s">
        <v>4748</v>
      </c>
      <c r="AH1039" s="25" t="s">
        <v>4748</v>
      </c>
      <c r="AI1039" s="25" t="s">
        <v>4748</v>
      </c>
      <c r="AJ1039" s="25" t="s">
        <v>4748</v>
      </c>
      <c r="AK1039" s="25" t="s">
        <v>4748</v>
      </c>
      <c r="AL1039" s="25" t="s">
        <v>4748</v>
      </c>
      <c r="AM1039" s="25" t="s">
        <v>4748</v>
      </c>
      <c r="AN1039" s="49" t="s">
        <v>4748</v>
      </c>
      <c r="AO1039" s="49" t="s">
        <v>4748</v>
      </c>
      <c r="AP1039" s="49">
        <v>10.76761982761777</v>
      </c>
      <c r="AQ1039" s="49" t="s">
        <v>4748</v>
      </c>
      <c r="AR1039" s="49" t="s">
        <v>4748</v>
      </c>
      <c r="AS1039" s="49">
        <v>32.17381365021712</v>
      </c>
      <c r="AT1039" s="28" t="s">
        <v>4748</v>
      </c>
      <c r="AU1039" s="28" t="s">
        <v>4748</v>
      </c>
      <c r="AV1039" s="28">
        <v>0</v>
      </c>
    </row>
    <row r="1040" spans="1:48" x14ac:dyDescent="0.25">
      <c r="A1040" s="162">
        <v>1037</v>
      </c>
      <c r="B1040" s="3" t="s">
        <v>2011</v>
      </c>
      <c r="C1040" s="3" t="s">
        <v>1</v>
      </c>
      <c r="D1040" s="28">
        <v>30500</v>
      </c>
      <c r="E1040" s="25">
        <v>-3.6334909999999998</v>
      </c>
      <c r="F1040" s="25">
        <v>-3.6334909999999998</v>
      </c>
      <c r="G1040" s="25">
        <v>-61.096939999999996</v>
      </c>
      <c r="H1040" s="28">
        <v>17311742690499.998</v>
      </c>
      <c r="I1040" s="51">
        <v>567.59809999999993</v>
      </c>
      <c r="J1040" s="51">
        <v>27.02561</v>
      </c>
      <c r="K1040" s="28">
        <v>8337660</v>
      </c>
      <c r="L1040" s="28">
        <v>257286500000</v>
      </c>
      <c r="M1040" s="51">
        <v>81.204705729096091</v>
      </c>
      <c r="N1040" s="51">
        <v>2.9396129994057363</v>
      </c>
      <c r="O1040" s="51">
        <v>1.022489</v>
      </c>
      <c r="P1040" s="30">
        <v>968896.15299700003</v>
      </c>
      <c r="Q1040" s="27" t="s">
        <v>2001</v>
      </c>
      <c r="R1040" s="30">
        <v>3259590.3630269999</v>
      </c>
      <c r="S1040" s="27">
        <v>2.3642308857811023</v>
      </c>
      <c r="T1040" s="30">
        <v>4419088.5095370002</v>
      </c>
      <c r="U1040" s="27">
        <v>0.35571897612104825</v>
      </c>
      <c r="V1040" s="30">
        <v>116182.448158</v>
      </c>
      <c r="W1040" s="32" t="s">
        <v>2001</v>
      </c>
      <c r="X1040" s="30">
        <v>469871.0269</v>
      </c>
      <c r="Y1040" s="32">
        <v>3.0442513852093072</v>
      </c>
      <c r="Z1040" s="30">
        <v>848496.61357299995</v>
      </c>
      <c r="AA1040" s="32">
        <v>0.80580747693894461</v>
      </c>
      <c r="AB1040" s="30" t="s">
        <v>4748</v>
      </c>
      <c r="AC1040" s="27" t="s">
        <v>2001</v>
      </c>
      <c r="AD1040" s="30">
        <v>860.60606060606062</v>
      </c>
      <c r="AE1040" s="27" t="s">
        <v>2001</v>
      </c>
      <c r="AF1040" s="30">
        <v>1494.6059883333335</v>
      </c>
      <c r="AG1040" s="27">
        <v>0.73669005686619726</v>
      </c>
      <c r="AH1040" s="25" t="s">
        <v>4748</v>
      </c>
      <c r="AI1040" s="25">
        <v>7.3853481994744756</v>
      </c>
      <c r="AJ1040" s="25">
        <v>9.1367640158873513</v>
      </c>
      <c r="AK1040" s="25" t="s">
        <v>4748</v>
      </c>
      <c r="AL1040" s="25">
        <v>11.702760854095303</v>
      </c>
      <c r="AM1040" s="25">
        <v>16.072787341235252</v>
      </c>
      <c r="AN1040" s="49">
        <v>4.8910168981904034</v>
      </c>
      <c r="AO1040" s="49">
        <v>10.939556241749948</v>
      </c>
      <c r="AP1040" s="49">
        <v>9.2757946912664817</v>
      </c>
      <c r="AQ1040" s="49">
        <v>2.7149779438283728E-2</v>
      </c>
      <c r="AR1040" s="49">
        <v>2.6081384856642535</v>
      </c>
      <c r="AS1040" s="49">
        <v>17.235789205028844</v>
      </c>
      <c r="AT1040" s="28" t="s">
        <v>4748</v>
      </c>
      <c r="AU1040" s="28">
        <v>0</v>
      </c>
      <c r="AV1040" s="28">
        <v>0</v>
      </c>
    </row>
    <row r="1041" spans="1:48" x14ac:dyDescent="0.25">
      <c r="A1041" s="162">
        <v>1038</v>
      </c>
      <c r="B1041" s="3" t="s">
        <v>3420</v>
      </c>
      <c r="C1041" s="3" t="s">
        <v>2176</v>
      </c>
      <c r="D1041" s="28">
        <v>9500</v>
      </c>
      <c r="E1041" s="25">
        <v>0</v>
      </c>
      <c r="F1041" s="25">
        <v>-16.66667</v>
      </c>
      <c r="G1041" s="25">
        <v>-24</v>
      </c>
      <c r="H1041" s="28">
        <v>835477499999.99988</v>
      </c>
      <c r="I1041" s="51">
        <v>87.944999999999993</v>
      </c>
      <c r="J1041" s="51">
        <v>3.8453849999999998</v>
      </c>
      <c r="K1041" s="28">
        <v>315</v>
      </c>
      <c r="L1041" s="28">
        <v>2975500</v>
      </c>
      <c r="M1041" s="51">
        <v>3.5781544256120528</v>
      </c>
      <c r="N1041" s="51">
        <v>0.68885324424491079</v>
      </c>
      <c r="O1041" s="51" t="s">
        <v>4942</v>
      </c>
      <c r="P1041" s="30">
        <v>374557.13694300002</v>
      </c>
      <c r="Q1041" s="27" t="s">
        <v>2001</v>
      </c>
      <c r="R1041" s="30">
        <v>342254.00735199999</v>
      </c>
      <c r="S1041" s="27">
        <v>-8.6243529771309446E-2</v>
      </c>
      <c r="T1041" s="30">
        <v>428190.269998</v>
      </c>
      <c r="U1041" s="27">
        <v>0.25108913496991331</v>
      </c>
      <c r="V1041" s="30">
        <v>53614.696566999999</v>
      </c>
      <c r="W1041" s="32" t="s">
        <v>2001</v>
      </c>
      <c r="X1041" s="30">
        <v>89267.777503000005</v>
      </c>
      <c r="Y1041" s="32">
        <v>0.66498708784905403</v>
      </c>
      <c r="Z1041" s="30">
        <v>233451.06583400001</v>
      </c>
      <c r="AA1041" s="32">
        <v>1.615177305452177</v>
      </c>
      <c r="AB1041" s="30" t="s">
        <v>4748</v>
      </c>
      <c r="AC1041" s="27" t="s">
        <v>2001</v>
      </c>
      <c r="AD1041" s="30">
        <v>1015.040963</v>
      </c>
      <c r="AE1041" s="27" t="s">
        <v>2001</v>
      </c>
      <c r="AF1041" s="30">
        <v>2655</v>
      </c>
      <c r="AG1041" s="27">
        <v>1.6156579850265609</v>
      </c>
      <c r="AH1041" s="25" t="s">
        <v>4748</v>
      </c>
      <c r="AI1041" s="25">
        <v>3.7804987875021583</v>
      </c>
      <c r="AJ1041" s="25">
        <v>9.3215409253802441</v>
      </c>
      <c r="AK1041" s="25" t="s">
        <v>4748</v>
      </c>
      <c r="AL1041" s="25">
        <v>9.2306884514139877</v>
      </c>
      <c r="AM1041" s="25">
        <v>20.686221273890336</v>
      </c>
      <c r="AN1041" s="49">
        <v>17.941448588717357</v>
      </c>
      <c r="AO1041" s="49">
        <v>21.952714800129847</v>
      </c>
      <c r="AP1041" s="49">
        <v>32.735843199018674</v>
      </c>
      <c r="AQ1041" s="49">
        <v>35.313915456145629</v>
      </c>
      <c r="AR1041" s="49">
        <v>34.658526941914268</v>
      </c>
      <c r="AS1041" s="49">
        <v>32.550784888389238</v>
      </c>
      <c r="AT1041" s="28" t="s">
        <v>4748</v>
      </c>
      <c r="AU1041" s="28">
        <v>400</v>
      </c>
      <c r="AV1041" s="28">
        <v>700</v>
      </c>
    </row>
    <row r="1042" spans="1:48" x14ac:dyDescent="0.25">
      <c r="A1042" s="162">
        <v>1039</v>
      </c>
      <c r="B1042" s="3" t="s">
        <v>3423</v>
      </c>
      <c r="C1042" s="3" t="s">
        <v>2176</v>
      </c>
      <c r="D1042" s="6" t="s">
        <v>4942</v>
      </c>
      <c r="E1042" s="171" t="s">
        <v>4942</v>
      </c>
      <c r="F1042" s="171" t="s">
        <v>4942</v>
      </c>
      <c r="G1042" s="171" t="s">
        <v>4942</v>
      </c>
      <c r="H1042" s="6" t="s">
        <v>4942</v>
      </c>
      <c r="I1042" s="154">
        <v>2.0859000000000001</v>
      </c>
      <c r="J1042" s="154">
        <v>93.489620000000002</v>
      </c>
      <c r="K1042" s="6">
        <v>0</v>
      </c>
      <c r="L1042" s="6" t="s">
        <v>4942</v>
      </c>
      <c r="M1042" s="154" t="s">
        <v>4942</v>
      </c>
      <c r="N1042" s="154" t="s">
        <v>4942</v>
      </c>
      <c r="O1042" s="154" t="s">
        <v>4942</v>
      </c>
      <c r="P1042" s="172" t="s">
        <v>4748</v>
      </c>
      <c r="Q1042" s="168" t="s">
        <v>2001</v>
      </c>
      <c r="R1042" s="172">
        <v>395522.10905700002</v>
      </c>
      <c r="S1042" s="168" t="s">
        <v>2001</v>
      </c>
      <c r="T1042" s="172">
        <v>285361.49934500002</v>
      </c>
      <c r="U1042" s="168">
        <v>-0.27851947385354475</v>
      </c>
      <c r="V1042" s="172" t="s">
        <v>4748</v>
      </c>
      <c r="W1042" s="173" t="s">
        <v>2001</v>
      </c>
      <c r="X1042" s="172">
        <v>2062.5377330000001</v>
      </c>
      <c r="Y1042" s="173" t="s">
        <v>2001</v>
      </c>
      <c r="Z1042" s="172">
        <v>2213.3335099999999</v>
      </c>
      <c r="AA1042" s="173">
        <v>7.3111766435741521E-2</v>
      </c>
      <c r="AB1042" s="172" t="s">
        <v>4748</v>
      </c>
      <c r="AC1042" s="168" t="s">
        <v>2001</v>
      </c>
      <c r="AD1042" s="172">
        <v>756</v>
      </c>
      <c r="AE1042" s="168" t="s">
        <v>2001</v>
      </c>
      <c r="AF1042" s="172">
        <v>1061</v>
      </c>
      <c r="AG1042" s="168">
        <v>0.40343915343915343</v>
      </c>
      <c r="AH1042" s="171" t="s">
        <v>4748</v>
      </c>
      <c r="AI1042" s="171" t="s">
        <v>4748</v>
      </c>
      <c r="AJ1042" s="171">
        <v>0.91523109612227738</v>
      </c>
      <c r="AK1042" s="171" t="s">
        <v>4748</v>
      </c>
      <c r="AL1042" s="171" t="s">
        <v>4748</v>
      </c>
      <c r="AM1042" s="171">
        <v>9.5815570496221003</v>
      </c>
      <c r="AN1042" s="170" t="s">
        <v>4748</v>
      </c>
      <c r="AO1042" s="170">
        <v>9.0889440587047723</v>
      </c>
      <c r="AP1042" s="170">
        <v>9.7771140735663842</v>
      </c>
      <c r="AQ1042" s="170" t="s">
        <v>4748</v>
      </c>
      <c r="AR1042" s="170">
        <v>0</v>
      </c>
      <c r="AS1042" s="170">
        <v>224.24285646382594</v>
      </c>
      <c r="AT1042" s="6" t="s">
        <v>4748</v>
      </c>
      <c r="AU1042" s="6" t="s">
        <v>4748</v>
      </c>
      <c r="AV1042" s="6">
        <v>800</v>
      </c>
    </row>
    <row r="1043" spans="1:48" x14ac:dyDescent="0.25">
      <c r="A1043" s="162">
        <v>1040</v>
      </c>
      <c r="B1043" s="3" t="s">
        <v>3426</v>
      </c>
      <c r="C1043" s="3" t="s">
        <v>2176</v>
      </c>
      <c r="D1043" s="28">
        <v>23400</v>
      </c>
      <c r="E1043" s="25">
        <v>-2.09205</v>
      </c>
      <c r="F1043" s="25">
        <v>84.25197</v>
      </c>
      <c r="G1043" s="25">
        <v>112.7273</v>
      </c>
      <c r="H1043" s="28">
        <v>25349992200</v>
      </c>
      <c r="I1043" s="51">
        <v>1.0833299999999999</v>
      </c>
      <c r="J1043" s="51">
        <v>94.951229999999995</v>
      </c>
      <c r="K1043" s="28">
        <v>60</v>
      </c>
      <c r="L1043" s="28">
        <v>1256500</v>
      </c>
      <c r="M1043" s="51">
        <v>11.386861313868613</v>
      </c>
      <c r="N1043" s="51">
        <v>1.9335140561383883</v>
      </c>
      <c r="O1043" s="51" t="s">
        <v>4942</v>
      </c>
      <c r="P1043" s="30">
        <v>110074.746439</v>
      </c>
      <c r="Q1043" s="27" t="s">
        <v>2001</v>
      </c>
      <c r="R1043" s="30" t="s">
        <v>4748</v>
      </c>
      <c r="S1043" s="27" t="s">
        <v>2001</v>
      </c>
      <c r="T1043" s="30">
        <v>131325.05061800001</v>
      </c>
      <c r="U1043" s="27" t="s">
        <v>4748</v>
      </c>
      <c r="V1043" s="30">
        <v>2524.8536359999998</v>
      </c>
      <c r="W1043" s="32" t="s">
        <v>2001</v>
      </c>
      <c r="X1043" s="30" t="s">
        <v>4748</v>
      </c>
      <c r="Y1043" s="32" t="s">
        <v>2001</v>
      </c>
      <c r="Z1043" s="30">
        <v>4088.3610210000002</v>
      </c>
      <c r="AA1043" s="32" t="s">
        <v>4748</v>
      </c>
      <c r="AB1043" s="30" t="s">
        <v>4748</v>
      </c>
      <c r="AC1043" s="27" t="s">
        <v>2001</v>
      </c>
      <c r="AD1043" s="30" t="s">
        <v>4748</v>
      </c>
      <c r="AE1043" s="27" t="s">
        <v>2001</v>
      </c>
      <c r="AF1043" s="30">
        <v>2055</v>
      </c>
      <c r="AG1043" s="27" t="s">
        <v>4748</v>
      </c>
      <c r="AH1043" s="25" t="s">
        <v>4748</v>
      </c>
      <c r="AI1043" s="25" t="s">
        <v>4748</v>
      </c>
      <c r="AJ1043" s="25">
        <v>6.1949102163417127</v>
      </c>
      <c r="AK1043" s="25" t="s">
        <v>4748</v>
      </c>
      <c r="AL1043" s="25" t="s">
        <v>4748</v>
      </c>
      <c r="AM1043" s="25">
        <v>17.866644512004367</v>
      </c>
      <c r="AN1043" s="49">
        <v>14.533251404640101</v>
      </c>
      <c r="AO1043" s="49" t="s">
        <v>4748</v>
      </c>
      <c r="AP1043" s="49">
        <v>13.741960484366611</v>
      </c>
      <c r="AQ1043" s="49">
        <v>23.444631587889926</v>
      </c>
      <c r="AR1043" s="49">
        <v>66.384437313412235</v>
      </c>
      <c r="AS1043" s="49">
        <v>0</v>
      </c>
      <c r="AT1043" s="28" t="s">
        <v>4748</v>
      </c>
      <c r="AU1043" s="28">
        <v>1300</v>
      </c>
      <c r="AV1043" s="28">
        <v>2300</v>
      </c>
    </row>
    <row r="1044" spans="1:48" x14ac:dyDescent="0.25">
      <c r="A1044" s="162">
        <v>1041</v>
      </c>
      <c r="B1044" s="3" t="s">
        <v>3429</v>
      </c>
      <c r="C1044" s="3" t="s">
        <v>2176</v>
      </c>
      <c r="D1044" s="28">
        <v>300</v>
      </c>
      <c r="E1044" s="25">
        <v>0</v>
      </c>
      <c r="F1044" s="25">
        <v>-25</v>
      </c>
      <c r="G1044" s="25">
        <v>-62.5</v>
      </c>
      <c r="H1044" s="28">
        <v>1500000000</v>
      </c>
      <c r="I1044" s="51">
        <v>5</v>
      </c>
      <c r="J1044" s="51">
        <v>22.632000000000001</v>
      </c>
      <c r="K1044" s="28">
        <v>6680</v>
      </c>
      <c r="L1044" s="28">
        <v>2033500</v>
      </c>
      <c r="M1044" s="51" t="s">
        <v>4942</v>
      </c>
      <c r="N1044" s="51" t="s">
        <v>4942</v>
      </c>
      <c r="O1044" s="51" t="s">
        <v>4942</v>
      </c>
      <c r="P1044" s="30">
        <v>49520.474531</v>
      </c>
      <c r="Q1044" s="27">
        <v>-0.67654078346081126</v>
      </c>
      <c r="R1044" s="30">
        <v>85306.638072999995</v>
      </c>
      <c r="S1044" s="27">
        <v>0.72265388974812272</v>
      </c>
      <c r="T1044" s="30">
        <v>59958.278197</v>
      </c>
      <c r="U1044" s="27">
        <v>-0.29714404937993782</v>
      </c>
      <c r="V1044" s="30">
        <v>-48193.931672999999</v>
      </c>
      <c r="W1044" s="32">
        <v>2.1701765238587938</v>
      </c>
      <c r="X1044" s="30">
        <v>268.78173900000002</v>
      </c>
      <c r="Y1044" s="32">
        <v>-1.0055770867756486</v>
      </c>
      <c r="Z1044" s="30">
        <v>-17936.191440999999</v>
      </c>
      <c r="AA1044" s="32">
        <v>-67.731436100277634</v>
      </c>
      <c r="AB1044" s="30">
        <v>-9639</v>
      </c>
      <c r="AC1044" s="27">
        <v>2.1707236842105262</v>
      </c>
      <c r="AD1044" s="30">
        <v>54</v>
      </c>
      <c r="AE1044" s="27">
        <v>-1.0056022408963585</v>
      </c>
      <c r="AF1044" s="30">
        <v>-3587</v>
      </c>
      <c r="AG1044" s="27">
        <v>-67.425925925925924</v>
      </c>
      <c r="AH1044" s="25">
        <v>-14.656285507823247</v>
      </c>
      <c r="AI1044" s="25">
        <v>9.4096267483813167E-2</v>
      </c>
      <c r="AJ1044" s="25">
        <v>-6.749333880997102</v>
      </c>
      <c r="AK1044" s="25">
        <v>-182.01481785915104</v>
      </c>
      <c r="AL1044" s="25">
        <v>10.685228375527887</v>
      </c>
      <c r="AM1044" s="25" t="s">
        <v>4748</v>
      </c>
      <c r="AN1044" s="49">
        <v>-48.884889662851847</v>
      </c>
      <c r="AO1044" s="49">
        <v>6.9617110229076795</v>
      </c>
      <c r="AP1044" s="49">
        <v>-4.8925556373744961</v>
      </c>
      <c r="AQ1044" s="49">
        <v>640.53651430621221</v>
      </c>
      <c r="AR1044" s="49">
        <v>728.01635178313222</v>
      </c>
      <c r="AS1044" s="49" t="s">
        <v>4748</v>
      </c>
      <c r="AT1044" s="28">
        <v>0</v>
      </c>
      <c r="AU1044" s="28">
        <v>0</v>
      </c>
      <c r="AV1044" s="28">
        <v>0</v>
      </c>
    </row>
    <row r="1045" spans="1:48" x14ac:dyDescent="0.25">
      <c r="A1045" s="162">
        <v>1042</v>
      </c>
      <c r="B1045" s="3" t="s">
        <v>3432</v>
      </c>
      <c r="C1045" s="3" t="s">
        <v>2176</v>
      </c>
      <c r="D1045" s="28">
        <v>3500</v>
      </c>
      <c r="E1045" s="25">
        <v>0</v>
      </c>
      <c r="F1045" s="25">
        <v>0</v>
      </c>
      <c r="G1045" s="25">
        <v>-39.655169999999998</v>
      </c>
      <c r="H1045" s="28">
        <v>5504915500</v>
      </c>
      <c r="I1045" s="51">
        <v>1.57283</v>
      </c>
      <c r="J1045" s="51">
        <v>95.68244</v>
      </c>
      <c r="K1045" s="28">
        <v>210</v>
      </c>
      <c r="L1045" s="28">
        <v>635000</v>
      </c>
      <c r="M1045" s="51" t="s">
        <v>4942</v>
      </c>
      <c r="N1045" s="51" t="s">
        <v>4942</v>
      </c>
      <c r="O1045" s="51" t="s">
        <v>4942</v>
      </c>
      <c r="P1045" s="30">
        <v>27186.799600999999</v>
      </c>
      <c r="Q1045" s="27">
        <v>-0.2481570318719617</v>
      </c>
      <c r="R1045" s="30">
        <v>18868.236134999999</v>
      </c>
      <c r="S1045" s="27">
        <v>-0.3059780330191576</v>
      </c>
      <c r="T1045" s="30">
        <v>9736.9686590000001</v>
      </c>
      <c r="U1045" s="27">
        <v>-0.48394918373221851</v>
      </c>
      <c r="V1045" s="30">
        <v>-2590.370324</v>
      </c>
      <c r="W1045" s="32">
        <v>-9.0455430503542322E-2</v>
      </c>
      <c r="X1045" s="30">
        <v>-6144.1187710000004</v>
      </c>
      <c r="Y1045" s="32">
        <v>1.3719074890853329</v>
      </c>
      <c r="Z1045" s="30">
        <v>-6904.1281529999997</v>
      </c>
      <c r="AA1045" s="32">
        <v>0.12369705247027674</v>
      </c>
      <c r="AB1045" s="30">
        <v>-1647</v>
      </c>
      <c r="AC1045" s="27">
        <v>-9.0557702926559958E-2</v>
      </c>
      <c r="AD1045" s="30">
        <v>-3906</v>
      </c>
      <c r="AE1045" s="27">
        <v>1.3715846994535519</v>
      </c>
      <c r="AF1045" s="30">
        <v>-4390</v>
      </c>
      <c r="AG1045" s="27">
        <v>0.12391193036354327</v>
      </c>
      <c r="AH1045" s="25">
        <v>-2.2328724387890135</v>
      </c>
      <c r="AI1045" s="25">
        <v>-5.568973966618687</v>
      </c>
      <c r="AJ1045" s="25">
        <v>-6.8058766801688195</v>
      </c>
      <c r="AK1045" s="25" t="s">
        <v>4748</v>
      </c>
      <c r="AL1045" s="25" t="s">
        <v>4748</v>
      </c>
      <c r="AM1045" s="25" t="s">
        <v>4748</v>
      </c>
      <c r="AN1045" s="49">
        <v>11.855371460793219</v>
      </c>
      <c r="AO1045" s="49">
        <v>10.089929055257707</v>
      </c>
      <c r="AP1045" s="49">
        <v>-18.222481874376541</v>
      </c>
      <c r="AQ1045" s="49" t="s">
        <v>4748</v>
      </c>
      <c r="AR1045" s="49" t="s">
        <v>4748</v>
      </c>
      <c r="AS1045" s="49" t="s">
        <v>4748</v>
      </c>
      <c r="AT1045" s="28">
        <v>0</v>
      </c>
      <c r="AU1045" s="28" t="s">
        <v>4748</v>
      </c>
      <c r="AV1045" s="28">
        <v>0</v>
      </c>
    </row>
    <row r="1046" spans="1:48" x14ac:dyDescent="0.25">
      <c r="A1046" s="162">
        <v>1043</v>
      </c>
      <c r="B1046" s="3" t="s">
        <v>3435</v>
      </c>
      <c r="C1046" s="3" t="s">
        <v>2176</v>
      </c>
      <c r="D1046" s="28" t="s">
        <v>4942</v>
      </c>
      <c r="E1046" s="25" t="s">
        <v>4942</v>
      </c>
      <c r="F1046" s="25" t="s">
        <v>4942</v>
      </c>
      <c r="G1046" s="25" t="s">
        <v>4942</v>
      </c>
      <c r="H1046" s="28" t="s">
        <v>4942</v>
      </c>
      <c r="I1046" s="51">
        <v>8.3314000000000004</v>
      </c>
      <c r="J1046" s="51">
        <v>59.352179999999997</v>
      </c>
      <c r="K1046" s="28">
        <v>0</v>
      </c>
      <c r="L1046" s="28" t="s">
        <v>4942</v>
      </c>
      <c r="M1046" s="51" t="s">
        <v>4942</v>
      </c>
      <c r="N1046" s="51" t="s">
        <v>4942</v>
      </c>
      <c r="O1046" s="51" t="s">
        <v>4942</v>
      </c>
      <c r="P1046" s="30">
        <v>474662.82367999997</v>
      </c>
      <c r="Q1046" s="27">
        <v>-0.10736319770735836</v>
      </c>
      <c r="R1046" s="30">
        <v>395464.82701499999</v>
      </c>
      <c r="S1046" s="27">
        <v>-0.16685106293134166</v>
      </c>
      <c r="T1046" s="30">
        <v>365267.90759800002</v>
      </c>
      <c r="U1046" s="27">
        <v>-7.6358040852656156E-2</v>
      </c>
      <c r="V1046" s="30">
        <v>36264.997457999998</v>
      </c>
      <c r="W1046" s="32">
        <v>0.48718715469716845</v>
      </c>
      <c r="X1046" s="30">
        <v>25725.418588</v>
      </c>
      <c r="Y1046" s="32">
        <v>-0.29062676433953494</v>
      </c>
      <c r="Z1046" s="30">
        <v>42862.665499000002</v>
      </c>
      <c r="AA1046" s="32">
        <v>0.66616008024817608</v>
      </c>
      <c r="AB1046" s="30">
        <v>4353</v>
      </c>
      <c r="AC1046" s="27">
        <v>0.48718824735223776</v>
      </c>
      <c r="AD1046" s="30">
        <v>3252</v>
      </c>
      <c r="AE1046" s="27">
        <v>-0.25292901447277738</v>
      </c>
      <c r="AF1046" s="30">
        <v>5145</v>
      </c>
      <c r="AG1046" s="27">
        <v>0.58210332103321039</v>
      </c>
      <c r="AH1046" s="25">
        <v>8.9305748543323826</v>
      </c>
      <c r="AI1046" s="25">
        <v>7.0248818760183624</v>
      </c>
      <c r="AJ1046" s="25">
        <v>9.1800202371928705</v>
      </c>
      <c r="AK1046" s="25">
        <v>16.620599690320713</v>
      </c>
      <c r="AL1046" s="25">
        <v>11.660734002260241</v>
      </c>
      <c r="AM1046" s="25">
        <v>17.01665698125889</v>
      </c>
      <c r="AN1046" s="49">
        <v>13.486634672732922</v>
      </c>
      <c r="AO1046" s="49">
        <v>10.298183850230313</v>
      </c>
      <c r="AP1046" s="49">
        <v>16.313245619042792</v>
      </c>
      <c r="AQ1046" s="49">
        <v>49.645900229094295</v>
      </c>
      <c r="AR1046" s="49">
        <v>37.714255165409952</v>
      </c>
      <c r="AS1046" s="49">
        <v>78.365828753566575</v>
      </c>
      <c r="AT1046" s="28">
        <v>0</v>
      </c>
      <c r="AU1046" s="28">
        <v>0</v>
      </c>
      <c r="AV1046" s="28">
        <v>0</v>
      </c>
    </row>
    <row r="1047" spans="1:48" x14ac:dyDescent="0.25">
      <c r="A1047" s="162">
        <v>1044</v>
      </c>
      <c r="B1047" s="3" t="s">
        <v>225</v>
      </c>
      <c r="C1047" s="3" t="s">
        <v>1</v>
      </c>
      <c r="D1047" s="6">
        <v>28000</v>
      </c>
      <c r="E1047" s="171">
        <v>2.941176</v>
      </c>
      <c r="F1047" s="171">
        <v>1.818182</v>
      </c>
      <c r="G1047" s="171">
        <v>7.279693</v>
      </c>
      <c r="H1047" s="6">
        <v>1181600000000</v>
      </c>
      <c r="I1047" s="154">
        <v>42.199999999999996</v>
      </c>
      <c r="J1047" s="154">
        <v>24.244109999999999</v>
      </c>
      <c r="K1047" s="6">
        <v>11042.5</v>
      </c>
      <c r="L1047" s="6">
        <v>304363700</v>
      </c>
      <c r="M1047" s="154">
        <v>10.010918569227291</v>
      </c>
      <c r="N1047" s="154">
        <v>2.6231504676871267</v>
      </c>
      <c r="O1047" s="154">
        <v>0.44889869999999998</v>
      </c>
      <c r="P1047" s="172">
        <v>228586.56700099999</v>
      </c>
      <c r="Q1047" s="168">
        <v>-0.18221392556058391</v>
      </c>
      <c r="R1047" s="172">
        <v>225226.72869600001</v>
      </c>
      <c r="S1047" s="168">
        <v>-1.4698319105449831E-2</v>
      </c>
      <c r="T1047" s="172">
        <v>286030.18728800002</v>
      </c>
      <c r="U1047" s="168">
        <v>0.26996555401765632</v>
      </c>
      <c r="V1047" s="172">
        <v>22695.489944000001</v>
      </c>
      <c r="W1047" s="173">
        <v>-0.7497796793251662</v>
      </c>
      <c r="X1047" s="172">
        <v>69465.757375000001</v>
      </c>
      <c r="Y1047" s="173">
        <v>2.0607736403313313</v>
      </c>
      <c r="Z1047" s="172">
        <v>134237.52658100001</v>
      </c>
      <c r="AA1047" s="173">
        <v>0.9324273088442665</v>
      </c>
      <c r="AB1047" s="172">
        <v>538</v>
      </c>
      <c r="AC1047" s="168">
        <v>-0.74965100046533273</v>
      </c>
      <c r="AD1047" s="172">
        <v>1646</v>
      </c>
      <c r="AE1047" s="168">
        <v>2.0594795539033459</v>
      </c>
      <c r="AF1047" s="172">
        <v>3181</v>
      </c>
      <c r="AG1047" s="168">
        <v>0.9325637910085055</v>
      </c>
      <c r="AH1047" s="171">
        <v>1.7425319008653171</v>
      </c>
      <c r="AI1047" s="171">
        <v>5.4139826924556989</v>
      </c>
      <c r="AJ1047" s="171">
        <v>10.670593272903266</v>
      </c>
      <c r="AK1047" s="171">
        <v>5.1389827897010969</v>
      </c>
      <c r="AL1047" s="171">
        <v>15.11967116402119</v>
      </c>
      <c r="AM1047" s="171">
        <v>27.108943428950017</v>
      </c>
      <c r="AN1047" s="170">
        <v>61.417036121543319</v>
      </c>
      <c r="AO1047" s="170">
        <v>62.040107100077769</v>
      </c>
      <c r="AP1047" s="170">
        <v>66.799533987514863</v>
      </c>
      <c r="AQ1047" s="170">
        <v>179.90413217746899</v>
      </c>
      <c r="AR1047" s="170">
        <v>165.22367312252996</v>
      </c>
      <c r="AS1047" s="170">
        <v>131.07217842059558</v>
      </c>
      <c r="AT1047" s="6" t="s">
        <v>4748</v>
      </c>
      <c r="AU1047" s="6">
        <v>1600</v>
      </c>
      <c r="AV1047" s="6" t="s">
        <v>4748</v>
      </c>
    </row>
    <row r="1048" spans="1:48" x14ac:dyDescent="0.25">
      <c r="A1048" s="162">
        <v>1045</v>
      </c>
      <c r="B1048" s="3" t="s">
        <v>547</v>
      </c>
      <c r="C1048" s="3" t="s">
        <v>694</v>
      </c>
      <c r="D1048" s="28">
        <v>23600</v>
      </c>
      <c r="E1048" s="25">
        <v>3.9647579999999998</v>
      </c>
      <c r="F1048" s="25">
        <v>-3.6734689999999999</v>
      </c>
      <c r="G1048" s="25">
        <v>16.831679999999999</v>
      </c>
      <c r="H1048" s="28">
        <v>236000000000</v>
      </c>
      <c r="I1048" s="51">
        <v>10</v>
      </c>
      <c r="J1048" s="51">
        <v>75.454459999999997</v>
      </c>
      <c r="K1048" s="28">
        <v>10008.5</v>
      </c>
      <c r="L1048" s="28">
        <v>225298500</v>
      </c>
      <c r="M1048" s="51">
        <v>4.5407101749829781</v>
      </c>
      <c r="N1048" s="51">
        <v>0.56800699044651226</v>
      </c>
      <c r="O1048" s="51">
        <v>0.44049909999999998</v>
      </c>
      <c r="P1048" s="30">
        <v>463441.20322700002</v>
      </c>
      <c r="Q1048" s="27">
        <v>9.9529251519177908E-2</v>
      </c>
      <c r="R1048" s="30">
        <v>307062.22646699997</v>
      </c>
      <c r="S1048" s="27">
        <v>-0.337430024933289</v>
      </c>
      <c r="T1048" s="30">
        <v>286088.89888699999</v>
      </c>
      <c r="U1048" s="27">
        <v>-6.8303183433908926E-2</v>
      </c>
      <c r="V1048" s="30">
        <v>49730.562442000002</v>
      </c>
      <c r="W1048" s="32">
        <v>1.01948601351905</v>
      </c>
      <c r="X1048" s="30">
        <v>41351.424120999996</v>
      </c>
      <c r="Y1048" s="32">
        <v>-0.16849072098817441</v>
      </c>
      <c r="Z1048" s="30">
        <v>48605.097566999997</v>
      </c>
      <c r="AA1048" s="32">
        <v>0.17541532366031087</v>
      </c>
      <c r="AB1048" s="30">
        <v>6856.3049916666678</v>
      </c>
      <c r="AC1048" s="27">
        <v>0.69710391822827944</v>
      </c>
      <c r="AD1048" s="30">
        <v>5701.428483333334</v>
      </c>
      <c r="AE1048" s="27">
        <v>-0.16844007227464364</v>
      </c>
      <c r="AF1048" s="30">
        <v>6701.31203</v>
      </c>
      <c r="AG1048" s="27">
        <v>0.17537421535490089</v>
      </c>
      <c r="AH1048" s="25">
        <v>9.4593792254512685</v>
      </c>
      <c r="AI1048" s="25">
        <v>5.9375576542394173</v>
      </c>
      <c r="AJ1048" s="25">
        <v>6.2239126341884878</v>
      </c>
      <c r="AK1048" s="25">
        <v>23.955255508649856</v>
      </c>
      <c r="AL1048" s="25">
        <v>16.962828339491402</v>
      </c>
      <c r="AM1048" s="25">
        <v>17.353825751192371</v>
      </c>
      <c r="AN1048" s="49">
        <v>5.3141602562551737</v>
      </c>
      <c r="AO1048" s="49">
        <v>12.920326993155463</v>
      </c>
      <c r="AP1048" s="49">
        <v>28.38613571408667</v>
      </c>
      <c r="AQ1048" s="49">
        <v>60.040416042836874</v>
      </c>
      <c r="AR1048" s="49">
        <v>107.62607128225743</v>
      </c>
      <c r="AS1048" s="49">
        <v>79.7041961614066</v>
      </c>
      <c r="AT1048" s="28">
        <v>1376.4916666666668</v>
      </c>
      <c r="AU1048" s="28">
        <v>688.24583333333339</v>
      </c>
      <c r="AV1048" s="28">
        <v>412.94750000000005</v>
      </c>
    </row>
    <row r="1049" spans="1:48" x14ac:dyDescent="0.25">
      <c r="A1049" s="162">
        <v>1046</v>
      </c>
      <c r="B1049" s="3" t="s">
        <v>4781</v>
      </c>
      <c r="C1049" s="3" t="s">
        <v>2176</v>
      </c>
      <c r="D1049" s="28" t="s">
        <v>4942</v>
      </c>
      <c r="E1049" s="25" t="s">
        <v>4942</v>
      </c>
      <c r="F1049" s="25" t="s">
        <v>4942</v>
      </c>
      <c r="G1049" s="25" t="s">
        <v>4942</v>
      </c>
      <c r="H1049" s="28" t="s">
        <v>4942</v>
      </c>
      <c r="I1049" s="51">
        <v>12</v>
      </c>
      <c r="J1049" s="51">
        <v>100</v>
      </c>
      <c r="K1049" s="28" t="s">
        <v>4942</v>
      </c>
      <c r="L1049" s="28" t="s">
        <v>4942</v>
      </c>
      <c r="M1049" s="51" t="s">
        <v>4942</v>
      </c>
      <c r="N1049" s="51" t="s">
        <v>4942</v>
      </c>
      <c r="O1049" s="51" t="s">
        <v>4942</v>
      </c>
      <c r="P1049" s="30" t="s">
        <v>2001</v>
      </c>
      <c r="Q1049" s="27" t="s">
        <v>2001</v>
      </c>
      <c r="R1049" s="30" t="s">
        <v>2001</v>
      </c>
      <c r="S1049" s="27" t="s">
        <v>2001</v>
      </c>
      <c r="T1049" s="30" t="s">
        <v>2001</v>
      </c>
      <c r="U1049" s="27" t="s">
        <v>2001</v>
      </c>
      <c r="V1049" s="30" t="s">
        <v>2001</v>
      </c>
      <c r="W1049" s="32" t="s">
        <v>2001</v>
      </c>
      <c r="X1049" s="30" t="s">
        <v>2001</v>
      </c>
      <c r="Y1049" s="32" t="s">
        <v>2001</v>
      </c>
      <c r="Z1049" s="30" t="s">
        <v>2001</v>
      </c>
      <c r="AA1049" s="32" t="s">
        <v>2001</v>
      </c>
      <c r="AB1049" s="30" t="s">
        <v>2001</v>
      </c>
      <c r="AC1049" s="27" t="s">
        <v>2001</v>
      </c>
      <c r="AD1049" s="30" t="s">
        <v>2001</v>
      </c>
      <c r="AE1049" s="27" t="s">
        <v>2001</v>
      </c>
      <c r="AF1049" s="30" t="s">
        <v>2001</v>
      </c>
      <c r="AG1049" s="27" t="s">
        <v>2001</v>
      </c>
      <c r="AH1049" s="25" t="s">
        <v>2001</v>
      </c>
      <c r="AI1049" s="25" t="s">
        <v>2001</v>
      </c>
      <c r="AJ1049" s="25" t="s">
        <v>2001</v>
      </c>
      <c r="AK1049" s="25" t="s">
        <v>2001</v>
      </c>
      <c r="AL1049" s="25" t="s">
        <v>2001</v>
      </c>
      <c r="AM1049" s="25" t="s">
        <v>2001</v>
      </c>
      <c r="AN1049" s="49" t="s">
        <v>2001</v>
      </c>
      <c r="AO1049" s="49" t="s">
        <v>2001</v>
      </c>
      <c r="AP1049" s="49" t="s">
        <v>2001</v>
      </c>
      <c r="AQ1049" s="49" t="s">
        <v>2001</v>
      </c>
      <c r="AR1049" s="49" t="s">
        <v>2001</v>
      </c>
      <c r="AS1049" s="49" t="s">
        <v>2001</v>
      </c>
      <c r="AT1049" s="28" t="s">
        <v>2001</v>
      </c>
      <c r="AU1049" s="28" t="s">
        <v>2001</v>
      </c>
      <c r="AV1049" s="28" t="s">
        <v>2001</v>
      </c>
    </row>
    <row r="1050" spans="1:48" x14ac:dyDescent="0.25">
      <c r="A1050" s="162">
        <v>1047</v>
      </c>
      <c r="B1050" s="3" t="s">
        <v>548</v>
      </c>
      <c r="C1050" s="3" t="s">
        <v>694</v>
      </c>
      <c r="D1050" s="28">
        <v>4800</v>
      </c>
      <c r="E1050" s="25">
        <v>0</v>
      </c>
      <c r="F1050" s="25">
        <v>0</v>
      </c>
      <c r="G1050" s="25">
        <v>-11.11111</v>
      </c>
      <c r="H1050" s="28">
        <v>31104000000.000004</v>
      </c>
      <c r="I1050" s="51">
        <v>6.4799999999999995</v>
      </c>
      <c r="J1050" s="51">
        <v>66.012029999999996</v>
      </c>
      <c r="K1050" s="28">
        <v>3980</v>
      </c>
      <c r="L1050" s="28">
        <v>19123000</v>
      </c>
      <c r="M1050" s="51" t="s">
        <v>4942</v>
      </c>
      <c r="N1050" s="51">
        <v>0.25549421526536248</v>
      </c>
      <c r="O1050" s="51" t="s">
        <v>4942</v>
      </c>
      <c r="P1050" s="30">
        <v>370906.19533100002</v>
      </c>
      <c r="Q1050" s="27">
        <v>-0.13379625562773423</v>
      </c>
      <c r="R1050" s="30">
        <v>200668.999385</v>
      </c>
      <c r="S1050" s="27">
        <v>-0.45897641530112165</v>
      </c>
      <c r="T1050" s="30">
        <v>71547.830688999995</v>
      </c>
      <c r="U1050" s="27">
        <v>-0.6434534935227858</v>
      </c>
      <c r="V1050" s="30">
        <v>1030.3565410000001</v>
      </c>
      <c r="W1050" s="32">
        <v>-0.91377268431617997</v>
      </c>
      <c r="X1050" s="30">
        <v>-19765.827546</v>
      </c>
      <c r="Y1050" s="32">
        <v>-20.183483347246494</v>
      </c>
      <c r="Z1050" s="30">
        <v>1915.751755</v>
      </c>
      <c r="AA1050" s="32">
        <v>-1.096922415747156</v>
      </c>
      <c r="AB1050" s="30">
        <v>147.2222222222222</v>
      </c>
      <c r="AC1050" s="27">
        <v>-0.92018072289156627</v>
      </c>
      <c r="AD1050" s="30">
        <v>-3050</v>
      </c>
      <c r="AE1050" s="27">
        <v>-21.716981132075475</v>
      </c>
      <c r="AF1050" s="30">
        <v>296</v>
      </c>
      <c r="AG1050" s="27">
        <v>-1.0970491803278688</v>
      </c>
      <c r="AH1050" s="25">
        <v>0.27656098565186404</v>
      </c>
      <c r="AI1050" s="25">
        <v>-6.3188032656050606</v>
      </c>
      <c r="AJ1050" s="25">
        <v>0.75985391618350273</v>
      </c>
      <c r="AK1050" s="25">
        <v>0.69866770804880651</v>
      </c>
      <c r="AL1050" s="25">
        <v>-14.673695689909472</v>
      </c>
      <c r="AM1050" s="25">
        <v>1.5303610664356158</v>
      </c>
      <c r="AN1050" s="49">
        <v>4.9898872461495269</v>
      </c>
      <c r="AO1050" s="49">
        <v>-4.8901560605147942</v>
      </c>
      <c r="AP1050" s="49">
        <v>6.5565686112705741</v>
      </c>
      <c r="AQ1050" s="49">
        <v>42.58547201330245</v>
      </c>
      <c r="AR1050" s="49">
        <v>53.22772097557673</v>
      </c>
      <c r="AS1050" s="49">
        <v>39.591454053519065</v>
      </c>
      <c r="AT1050" s="28">
        <v>0</v>
      </c>
      <c r="AU1050" s="28">
        <v>0</v>
      </c>
      <c r="AV1050" s="28">
        <v>0</v>
      </c>
    </row>
    <row r="1051" spans="1:48" x14ac:dyDescent="0.25">
      <c r="A1051" s="162">
        <v>1048</v>
      </c>
      <c r="B1051" s="3" t="s">
        <v>3438</v>
      </c>
      <c r="C1051" s="3" t="s">
        <v>2176</v>
      </c>
      <c r="D1051" s="28">
        <v>500</v>
      </c>
      <c r="E1051" s="25">
        <v>25</v>
      </c>
      <c r="F1051" s="25">
        <v>0</v>
      </c>
      <c r="G1051" s="25">
        <v>-28.571429999999999</v>
      </c>
      <c r="H1051" s="28">
        <v>5577766000</v>
      </c>
      <c r="I1051" s="51">
        <v>11.155529999999999</v>
      </c>
      <c r="J1051" s="51">
        <v>98.379480000000001</v>
      </c>
      <c r="K1051" s="28">
        <v>1175</v>
      </c>
      <c r="L1051" s="28">
        <v>488000</v>
      </c>
      <c r="M1051" s="51">
        <v>17.241379310344829</v>
      </c>
      <c r="N1051" s="51">
        <v>8.365213425121712E-2</v>
      </c>
      <c r="O1051" s="51" t="s">
        <v>4942</v>
      </c>
      <c r="P1051" s="30" t="s">
        <v>4748</v>
      </c>
      <c r="Q1051" s="27" t="s">
        <v>2001</v>
      </c>
      <c r="R1051" s="30">
        <v>0</v>
      </c>
      <c r="S1051" s="27" t="s">
        <v>2001</v>
      </c>
      <c r="T1051" s="30">
        <v>0</v>
      </c>
      <c r="U1051" s="27" t="s">
        <v>2001</v>
      </c>
      <c r="V1051" s="30" t="s">
        <v>4748</v>
      </c>
      <c r="W1051" s="32" t="s">
        <v>2001</v>
      </c>
      <c r="X1051" s="30">
        <v>-354.74279000000001</v>
      </c>
      <c r="Y1051" s="32" t="s">
        <v>2001</v>
      </c>
      <c r="Z1051" s="30">
        <v>320.512517</v>
      </c>
      <c r="AA1051" s="32">
        <v>-1.9035067830413128</v>
      </c>
      <c r="AB1051" s="30" t="s">
        <v>4748</v>
      </c>
      <c r="AC1051" s="27" t="s">
        <v>2001</v>
      </c>
      <c r="AD1051" s="30">
        <v>-32</v>
      </c>
      <c r="AE1051" s="27" t="s">
        <v>2001</v>
      </c>
      <c r="AF1051" s="30">
        <v>29</v>
      </c>
      <c r="AG1051" s="27">
        <v>-1.90625</v>
      </c>
      <c r="AH1051" s="25" t="s">
        <v>4748</v>
      </c>
      <c r="AI1051" s="25" t="s">
        <v>4748</v>
      </c>
      <c r="AJ1051" s="25">
        <v>7.3111476039790513E-2</v>
      </c>
      <c r="AK1051" s="25" t="s">
        <v>4748</v>
      </c>
      <c r="AL1051" s="25" t="s">
        <v>4748</v>
      </c>
      <c r="AM1051" s="25">
        <v>0.48186168319729455</v>
      </c>
      <c r="AN1051" s="49" t="s">
        <v>4748</v>
      </c>
      <c r="AO1051" s="49" t="s">
        <v>4748</v>
      </c>
      <c r="AP1051" s="49" t="s">
        <v>4748</v>
      </c>
      <c r="AQ1051" s="49" t="s">
        <v>4748</v>
      </c>
      <c r="AR1051" s="49">
        <v>0</v>
      </c>
      <c r="AS1051" s="49">
        <v>0</v>
      </c>
      <c r="AT1051" s="28" t="s">
        <v>4748</v>
      </c>
      <c r="AU1051" s="28">
        <v>0</v>
      </c>
      <c r="AV1051" s="28">
        <v>0</v>
      </c>
    </row>
    <row r="1052" spans="1:48" x14ac:dyDescent="0.25">
      <c r="A1052" s="162">
        <v>1049</v>
      </c>
      <c r="B1052" s="3" t="s">
        <v>549</v>
      </c>
      <c r="C1052" s="3" t="s">
        <v>694</v>
      </c>
      <c r="D1052" s="28">
        <v>7800</v>
      </c>
      <c r="E1052" s="25">
        <v>2.6315789999999999</v>
      </c>
      <c r="F1052" s="25">
        <v>13.043480000000001</v>
      </c>
      <c r="G1052" s="25">
        <v>63.8</v>
      </c>
      <c r="H1052" s="28">
        <v>318167569200</v>
      </c>
      <c r="I1052" s="51">
        <v>40.790709999999997</v>
      </c>
      <c r="J1052" s="51">
        <v>76.759119999999996</v>
      </c>
      <c r="K1052" s="28">
        <v>27489.25</v>
      </c>
      <c r="L1052" s="28">
        <v>36495000</v>
      </c>
      <c r="M1052" s="51">
        <v>5.519339431712929</v>
      </c>
      <c r="N1052" s="51">
        <v>0.6287518469448935</v>
      </c>
      <c r="O1052" s="51">
        <v>0.56787730000000003</v>
      </c>
      <c r="P1052" s="30">
        <v>124707.07784</v>
      </c>
      <c r="Q1052" s="27">
        <v>0.11031075242305399</v>
      </c>
      <c r="R1052" s="30">
        <v>293418.31719899998</v>
      </c>
      <c r="S1052" s="27">
        <v>1.3528601766730324</v>
      </c>
      <c r="T1052" s="30">
        <v>580890.47679500002</v>
      </c>
      <c r="U1052" s="27">
        <v>0.97973487933622361</v>
      </c>
      <c r="V1052" s="30">
        <v>28255.610736999999</v>
      </c>
      <c r="W1052" s="32">
        <v>0.31965139921681995</v>
      </c>
      <c r="X1052" s="30">
        <v>15236.284008000001</v>
      </c>
      <c r="Y1052" s="32">
        <v>-0.4607696096248779</v>
      </c>
      <c r="Z1052" s="30">
        <v>-14583.068998999999</v>
      </c>
      <c r="AA1052" s="32">
        <v>-1.9571276691444564</v>
      </c>
      <c r="AB1052" s="30">
        <v>662.30363549783533</v>
      </c>
      <c r="AC1052" s="27">
        <v>-0.52462758340632165</v>
      </c>
      <c r="AD1052" s="30">
        <v>356.36363636363632</v>
      </c>
      <c r="AE1052" s="27">
        <v>-0.46193314174431854</v>
      </c>
      <c r="AF1052" s="30">
        <v>-340.90909090909088</v>
      </c>
      <c r="AG1052" s="27">
        <v>-1.9566326530612246</v>
      </c>
      <c r="AH1052" s="25">
        <v>5.3036211251505945</v>
      </c>
      <c r="AI1052" s="25">
        <v>1.6671836696886937</v>
      </c>
      <c r="AJ1052" s="25">
        <v>-1.1396729333883111</v>
      </c>
      <c r="AK1052" s="25">
        <v>9.1820367702497041</v>
      </c>
      <c r="AL1052" s="25">
        <v>3.5077033171031684</v>
      </c>
      <c r="AM1052" s="25">
        <v>-3.2174866571163223</v>
      </c>
      <c r="AN1052" s="49">
        <v>4.7749956852007891</v>
      </c>
      <c r="AO1052" s="49">
        <v>14.402194423103998</v>
      </c>
      <c r="AP1052" s="49">
        <v>8.2236353867544025</v>
      </c>
      <c r="AQ1052" s="49">
        <v>42.586600260531611</v>
      </c>
      <c r="AR1052" s="49">
        <v>64.624004905714443</v>
      </c>
      <c r="AS1052" s="49">
        <v>100.57622357091228</v>
      </c>
      <c r="AT1052" s="28">
        <v>0</v>
      </c>
      <c r="AU1052" s="28">
        <v>0</v>
      </c>
      <c r="AV1052" s="28">
        <v>0</v>
      </c>
    </row>
    <row r="1053" spans="1:48" x14ac:dyDescent="0.25">
      <c r="A1053" s="162">
        <v>1050</v>
      </c>
      <c r="B1053" s="3" t="s">
        <v>2037</v>
      </c>
      <c r="C1053" s="3" t="s">
        <v>1</v>
      </c>
      <c r="D1053" s="28">
        <v>240500</v>
      </c>
      <c r="E1053" s="25">
        <v>-3.024194</v>
      </c>
      <c r="F1053" s="25">
        <v>3.2188840000000001</v>
      </c>
      <c r="G1053" s="25">
        <v>2.6461800000000002</v>
      </c>
      <c r="H1053" s="28">
        <v>154228125233000</v>
      </c>
      <c r="I1053" s="51">
        <v>641.28120000000001</v>
      </c>
      <c r="J1053" s="51">
        <v>10.3706</v>
      </c>
      <c r="K1053" s="28">
        <v>27144</v>
      </c>
      <c r="L1053" s="28">
        <v>6579850000</v>
      </c>
      <c r="M1053" s="51">
        <v>37.122303982235053</v>
      </c>
      <c r="N1053" s="51">
        <v>9.5468206314392976</v>
      </c>
      <c r="O1053" s="51">
        <v>0.62204820000000005</v>
      </c>
      <c r="P1053" s="30">
        <v>27144301.587343998</v>
      </c>
      <c r="Q1053" s="27">
        <v>0.10293920799996559</v>
      </c>
      <c r="R1053" s="30">
        <v>30466693.736843001</v>
      </c>
      <c r="S1053" s="27">
        <v>0.12239740775088004</v>
      </c>
      <c r="T1053" s="30">
        <v>34193390.554238997</v>
      </c>
      <c r="U1053" s="27">
        <v>0.12232035578213554</v>
      </c>
      <c r="V1053" s="30">
        <v>3316740.4915789999</v>
      </c>
      <c r="W1053" s="32">
        <v>0.26248964597281654</v>
      </c>
      <c r="X1053" s="30">
        <v>4338773.3568820003</v>
      </c>
      <c r="Y1053" s="32">
        <v>0.30814375375398795</v>
      </c>
      <c r="Z1053" s="30">
        <v>4711485.2045809999</v>
      </c>
      <c r="AA1053" s="32">
        <v>8.5902585141447399E-2</v>
      </c>
      <c r="AB1053" s="30">
        <v>4693</v>
      </c>
      <c r="AC1053" s="27">
        <v>0.24022198731501065</v>
      </c>
      <c r="AD1053" s="30">
        <v>6194</v>
      </c>
      <c r="AE1053" s="27">
        <v>0.31983805668016196</v>
      </c>
      <c r="AF1053" s="30">
        <v>6915</v>
      </c>
      <c r="AG1053" s="27">
        <v>0.11640297061672586</v>
      </c>
      <c r="AH1053" s="25">
        <v>15.151882731008538</v>
      </c>
      <c r="AI1053" s="25">
        <v>21.059422144022484</v>
      </c>
      <c r="AJ1053" s="25">
        <v>22.866604842247096</v>
      </c>
      <c r="AK1053" s="25">
        <v>26.534572308987137</v>
      </c>
      <c r="AL1053" s="25">
        <v>35.535001340299821</v>
      </c>
      <c r="AM1053" s="25">
        <v>36.000950929632431</v>
      </c>
      <c r="AN1053" s="49">
        <v>27.623902913847964</v>
      </c>
      <c r="AO1053" s="49">
        <v>26.806450341251498</v>
      </c>
      <c r="AP1053" s="49">
        <v>25.92757816898602</v>
      </c>
      <c r="AQ1053" s="49">
        <v>13.748169940471872</v>
      </c>
      <c r="AR1053" s="49">
        <v>9.8139911754257785</v>
      </c>
      <c r="AS1053" s="49">
        <v>5.0264850932025897</v>
      </c>
      <c r="AT1053" s="28">
        <v>3000</v>
      </c>
      <c r="AU1053" s="28">
        <v>3000</v>
      </c>
      <c r="AV1053" s="28">
        <v>3500</v>
      </c>
    </row>
    <row r="1054" spans="1:48" x14ac:dyDescent="0.25">
      <c r="A1054" s="162">
        <v>1051</v>
      </c>
      <c r="B1054" s="3" t="s">
        <v>3441</v>
      </c>
      <c r="C1054" s="3" t="s">
        <v>2176</v>
      </c>
      <c r="D1054" s="6">
        <v>11300</v>
      </c>
      <c r="E1054" s="171">
        <v>-2.5862069999999999</v>
      </c>
      <c r="F1054" s="171">
        <v>-34.682079999999999</v>
      </c>
      <c r="G1054" s="171">
        <v>10.78431</v>
      </c>
      <c r="H1054" s="6">
        <v>44645170000</v>
      </c>
      <c r="I1054" s="154">
        <v>3.9508999999999999</v>
      </c>
      <c r="J1054" s="154">
        <v>97.653700000000001</v>
      </c>
      <c r="K1054" s="6">
        <v>915</v>
      </c>
      <c r="L1054" s="6">
        <v>10438500</v>
      </c>
      <c r="M1054" s="154">
        <v>2.2398414271555995</v>
      </c>
      <c r="N1054" s="154">
        <v>0.70851525951051764</v>
      </c>
      <c r="O1054" s="154">
        <v>0.76878400000000002</v>
      </c>
      <c r="P1054" s="172">
        <v>142673.08488800001</v>
      </c>
      <c r="Q1054" s="168" t="s">
        <v>2001</v>
      </c>
      <c r="R1054" s="172">
        <v>188781.11852600001</v>
      </c>
      <c r="S1054" s="168">
        <v>0.32317261292972899</v>
      </c>
      <c r="T1054" s="172">
        <v>163046.14056100001</v>
      </c>
      <c r="U1054" s="168">
        <v>-0.13632177924327549</v>
      </c>
      <c r="V1054" s="172">
        <v>5176.4439839999995</v>
      </c>
      <c r="W1054" s="173" t="s">
        <v>2001</v>
      </c>
      <c r="X1054" s="172">
        <v>12040.133011</v>
      </c>
      <c r="Y1054" s="173">
        <v>1.3259467403134564</v>
      </c>
      <c r="Z1054" s="172">
        <v>20966.154503000002</v>
      </c>
      <c r="AA1054" s="173">
        <v>0.74135572122376792</v>
      </c>
      <c r="AB1054" s="172">
        <v>1310</v>
      </c>
      <c r="AC1054" s="168" t="s">
        <v>2001</v>
      </c>
      <c r="AD1054" s="172">
        <v>3047.4405860000002</v>
      </c>
      <c r="AE1054" s="168">
        <v>1.3262905236641225</v>
      </c>
      <c r="AF1054" s="172">
        <v>5045</v>
      </c>
      <c r="AG1054" s="168">
        <v>0.65548756657531759</v>
      </c>
      <c r="AH1054" s="171" t="s">
        <v>4748</v>
      </c>
      <c r="AI1054" s="171">
        <v>15.49576380924845</v>
      </c>
      <c r="AJ1054" s="171">
        <v>23.620225978712224</v>
      </c>
      <c r="AK1054" s="171" t="s">
        <v>4748</v>
      </c>
      <c r="AL1054" s="171">
        <v>25.590666102534783</v>
      </c>
      <c r="AM1054" s="171">
        <v>34.593537752846075</v>
      </c>
      <c r="AN1054" s="170">
        <v>17.31562546109766</v>
      </c>
      <c r="AO1054" s="170">
        <v>18.552194818242075</v>
      </c>
      <c r="AP1054" s="170">
        <v>18.656071008083629</v>
      </c>
      <c r="AQ1054" s="170">
        <v>0</v>
      </c>
      <c r="AR1054" s="170">
        <v>0</v>
      </c>
      <c r="AS1054" s="170">
        <v>0</v>
      </c>
      <c r="AT1054" s="6" t="s">
        <v>4748</v>
      </c>
      <c r="AU1054" s="6">
        <v>1200</v>
      </c>
      <c r="AV1054" s="6">
        <v>1000</v>
      </c>
    </row>
    <row r="1055" spans="1:48" x14ac:dyDescent="0.25">
      <c r="A1055" s="162">
        <v>1052</v>
      </c>
      <c r="B1055" s="3" t="s">
        <v>550</v>
      </c>
      <c r="C1055" s="3" t="s">
        <v>694</v>
      </c>
      <c r="D1055" s="6">
        <v>55800</v>
      </c>
      <c r="E1055" s="171">
        <v>1.454545</v>
      </c>
      <c r="F1055" s="171">
        <v>3.3333330000000001</v>
      </c>
      <c r="G1055" s="171">
        <v>-22.392209999999999</v>
      </c>
      <c r="H1055" s="6">
        <v>441832993200</v>
      </c>
      <c r="I1055" s="154">
        <v>7.9181499999999998</v>
      </c>
      <c r="J1055" s="154">
        <v>36.810969999999998</v>
      </c>
      <c r="K1055" s="6">
        <v>160</v>
      </c>
      <c r="L1055" s="6">
        <v>8947500</v>
      </c>
      <c r="M1055" s="154">
        <v>10.784460890861977</v>
      </c>
      <c r="N1055" s="154">
        <v>3.4857549704287196</v>
      </c>
      <c r="O1055" s="154" t="s">
        <v>4942</v>
      </c>
      <c r="P1055" s="172">
        <v>737789.33030100004</v>
      </c>
      <c r="Q1055" s="168">
        <v>0.10607509984258057</v>
      </c>
      <c r="R1055" s="172">
        <v>877714.06656800001</v>
      </c>
      <c r="S1055" s="168">
        <v>0.1896540523429826</v>
      </c>
      <c r="T1055" s="172">
        <v>931036.34932499996</v>
      </c>
      <c r="U1055" s="168">
        <v>6.075131388231985E-2</v>
      </c>
      <c r="V1055" s="172">
        <v>26513.463040999999</v>
      </c>
      <c r="W1055" s="173">
        <v>0.10811202596706337</v>
      </c>
      <c r="X1055" s="172">
        <v>29863.497147999999</v>
      </c>
      <c r="Y1055" s="173">
        <v>0.12635218952045446</v>
      </c>
      <c r="Z1055" s="172">
        <v>32895.495804999999</v>
      </c>
      <c r="AA1055" s="173">
        <v>0.10152858662111036</v>
      </c>
      <c r="AB1055" s="172">
        <v>3013.4328358208954</v>
      </c>
      <c r="AC1055" s="168">
        <v>-2.7167201778216521E-3</v>
      </c>
      <c r="AD1055" s="172">
        <v>3772</v>
      </c>
      <c r="AE1055" s="168">
        <v>0.25172857850421004</v>
      </c>
      <c r="AF1055" s="172">
        <v>3589</v>
      </c>
      <c r="AG1055" s="168">
        <v>-4.8515376458112408E-2</v>
      </c>
      <c r="AH1055" s="171">
        <v>18.727375258992705</v>
      </c>
      <c r="AI1055" s="171">
        <v>19.594318604777293</v>
      </c>
      <c r="AJ1055" s="171">
        <v>19.787450476548642</v>
      </c>
      <c r="AK1055" s="171">
        <v>24.390760422384069</v>
      </c>
      <c r="AL1055" s="171">
        <v>28.328463939097738</v>
      </c>
      <c r="AM1055" s="171">
        <v>25.07580352317288</v>
      </c>
      <c r="AN1055" s="170">
        <v>10.999847039518784</v>
      </c>
      <c r="AO1055" s="170">
        <v>10.657190540508799</v>
      </c>
      <c r="AP1055" s="170">
        <v>11.698815375787097</v>
      </c>
      <c r="AQ1055" s="170">
        <v>0</v>
      </c>
      <c r="AR1055" s="170">
        <v>0</v>
      </c>
      <c r="AS1055" s="170">
        <v>0</v>
      </c>
      <c r="AT1055" s="6">
        <v>2089.5522388059699</v>
      </c>
      <c r="AU1055" s="6">
        <v>2700</v>
      </c>
      <c r="AV1055" s="6">
        <v>3000</v>
      </c>
    </row>
    <row r="1056" spans="1:48" x14ac:dyDescent="0.25">
      <c r="A1056" s="162">
        <v>1053</v>
      </c>
      <c r="B1056" s="3" t="s">
        <v>3974</v>
      </c>
      <c r="C1056" s="3" t="s">
        <v>2176</v>
      </c>
      <c r="D1056" s="28" t="s">
        <v>4942</v>
      </c>
      <c r="E1056" s="25" t="s">
        <v>4942</v>
      </c>
      <c r="F1056" s="25" t="s">
        <v>4942</v>
      </c>
      <c r="G1056" s="25" t="s">
        <v>4942</v>
      </c>
      <c r="H1056" s="28" t="s">
        <v>4942</v>
      </c>
      <c r="I1056" s="51">
        <v>8.31</v>
      </c>
      <c r="J1056" s="51">
        <v>100</v>
      </c>
      <c r="K1056" s="28" t="s">
        <v>4942</v>
      </c>
      <c r="L1056" s="28" t="s">
        <v>4942</v>
      </c>
      <c r="M1056" s="51" t="s">
        <v>4942</v>
      </c>
      <c r="N1056" s="51" t="s">
        <v>4942</v>
      </c>
      <c r="O1056" s="51" t="s">
        <v>4942</v>
      </c>
      <c r="P1056" s="30" t="s">
        <v>4748</v>
      </c>
      <c r="Q1056" s="27" t="s">
        <v>2001</v>
      </c>
      <c r="R1056" s="30">
        <v>125500.346401</v>
      </c>
      <c r="S1056" s="27" t="s">
        <v>2001</v>
      </c>
      <c r="T1056" s="30">
        <v>124152.662629</v>
      </c>
      <c r="U1056" s="27">
        <v>-1.0738486471534277E-2</v>
      </c>
      <c r="V1056" s="30" t="s">
        <v>4748</v>
      </c>
      <c r="W1056" s="32" t="s">
        <v>2001</v>
      </c>
      <c r="X1056" s="30">
        <v>23.430209000000001</v>
      </c>
      <c r="Y1056" s="32" t="s">
        <v>2001</v>
      </c>
      <c r="Z1056" s="30">
        <v>97.378004000000004</v>
      </c>
      <c r="AA1056" s="32">
        <v>3.1560877241854732</v>
      </c>
      <c r="AB1056" s="30" t="s">
        <v>4748</v>
      </c>
      <c r="AC1056" s="27" t="s">
        <v>2001</v>
      </c>
      <c r="AD1056" s="30">
        <v>2.8195199999999998</v>
      </c>
      <c r="AE1056" s="27" t="s">
        <v>2001</v>
      </c>
      <c r="AF1056" s="30">
        <v>11.72</v>
      </c>
      <c r="AG1056" s="27">
        <v>3.1567358983089329</v>
      </c>
      <c r="AH1056" s="25" t="s">
        <v>4748</v>
      </c>
      <c r="AI1056" s="25">
        <v>1.7265162898389204E-2</v>
      </c>
      <c r="AJ1056" s="25">
        <v>8.1676286654114263E-2</v>
      </c>
      <c r="AK1056" s="25" t="s">
        <v>4748</v>
      </c>
      <c r="AL1056" s="25">
        <v>2.7486542730496832E-2</v>
      </c>
      <c r="AM1056" s="25">
        <v>0.1166374236234707</v>
      </c>
      <c r="AN1056" s="49" t="s">
        <v>4748</v>
      </c>
      <c r="AO1056" s="49">
        <v>14.234833526210611</v>
      </c>
      <c r="AP1056" s="49">
        <v>21.800141628761128</v>
      </c>
      <c r="AQ1056" s="49">
        <v>2.4904553435119841</v>
      </c>
      <c r="AR1056" s="49">
        <v>0</v>
      </c>
      <c r="AS1056" s="49">
        <v>0</v>
      </c>
      <c r="AT1056" s="28" t="s">
        <v>4748</v>
      </c>
      <c r="AU1056" s="28" t="s">
        <v>4748</v>
      </c>
      <c r="AV1056" s="28">
        <v>9.3699999999999992</v>
      </c>
    </row>
    <row r="1057" spans="1:48" x14ac:dyDescent="0.25">
      <c r="A1057" s="162">
        <v>1054</v>
      </c>
      <c r="B1057" s="3" t="s">
        <v>226</v>
      </c>
      <c r="C1057" s="3" t="s">
        <v>1</v>
      </c>
      <c r="D1057" s="28">
        <v>7410</v>
      </c>
      <c r="E1057" s="25">
        <v>-3.1372550000000001</v>
      </c>
      <c r="F1057" s="25">
        <v>0.13513510000000001</v>
      </c>
      <c r="G1057" s="25">
        <v>-1.5187109999999999</v>
      </c>
      <c r="H1057" s="28">
        <v>1845358708830</v>
      </c>
      <c r="I1057" s="51">
        <v>249.03629999999998</v>
      </c>
      <c r="J1057" s="51">
        <v>95.036469999999994</v>
      </c>
      <c r="K1057" s="28">
        <v>86402.5</v>
      </c>
      <c r="L1057" s="28">
        <v>647100000</v>
      </c>
      <c r="M1057" s="51">
        <v>27.589359249209462</v>
      </c>
      <c r="N1057" s="51">
        <v>0.70394688951697282</v>
      </c>
      <c r="O1057" s="51">
        <v>0.72041900000000003</v>
      </c>
      <c r="P1057" s="30">
        <v>2203874.9180299998</v>
      </c>
      <c r="Q1057" s="27">
        <v>0.31020081409432176</v>
      </c>
      <c r="R1057" s="30">
        <v>1825681.789441</v>
      </c>
      <c r="S1057" s="27">
        <v>-0.17160371738658342</v>
      </c>
      <c r="T1057" s="30">
        <v>2220867.6602170002</v>
      </c>
      <c r="U1057" s="27">
        <v>0.21645933758094885</v>
      </c>
      <c r="V1057" s="30">
        <v>54336.882185000002</v>
      </c>
      <c r="W1057" s="32">
        <v>-0.27152544967333581</v>
      </c>
      <c r="X1057" s="30">
        <v>21078.226441999999</v>
      </c>
      <c r="Y1057" s="32">
        <v>-0.61208251937909752</v>
      </c>
      <c r="Z1057" s="30">
        <v>109181.49584</v>
      </c>
      <c r="AA1057" s="32">
        <v>4.1798236507435664</v>
      </c>
      <c r="AB1057" s="30">
        <v>202.75810659709282</v>
      </c>
      <c r="AC1057" s="27">
        <v>-0.34242807017543853</v>
      </c>
      <c r="AD1057" s="30">
        <v>84.000125232948193</v>
      </c>
      <c r="AE1057" s="27">
        <v>-0.58571261764705884</v>
      </c>
      <c r="AF1057" s="30">
        <v>429</v>
      </c>
      <c r="AG1057" s="27">
        <v>4.1071352430761507</v>
      </c>
      <c r="AH1057" s="25">
        <v>1.6011402253540641</v>
      </c>
      <c r="AI1057" s="25">
        <v>0.58429806898939107</v>
      </c>
      <c r="AJ1057" s="25">
        <v>2.7321695948984392</v>
      </c>
      <c r="AK1057" s="25">
        <v>2.0168735250322882</v>
      </c>
      <c r="AL1057" s="25">
        <v>0.84149445901780318</v>
      </c>
      <c r="AM1057" s="25">
        <v>4.2058176126669489</v>
      </c>
      <c r="AN1057" s="49">
        <v>9.1856834402815331</v>
      </c>
      <c r="AO1057" s="49">
        <v>7.0101643864885599</v>
      </c>
      <c r="AP1057" s="49">
        <v>8.5344351171956152</v>
      </c>
      <c r="AQ1057" s="49">
        <v>34.229159881740756</v>
      </c>
      <c r="AR1057" s="49">
        <v>39.387305000097129</v>
      </c>
      <c r="AS1057" s="49">
        <v>52.10618226977838</v>
      </c>
      <c r="AT1057" s="28">
        <v>0</v>
      </c>
      <c r="AU1057" s="28">
        <v>0</v>
      </c>
      <c r="AV1057" s="28">
        <v>0</v>
      </c>
    </row>
    <row r="1058" spans="1:48" x14ac:dyDescent="0.25">
      <c r="A1058" s="162">
        <v>1055</v>
      </c>
      <c r="B1058" s="3" t="s">
        <v>551</v>
      </c>
      <c r="C1058" s="3" t="s">
        <v>2176</v>
      </c>
      <c r="D1058" s="28">
        <v>6400</v>
      </c>
      <c r="E1058" s="25">
        <v>6.6666670000000003</v>
      </c>
      <c r="F1058" s="25">
        <v>-17.948720000000002</v>
      </c>
      <c r="G1058" s="25">
        <v>-1.538462</v>
      </c>
      <c r="H1058" s="28">
        <v>8236697599.999999</v>
      </c>
      <c r="I1058" s="51">
        <v>1.28698</v>
      </c>
      <c r="J1058" s="51">
        <v>44.418509999999998</v>
      </c>
      <c r="K1058" s="28">
        <v>760</v>
      </c>
      <c r="L1058" s="28">
        <v>5321500</v>
      </c>
      <c r="M1058" s="51" t="s">
        <v>4942</v>
      </c>
      <c r="N1058" s="51">
        <v>0.98723801136821177</v>
      </c>
      <c r="O1058" s="51" t="s">
        <v>4942</v>
      </c>
      <c r="P1058" s="30">
        <v>3725.686541</v>
      </c>
      <c r="Q1058" s="27">
        <v>-0.61673095556530311</v>
      </c>
      <c r="R1058" s="30">
        <v>10402.675778999999</v>
      </c>
      <c r="S1058" s="27">
        <v>1.7921500277926894</v>
      </c>
      <c r="T1058" s="30">
        <v>8822.7635890000001</v>
      </c>
      <c r="U1058" s="27">
        <v>-0.15187555813182085</v>
      </c>
      <c r="V1058" s="30">
        <v>-3497.1139440000002</v>
      </c>
      <c r="W1058" s="32">
        <v>-11.562275816053592</v>
      </c>
      <c r="X1058" s="30">
        <v>-502.42220600000002</v>
      </c>
      <c r="Y1058" s="32">
        <v>-0.85633233173256884</v>
      </c>
      <c r="Z1058" s="30">
        <v>-1225.0678439999999</v>
      </c>
      <c r="AA1058" s="32">
        <v>1.4383234446448809</v>
      </c>
      <c r="AB1058" s="30">
        <v>-2717</v>
      </c>
      <c r="AC1058" s="27">
        <v>-11.571984435797665</v>
      </c>
      <c r="AD1058" s="30">
        <v>-390</v>
      </c>
      <c r="AE1058" s="27">
        <v>-0.8564593301435407</v>
      </c>
      <c r="AF1058" s="30">
        <v>-952</v>
      </c>
      <c r="AG1058" s="27">
        <v>1.441025641025641</v>
      </c>
      <c r="AH1058" s="25">
        <v>-24.015375492265505</v>
      </c>
      <c r="AI1058" s="25">
        <v>-3.8797616157576473</v>
      </c>
      <c r="AJ1058" s="25">
        <v>-10.086453902860674</v>
      </c>
      <c r="AK1058" s="25">
        <v>-29.590608046112653</v>
      </c>
      <c r="AL1058" s="25">
        <v>-5.462022064776102</v>
      </c>
      <c r="AM1058" s="25">
        <v>-14.698367779877364</v>
      </c>
      <c r="AN1058" s="49">
        <v>-24.562790050350625</v>
      </c>
      <c r="AO1058" s="49">
        <v>20.777701986668827</v>
      </c>
      <c r="AP1058" s="49">
        <v>17.577037686167564</v>
      </c>
      <c r="AQ1058" s="49">
        <v>12.650142968905806</v>
      </c>
      <c r="AR1058" s="49">
        <v>12.294679305719177</v>
      </c>
      <c r="AS1058" s="49">
        <v>15.537937785159784</v>
      </c>
      <c r="AT1058" s="28">
        <v>0</v>
      </c>
      <c r="AU1058" s="28">
        <v>0</v>
      </c>
      <c r="AV1058" s="28">
        <v>0</v>
      </c>
    </row>
    <row r="1059" spans="1:48" x14ac:dyDescent="0.25">
      <c r="A1059" s="162">
        <v>1056</v>
      </c>
      <c r="B1059" s="3" t="s">
        <v>3444</v>
      </c>
      <c r="C1059" s="3" t="s">
        <v>2176</v>
      </c>
      <c r="D1059" s="28">
        <v>26200</v>
      </c>
      <c r="E1059" s="25">
        <v>-0.38022810000000001</v>
      </c>
      <c r="F1059" s="25">
        <v>5.6451609999999999</v>
      </c>
      <c r="G1059" s="25">
        <v>-9.6551720000000003</v>
      </c>
      <c r="H1059" s="28">
        <v>3497210322000</v>
      </c>
      <c r="I1059" s="51">
        <v>133.4813</v>
      </c>
      <c r="J1059" s="51">
        <v>9.8358410000000003</v>
      </c>
      <c r="K1059" s="28">
        <v>3555.25</v>
      </c>
      <c r="L1059" s="28">
        <v>92849000</v>
      </c>
      <c r="M1059" s="51">
        <v>13.387838528359735</v>
      </c>
      <c r="N1059" s="51">
        <v>2.2673538638145234</v>
      </c>
      <c r="O1059" s="51">
        <v>0.55350949999999999</v>
      </c>
      <c r="P1059" s="30">
        <v>1996171.6172859999</v>
      </c>
      <c r="Q1059" s="27">
        <v>-2.1517803565206162E-2</v>
      </c>
      <c r="R1059" s="30">
        <v>2110041.9817880001</v>
      </c>
      <c r="S1059" s="27">
        <v>5.70443761027013E-2</v>
      </c>
      <c r="T1059" s="30">
        <v>2369394.901083</v>
      </c>
      <c r="U1059" s="27">
        <v>0.12291362993414488</v>
      </c>
      <c r="V1059" s="30">
        <v>11653.23445</v>
      </c>
      <c r="W1059" s="32">
        <v>-0.9170698719524798</v>
      </c>
      <c r="X1059" s="30">
        <v>245739.952311</v>
      </c>
      <c r="Y1059" s="32">
        <v>20.087703449663284</v>
      </c>
      <c r="Z1059" s="30">
        <v>290321.741698</v>
      </c>
      <c r="AA1059" s="32">
        <v>0.18141856449365149</v>
      </c>
      <c r="AB1059" s="30">
        <v>89</v>
      </c>
      <c r="AC1059" s="27">
        <v>-0.92384691723045675</v>
      </c>
      <c r="AD1059" s="30">
        <v>1663</v>
      </c>
      <c r="AE1059" s="27">
        <v>17.685393258426966</v>
      </c>
      <c r="AF1059" s="30">
        <v>1957</v>
      </c>
      <c r="AG1059" s="27">
        <v>0.17678893565844858</v>
      </c>
      <c r="AH1059" s="25">
        <v>0.58002472147129369</v>
      </c>
      <c r="AI1059" s="25">
        <v>12.109600770714914</v>
      </c>
      <c r="AJ1059" s="25">
        <v>13.774318553393295</v>
      </c>
      <c r="AK1059" s="25">
        <v>0.88226829305446186</v>
      </c>
      <c r="AL1059" s="25">
        <v>15.55206658710509</v>
      </c>
      <c r="AM1059" s="25">
        <v>17.064417963152575</v>
      </c>
      <c r="AN1059" s="49">
        <v>37.143689296969349</v>
      </c>
      <c r="AO1059" s="49">
        <v>43.03207478519392</v>
      </c>
      <c r="AP1059" s="49">
        <v>44.619763754314157</v>
      </c>
      <c r="AQ1059" s="49">
        <v>12.859812628032296</v>
      </c>
      <c r="AR1059" s="49">
        <v>8.2083641174798103</v>
      </c>
      <c r="AS1059" s="49">
        <v>5.2119177512546608</v>
      </c>
      <c r="AT1059" s="28">
        <v>0</v>
      </c>
      <c r="AU1059" s="28">
        <v>1584</v>
      </c>
      <c r="AV1059" s="28" t="s">
        <v>4748</v>
      </c>
    </row>
    <row r="1060" spans="1:48" x14ac:dyDescent="0.25">
      <c r="A1060" s="162">
        <v>1057</v>
      </c>
      <c r="B1060" s="3" t="s">
        <v>227</v>
      </c>
      <c r="C1060" s="3" t="s">
        <v>1</v>
      </c>
      <c r="D1060" s="28">
        <v>9780</v>
      </c>
      <c r="E1060" s="25">
        <v>-1.212121</v>
      </c>
      <c r="F1060" s="25">
        <v>11.89931</v>
      </c>
      <c r="G1060" s="25">
        <v>9.8876399999999993</v>
      </c>
      <c r="H1060" s="28">
        <v>126006654480.00002</v>
      </c>
      <c r="I1060" s="51">
        <v>12.884119999999999</v>
      </c>
      <c r="J1060" s="51">
        <v>34.915930000000003</v>
      </c>
      <c r="K1060" s="28">
        <v>11108.5</v>
      </c>
      <c r="L1060" s="28">
        <v>106779700</v>
      </c>
      <c r="M1060" s="51">
        <v>6.5188088484802247</v>
      </c>
      <c r="N1060" s="51">
        <v>0.48323115848647202</v>
      </c>
      <c r="O1060" s="51">
        <v>0.38895649999999998</v>
      </c>
      <c r="P1060" s="30">
        <v>517308.92029500002</v>
      </c>
      <c r="Q1060" s="27">
        <v>-0.21886626404080056</v>
      </c>
      <c r="R1060" s="30">
        <v>509634.12258299999</v>
      </c>
      <c r="S1060" s="27">
        <v>-1.4836004968991068E-2</v>
      </c>
      <c r="T1060" s="30">
        <v>556688.46350700001</v>
      </c>
      <c r="U1060" s="27">
        <v>9.2329651487056102E-2</v>
      </c>
      <c r="V1060" s="30">
        <v>-25352.576487999999</v>
      </c>
      <c r="W1060" s="32">
        <v>6.0094922561110931E-2</v>
      </c>
      <c r="X1060" s="30">
        <v>2800.0170910000002</v>
      </c>
      <c r="Y1060" s="32">
        <v>-1.1104430980545632</v>
      </c>
      <c r="Z1060" s="30">
        <v>16291.02189</v>
      </c>
      <c r="AA1060" s="32">
        <v>4.8181865897760687</v>
      </c>
      <c r="AB1060" s="30">
        <v>-1967.7292404565126</v>
      </c>
      <c r="AC1060" s="27">
        <v>6.0000000000000053E-2</v>
      </c>
      <c r="AD1060" s="30">
        <v>217.6610649350649</v>
      </c>
      <c r="AE1060" s="27">
        <v>-1.1106153532</v>
      </c>
      <c r="AF1060" s="30">
        <v>1479.2380952380952</v>
      </c>
      <c r="AG1060" s="27">
        <v>5.7960620135686565</v>
      </c>
      <c r="AH1060" s="25">
        <v>-4.5102547743943493</v>
      </c>
      <c r="AI1060" s="25">
        <v>0.56666887249861042</v>
      </c>
      <c r="AJ1060" s="25">
        <v>3.4465602202707211</v>
      </c>
      <c r="AK1060" s="25">
        <v>-10.516317535711108</v>
      </c>
      <c r="AL1060" s="25">
        <v>1.2187007752422923</v>
      </c>
      <c r="AM1060" s="25">
        <v>6.8091510031091689</v>
      </c>
      <c r="AN1060" s="49">
        <v>8.2322946452798025</v>
      </c>
      <c r="AO1060" s="49">
        <v>11.088030150453076</v>
      </c>
      <c r="AP1060" s="49">
        <v>12.117621495698872</v>
      </c>
      <c r="AQ1060" s="49">
        <v>77.378590408046819</v>
      </c>
      <c r="AR1060" s="49">
        <v>49.421728048121132</v>
      </c>
      <c r="AS1060" s="49">
        <v>41.102973184837928</v>
      </c>
      <c r="AT1060" s="28">
        <v>0</v>
      </c>
      <c r="AU1060" s="28">
        <v>0</v>
      </c>
      <c r="AV1060" s="28">
        <v>0</v>
      </c>
    </row>
    <row r="1061" spans="1:48" x14ac:dyDescent="0.25">
      <c r="A1061" s="162">
        <v>1058</v>
      </c>
      <c r="B1061" s="3" t="s">
        <v>3447</v>
      </c>
      <c r="C1061" s="3" t="s">
        <v>2176</v>
      </c>
      <c r="D1061" s="28">
        <v>10300</v>
      </c>
      <c r="E1061" s="25">
        <v>-6.3636359999999996</v>
      </c>
      <c r="F1061" s="25">
        <v>-37.575760000000002</v>
      </c>
      <c r="G1061" s="25">
        <v>-34.3949</v>
      </c>
      <c r="H1061" s="28">
        <v>108150000000</v>
      </c>
      <c r="I1061" s="51">
        <v>10.5</v>
      </c>
      <c r="J1061" s="51">
        <v>100</v>
      </c>
      <c r="K1061" s="28">
        <v>615</v>
      </c>
      <c r="L1061" s="28">
        <v>6406500</v>
      </c>
      <c r="M1061" s="51">
        <v>19.807692307692307</v>
      </c>
      <c r="N1061" s="51">
        <v>0.71483090619614498</v>
      </c>
      <c r="O1061" s="51" t="s">
        <v>4942</v>
      </c>
      <c r="P1061" s="30">
        <v>283804.48376600002</v>
      </c>
      <c r="Q1061" s="27" t="s">
        <v>2001</v>
      </c>
      <c r="R1061" s="30" t="s">
        <v>4748</v>
      </c>
      <c r="S1061" s="27" t="s">
        <v>2001</v>
      </c>
      <c r="T1061" s="30">
        <v>284970.513156</v>
      </c>
      <c r="U1061" s="27" t="s">
        <v>4748</v>
      </c>
      <c r="V1061" s="30">
        <v>20748.016141</v>
      </c>
      <c r="W1061" s="32" t="s">
        <v>2001</v>
      </c>
      <c r="X1061" s="30" t="s">
        <v>4748</v>
      </c>
      <c r="Y1061" s="32" t="s">
        <v>2001</v>
      </c>
      <c r="Z1061" s="30">
        <v>6461.9859770000003</v>
      </c>
      <c r="AA1061" s="32" t="s">
        <v>4748</v>
      </c>
      <c r="AB1061" s="30">
        <v>1719</v>
      </c>
      <c r="AC1061" s="27" t="s">
        <v>2001</v>
      </c>
      <c r="AD1061" s="30" t="s">
        <v>4748</v>
      </c>
      <c r="AE1061" s="27" t="s">
        <v>2001</v>
      </c>
      <c r="AF1061" s="30">
        <v>520</v>
      </c>
      <c r="AG1061" s="27" t="s">
        <v>4748</v>
      </c>
      <c r="AH1061" s="25" t="s">
        <v>4748</v>
      </c>
      <c r="AI1061" s="25" t="s">
        <v>4748</v>
      </c>
      <c r="AJ1061" s="25" t="s">
        <v>4748</v>
      </c>
      <c r="AK1061" s="25" t="s">
        <v>4748</v>
      </c>
      <c r="AL1061" s="25" t="s">
        <v>4748</v>
      </c>
      <c r="AM1061" s="25" t="s">
        <v>4748</v>
      </c>
      <c r="AN1061" s="49">
        <v>21.028390679763341</v>
      </c>
      <c r="AO1061" s="49" t="s">
        <v>4748</v>
      </c>
      <c r="AP1061" s="49">
        <v>15.879274823507206</v>
      </c>
      <c r="AQ1061" s="49">
        <v>22.861823149912812</v>
      </c>
      <c r="AR1061" s="49" t="s">
        <v>4748</v>
      </c>
      <c r="AS1061" s="49">
        <v>9.9144369791420939</v>
      </c>
      <c r="AT1061" s="28" t="s">
        <v>4748</v>
      </c>
      <c r="AU1061" s="28" t="s">
        <v>4748</v>
      </c>
      <c r="AV1061" s="28">
        <v>600</v>
      </c>
    </row>
    <row r="1062" spans="1:48" x14ac:dyDescent="0.25">
      <c r="A1062" s="162">
        <v>1059</v>
      </c>
      <c r="B1062" s="3" t="s">
        <v>228</v>
      </c>
      <c r="C1062" s="3" t="s">
        <v>1</v>
      </c>
      <c r="D1062" s="28">
        <v>15000</v>
      </c>
      <c r="E1062" s="25">
        <v>2.7397260000000001</v>
      </c>
      <c r="F1062" s="25">
        <v>6.0070670000000002</v>
      </c>
      <c r="G1062" s="25">
        <v>-1.3157890000000001</v>
      </c>
      <c r="H1062" s="28">
        <v>904324065000</v>
      </c>
      <c r="I1062" s="51">
        <v>60.288269999999997</v>
      </c>
      <c r="J1062" s="51">
        <v>60.065260000000002</v>
      </c>
      <c r="K1062" s="28">
        <v>20237</v>
      </c>
      <c r="L1062" s="28">
        <v>296907500</v>
      </c>
      <c r="M1062" s="51">
        <v>10.729613733905579</v>
      </c>
      <c r="N1062" s="51">
        <v>1.1501889646185841</v>
      </c>
      <c r="O1062" s="51">
        <v>0.43901010000000001</v>
      </c>
      <c r="P1062" s="30">
        <v>194925.77998699999</v>
      </c>
      <c r="Q1062" s="27">
        <v>-7.7807474479479222E-2</v>
      </c>
      <c r="R1062" s="30">
        <v>211905.17134999999</v>
      </c>
      <c r="S1062" s="27">
        <v>8.7106956114950007E-2</v>
      </c>
      <c r="T1062" s="30">
        <v>333016.03644300002</v>
      </c>
      <c r="U1062" s="27">
        <v>0.57153331521562245</v>
      </c>
      <c r="V1062" s="30">
        <v>51769.769356999997</v>
      </c>
      <c r="W1062" s="32">
        <v>-0.20828745375008384</v>
      </c>
      <c r="X1062" s="30">
        <v>64207.111774999998</v>
      </c>
      <c r="Y1062" s="32">
        <v>0.24024334225314248</v>
      </c>
      <c r="Z1062" s="30">
        <v>135909.398292</v>
      </c>
      <c r="AA1062" s="32">
        <v>1.1167343388418596</v>
      </c>
      <c r="AB1062" s="30">
        <v>859</v>
      </c>
      <c r="AC1062" s="27">
        <v>-0.20829493087557605</v>
      </c>
      <c r="AD1062" s="30">
        <v>1065</v>
      </c>
      <c r="AE1062" s="27">
        <v>0.23981373690337593</v>
      </c>
      <c r="AF1062" s="30">
        <v>2254</v>
      </c>
      <c r="AG1062" s="27">
        <v>1.1164319248826291</v>
      </c>
      <c r="AH1062" s="25">
        <v>3.5646723782187002</v>
      </c>
      <c r="AI1062" s="25">
        <v>4.4908839461937688</v>
      </c>
      <c r="AJ1062" s="25">
        <v>9.7477288641978479</v>
      </c>
      <c r="AK1062" s="25">
        <v>7.6095119421390871</v>
      </c>
      <c r="AL1062" s="25">
        <v>9.4187004462054809</v>
      </c>
      <c r="AM1062" s="25">
        <v>19.381204402779073</v>
      </c>
      <c r="AN1062" s="49">
        <v>65.534725652255702</v>
      </c>
      <c r="AO1062" s="49">
        <v>67.955499428636273</v>
      </c>
      <c r="AP1062" s="49">
        <v>66.443021162998122</v>
      </c>
      <c r="AQ1062" s="49">
        <v>105.61506238853329</v>
      </c>
      <c r="AR1062" s="49">
        <v>94.632522275396582</v>
      </c>
      <c r="AS1062" s="49">
        <v>81.60828112777024</v>
      </c>
      <c r="AT1062" s="28">
        <v>0</v>
      </c>
      <c r="AU1062" s="28">
        <v>1000</v>
      </c>
      <c r="AV1062" s="28" t="s">
        <v>4748</v>
      </c>
    </row>
    <row r="1063" spans="1:48" x14ac:dyDescent="0.25">
      <c r="A1063" s="162">
        <v>1060</v>
      </c>
      <c r="B1063" s="3" t="s">
        <v>3450</v>
      </c>
      <c r="C1063" s="3" t="s">
        <v>2176</v>
      </c>
      <c r="D1063" s="28">
        <v>11400</v>
      </c>
      <c r="E1063" s="25">
        <v>3.6363639999999999</v>
      </c>
      <c r="F1063" s="25">
        <v>8.5714290000000002</v>
      </c>
      <c r="G1063" s="25">
        <v>-9.1304320000000008</v>
      </c>
      <c r="H1063" s="28">
        <v>112858928399.99998</v>
      </c>
      <c r="I1063" s="51">
        <v>9.8998999999999988</v>
      </c>
      <c r="J1063" s="51">
        <v>29.189769999999999</v>
      </c>
      <c r="K1063" s="28">
        <v>125</v>
      </c>
      <c r="L1063" s="28">
        <v>1420000</v>
      </c>
      <c r="M1063" s="51">
        <v>4.3922942206654998</v>
      </c>
      <c r="N1063" s="51">
        <v>0.89628907465301488</v>
      </c>
      <c r="O1063" s="51" t="s">
        <v>4942</v>
      </c>
      <c r="P1063" s="30">
        <v>727374.98180099996</v>
      </c>
      <c r="Q1063" s="27" t="s">
        <v>2001</v>
      </c>
      <c r="R1063" s="30">
        <v>853006.607586</v>
      </c>
      <c r="S1063" s="27">
        <v>0.17271920113877548</v>
      </c>
      <c r="T1063" s="30">
        <v>973184.65709999995</v>
      </c>
      <c r="U1063" s="27">
        <v>0.14088759506107768</v>
      </c>
      <c r="V1063" s="30">
        <v>13631.387205000001</v>
      </c>
      <c r="W1063" s="32" t="s">
        <v>2001</v>
      </c>
      <c r="X1063" s="30">
        <v>17137.086528</v>
      </c>
      <c r="Y1063" s="32">
        <v>0.25717847129411053</v>
      </c>
      <c r="Z1063" s="30">
        <v>24717.020379000001</v>
      </c>
      <c r="AA1063" s="32">
        <v>0.44231169858512848</v>
      </c>
      <c r="AB1063" s="30">
        <v>1451.8976169461605</v>
      </c>
      <c r="AC1063" s="27" t="s">
        <v>2001</v>
      </c>
      <c r="AD1063" s="30">
        <v>1805.8252427184466</v>
      </c>
      <c r="AE1063" s="27">
        <v>0.24376899696048637</v>
      </c>
      <c r="AF1063" s="30">
        <v>2595.454545454545</v>
      </c>
      <c r="AG1063" s="27">
        <v>0.43726783968719429</v>
      </c>
      <c r="AH1063" s="25" t="s">
        <v>4748</v>
      </c>
      <c r="AI1063" s="25">
        <v>3.0420282890268799</v>
      </c>
      <c r="AJ1063" s="25">
        <v>3.7556374287888161</v>
      </c>
      <c r="AK1063" s="25" t="s">
        <v>4748</v>
      </c>
      <c r="AL1063" s="25">
        <v>16.935234307264498</v>
      </c>
      <c r="AM1063" s="25">
        <v>21.354209305421289</v>
      </c>
      <c r="AN1063" s="49">
        <v>17.391480357322632</v>
      </c>
      <c r="AO1063" s="49">
        <v>15.462289407377472</v>
      </c>
      <c r="AP1063" s="49">
        <v>16.621174714572049</v>
      </c>
      <c r="AQ1063" s="49">
        <v>114.46896077622905</v>
      </c>
      <c r="AR1063" s="49">
        <v>164.936091567901</v>
      </c>
      <c r="AS1063" s="49">
        <v>192.01472802130448</v>
      </c>
      <c r="AT1063" s="28" t="s">
        <v>4748</v>
      </c>
      <c r="AU1063" s="28">
        <v>1323.9187996469548</v>
      </c>
      <c r="AV1063" s="28">
        <v>909.09090909090901</v>
      </c>
    </row>
    <row r="1064" spans="1:48" x14ac:dyDescent="0.25">
      <c r="A1064" s="162">
        <v>1061</v>
      </c>
      <c r="B1064" s="3" t="s">
        <v>4806</v>
      </c>
      <c r="C1064" s="3" t="s">
        <v>2176</v>
      </c>
      <c r="D1064" s="28">
        <v>28500</v>
      </c>
      <c r="E1064" s="25">
        <v>18.75</v>
      </c>
      <c r="F1064" s="25">
        <v>26.66667</v>
      </c>
      <c r="G1064" s="25" t="s">
        <v>4942</v>
      </c>
      <c r="H1064" s="28">
        <v>3540412500000</v>
      </c>
      <c r="I1064" s="51">
        <v>124.22499999999999</v>
      </c>
      <c r="J1064" s="51">
        <v>100</v>
      </c>
      <c r="K1064" s="28">
        <v>465</v>
      </c>
      <c r="L1064" s="28">
        <v>13557500</v>
      </c>
      <c r="M1064" s="51">
        <v>5.2699704142011834</v>
      </c>
      <c r="N1064" s="51">
        <v>1.8734894335380474</v>
      </c>
      <c r="O1064" s="51" t="s">
        <v>4942</v>
      </c>
      <c r="P1064" s="30" t="s">
        <v>2001</v>
      </c>
      <c r="Q1064" s="27" t="s">
        <v>2001</v>
      </c>
      <c r="R1064" s="30" t="s">
        <v>2001</v>
      </c>
      <c r="S1064" s="27" t="s">
        <v>2001</v>
      </c>
      <c r="T1064" s="30" t="s">
        <v>2001</v>
      </c>
      <c r="U1064" s="27" t="s">
        <v>2001</v>
      </c>
      <c r="V1064" s="30" t="s">
        <v>2001</v>
      </c>
      <c r="W1064" s="32" t="s">
        <v>2001</v>
      </c>
      <c r="X1064" s="30" t="s">
        <v>2001</v>
      </c>
      <c r="Y1064" s="32" t="s">
        <v>2001</v>
      </c>
      <c r="Z1064" s="30" t="s">
        <v>2001</v>
      </c>
      <c r="AA1064" s="32" t="s">
        <v>2001</v>
      </c>
      <c r="AB1064" s="30" t="s">
        <v>2001</v>
      </c>
      <c r="AC1064" s="27" t="s">
        <v>2001</v>
      </c>
      <c r="AD1064" s="30" t="s">
        <v>2001</v>
      </c>
      <c r="AE1064" s="27" t="s">
        <v>2001</v>
      </c>
      <c r="AF1064" s="30" t="s">
        <v>2001</v>
      </c>
      <c r="AG1064" s="27" t="s">
        <v>2001</v>
      </c>
      <c r="AH1064" s="25" t="s">
        <v>2001</v>
      </c>
      <c r="AI1064" s="25" t="s">
        <v>2001</v>
      </c>
      <c r="AJ1064" s="25" t="s">
        <v>2001</v>
      </c>
      <c r="AK1064" s="25" t="s">
        <v>2001</v>
      </c>
      <c r="AL1064" s="25" t="s">
        <v>2001</v>
      </c>
      <c r="AM1064" s="25" t="s">
        <v>2001</v>
      </c>
      <c r="AN1064" s="49" t="s">
        <v>2001</v>
      </c>
      <c r="AO1064" s="49" t="s">
        <v>2001</v>
      </c>
      <c r="AP1064" s="49" t="s">
        <v>2001</v>
      </c>
      <c r="AQ1064" s="49" t="s">
        <v>2001</v>
      </c>
      <c r="AR1064" s="49" t="s">
        <v>2001</v>
      </c>
      <c r="AS1064" s="49" t="s">
        <v>2001</v>
      </c>
      <c r="AT1064" s="28" t="s">
        <v>2001</v>
      </c>
      <c r="AU1064" s="28" t="s">
        <v>2001</v>
      </c>
      <c r="AV1064" s="28" t="s">
        <v>2001</v>
      </c>
    </row>
    <row r="1065" spans="1:48" x14ac:dyDescent="0.25">
      <c r="A1065" s="162">
        <v>1062</v>
      </c>
      <c r="B1065" s="3" t="s">
        <v>3453</v>
      </c>
      <c r="C1065" s="3" t="s">
        <v>2176</v>
      </c>
      <c r="D1065" s="28">
        <v>16500</v>
      </c>
      <c r="E1065" s="25">
        <v>-18.71921</v>
      </c>
      <c r="F1065" s="25">
        <v>-15.816330000000001</v>
      </c>
      <c r="G1065" s="25">
        <v>-45</v>
      </c>
      <c r="H1065" s="28">
        <v>198198000000</v>
      </c>
      <c r="I1065" s="51">
        <v>12.011999999999999</v>
      </c>
      <c r="J1065" s="51">
        <v>99.410160000000005</v>
      </c>
      <c r="K1065" s="28">
        <v>365</v>
      </c>
      <c r="L1065" s="28">
        <v>6148000</v>
      </c>
      <c r="M1065" s="51">
        <v>4.7386559448592767</v>
      </c>
      <c r="N1065" s="51">
        <v>0.98903181827173503</v>
      </c>
      <c r="O1065" s="51" t="s">
        <v>4942</v>
      </c>
      <c r="P1065" s="30">
        <v>283275.67080399999</v>
      </c>
      <c r="Q1065" s="27" t="s">
        <v>2001</v>
      </c>
      <c r="R1065" s="30">
        <v>321031.32254199998</v>
      </c>
      <c r="S1065" s="27">
        <v>0.13328236636362378</v>
      </c>
      <c r="T1065" s="30">
        <v>296068.52547400002</v>
      </c>
      <c r="U1065" s="27">
        <v>-7.7758135468959155E-2</v>
      </c>
      <c r="V1065" s="30">
        <v>48870.927712999997</v>
      </c>
      <c r="W1065" s="32" t="s">
        <v>2001</v>
      </c>
      <c r="X1065" s="30">
        <v>39357.074564000002</v>
      </c>
      <c r="Y1065" s="32">
        <v>-0.19467306217044134</v>
      </c>
      <c r="Z1065" s="30">
        <v>44763.428804000003</v>
      </c>
      <c r="AA1065" s="32">
        <v>0.13736677077480763</v>
      </c>
      <c r="AB1065" s="30">
        <v>4341</v>
      </c>
      <c r="AC1065" s="27" t="s">
        <v>2001</v>
      </c>
      <c r="AD1065" s="30">
        <v>2586</v>
      </c>
      <c r="AE1065" s="27">
        <v>-0.4042847270214236</v>
      </c>
      <c r="AF1065" s="30">
        <v>3482</v>
      </c>
      <c r="AG1065" s="27">
        <v>0.34648105181747874</v>
      </c>
      <c r="AH1065" s="25" t="s">
        <v>4748</v>
      </c>
      <c r="AI1065" s="25">
        <v>10.716577175736019</v>
      </c>
      <c r="AJ1065" s="25">
        <v>14.646781247445343</v>
      </c>
      <c r="AK1065" s="25" t="s">
        <v>4748</v>
      </c>
      <c r="AL1065" s="25">
        <v>15.41362492319498</v>
      </c>
      <c r="AM1065" s="25">
        <v>20.857418972976259</v>
      </c>
      <c r="AN1065" s="49">
        <v>21.315517940747696</v>
      </c>
      <c r="AO1065" s="49">
        <v>18.085494173673379</v>
      </c>
      <c r="AP1065" s="49">
        <v>21.731705588762505</v>
      </c>
      <c r="AQ1065" s="49">
        <v>0</v>
      </c>
      <c r="AR1065" s="49">
        <v>0</v>
      </c>
      <c r="AS1065" s="49">
        <v>13.972336205011443</v>
      </c>
      <c r="AT1065" s="28" t="s">
        <v>4748</v>
      </c>
      <c r="AU1065" s="28">
        <v>2500</v>
      </c>
      <c r="AV1065" s="28">
        <v>3000</v>
      </c>
    </row>
    <row r="1066" spans="1:48" x14ac:dyDescent="0.25">
      <c r="A1066" s="162">
        <v>1063</v>
      </c>
      <c r="B1066" s="3" t="s">
        <v>3456</v>
      </c>
      <c r="C1066" s="3" t="s">
        <v>2176</v>
      </c>
      <c r="D1066" s="6">
        <v>30000</v>
      </c>
      <c r="E1066" s="171">
        <v>-7.120743</v>
      </c>
      <c r="F1066" s="171">
        <v>0</v>
      </c>
      <c r="G1066" s="171">
        <v>3.4482759999999999</v>
      </c>
      <c r="H1066" s="6">
        <v>1170000000000</v>
      </c>
      <c r="I1066" s="154">
        <v>39</v>
      </c>
      <c r="J1066" s="154">
        <v>45.68712</v>
      </c>
      <c r="K1066" s="6">
        <v>160</v>
      </c>
      <c r="L1066" s="6">
        <v>5150000</v>
      </c>
      <c r="M1066" s="154">
        <v>10.207553589656346</v>
      </c>
      <c r="N1066" s="154">
        <v>2.4910730669607926</v>
      </c>
      <c r="O1066" s="154" t="s">
        <v>4942</v>
      </c>
      <c r="P1066" s="172" t="s">
        <v>4748</v>
      </c>
      <c r="Q1066" s="168" t="s">
        <v>2001</v>
      </c>
      <c r="R1066" s="172">
        <v>292092.95933699998</v>
      </c>
      <c r="S1066" s="168" t="s">
        <v>2001</v>
      </c>
      <c r="T1066" s="172" t="s">
        <v>4748</v>
      </c>
      <c r="U1066" s="168" t="s">
        <v>4748</v>
      </c>
      <c r="V1066" s="172" t="s">
        <v>4748</v>
      </c>
      <c r="W1066" s="173" t="s">
        <v>2001</v>
      </c>
      <c r="X1066" s="172">
        <v>98752.274430999998</v>
      </c>
      <c r="Y1066" s="173" t="s">
        <v>2001</v>
      </c>
      <c r="Z1066" s="172" t="s">
        <v>4748</v>
      </c>
      <c r="AA1066" s="173" t="s">
        <v>4748</v>
      </c>
      <c r="AB1066" s="172" t="s">
        <v>4748</v>
      </c>
      <c r="AC1066" s="168" t="s">
        <v>2001</v>
      </c>
      <c r="AD1066" s="172">
        <v>2532</v>
      </c>
      <c r="AE1066" s="168" t="s">
        <v>2001</v>
      </c>
      <c r="AF1066" s="172" t="s">
        <v>4748</v>
      </c>
      <c r="AG1066" s="168" t="s">
        <v>4748</v>
      </c>
      <c r="AH1066" s="171" t="s">
        <v>4748</v>
      </c>
      <c r="AI1066" s="171" t="s">
        <v>4748</v>
      </c>
      <c r="AJ1066" s="171" t="s">
        <v>4748</v>
      </c>
      <c r="AK1066" s="171" t="s">
        <v>4748</v>
      </c>
      <c r="AL1066" s="171" t="s">
        <v>4748</v>
      </c>
      <c r="AM1066" s="171" t="s">
        <v>4748</v>
      </c>
      <c r="AN1066" s="170" t="s">
        <v>4748</v>
      </c>
      <c r="AO1066" s="170">
        <v>56.570139375854865</v>
      </c>
      <c r="AP1066" s="170" t="s">
        <v>4748</v>
      </c>
      <c r="AQ1066" s="170" t="s">
        <v>4748</v>
      </c>
      <c r="AR1066" s="170">
        <v>127.3197345605987</v>
      </c>
      <c r="AS1066" s="170" t="s">
        <v>4748</v>
      </c>
      <c r="AT1066" s="6" t="s">
        <v>4748</v>
      </c>
      <c r="AU1066" s="6" t="s">
        <v>4748</v>
      </c>
      <c r="AV1066" s="6" t="s">
        <v>4748</v>
      </c>
    </row>
    <row r="1067" spans="1:48" x14ac:dyDescent="0.25">
      <c r="A1067" s="162">
        <v>1064</v>
      </c>
      <c r="B1067" s="3" t="s">
        <v>3459</v>
      </c>
      <c r="C1067" s="3" t="s">
        <v>2176</v>
      </c>
      <c r="D1067" s="28">
        <v>1600</v>
      </c>
      <c r="E1067" s="25">
        <v>-5.8823530000000002</v>
      </c>
      <c r="F1067" s="25">
        <v>0</v>
      </c>
      <c r="G1067" s="25">
        <v>-30.43478</v>
      </c>
      <c r="H1067" s="28">
        <v>202656000000</v>
      </c>
      <c r="I1067" s="51">
        <v>126.66</v>
      </c>
      <c r="J1067" s="51">
        <v>61.299410000000002</v>
      </c>
      <c r="K1067" s="28">
        <v>511631.7</v>
      </c>
      <c r="L1067" s="28">
        <v>915560500</v>
      </c>
      <c r="M1067" s="51">
        <v>400</v>
      </c>
      <c r="N1067" s="51">
        <v>0.98850707289071882</v>
      </c>
      <c r="O1067" s="51">
        <v>1.056592</v>
      </c>
      <c r="P1067" s="30">
        <v>57900.577502</v>
      </c>
      <c r="Q1067" s="27">
        <v>0.26471163142887733</v>
      </c>
      <c r="R1067" s="30">
        <v>60015.632318000004</v>
      </c>
      <c r="S1067" s="27">
        <v>3.6529079799367148E-2</v>
      </c>
      <c r="T1067" s="30" t="s">
        <v>4748</v>
      </c>
      <c r="U1067" s="27" t="s">
        <v>4748</v>
      </c>
      <c r="V1067" s="30">
        <v>5722.6826680000004</v>
      </c>
      <c r="W1067" s="32">
        <v>-0.61868290705946072</v>
      </c>
      <c r="X1067" s="30">
        <v>-9493.1830520000003</v>
      </c>
      <c r="Y1067" s="32">
        <v>-2.6588693804539991</v>
      </c>
      <c r="Z1067" s="30">
        <v>548.38192100000003</v>
      </c>
      <c r="AA1067" s="32">
        <v>-1.0577658639885248</v>
      </c>
      <c r="AB1067" s="30">
        <v>45</v>
      </c>
      <c r="AC1067" s="27">
        <v>-0.6203942081300442</v>
      </c>
      <c r="AD1067" s="30">
        <v>-75</v>
      </c>
      <c r="AE1067" s="27">
        <v>-2.666666666666667</v>
      </c>
      <c r="AF1067" s="30">
        <v>4</v>
      </c>
      <c r="AG1067" s="27">
        <v>-1.0533333333333332</v>
      </c>
      <c r="AH1067" s="25">
        <v>1.2675619008799095</v>
      </c>
      <c r="AI1067" s="25">
        <v>-2.5065774975495021</v>
      </c>
      <c r="AJ1067" s="25" t="s">
        <v>4748</v>
      </c>
      <c r="AK1067" s="25">
        <v>2.7109429631638187</v>
      </c>
      <c r="AL1067" s="25">
        <v>-4.5376248325867996</v>
      </c>
      <c r="AM1067" s="25" t="s">
        <v>4748</v>
      </c>
      <c r="AN1067" s="49" t="s">
        <v>4748</v>
      </c>
      <c r="AO1067" s="49" t="s">
        <v>4748</v>
      </c>
      <c r="AP1067" s="49" t="s">
        <v>4748</v>
      </c>
      <c r="AQ1067" s="49">
        <v>20.097497044122399</v>
      </c>
      <c r="AR1067" s="49">
        <v>0</v>
      </c>
      <c r="AS1067" s="49" t="s">
        <v>4748</v>
      </c>
      <c r="AT1067" s="28">
        <v>0</v>
      </c>
      <c r="AU1067" s="28">
        <v>0</v>
      </c>
      <c r="AV1067" s="28" t="s">
        <v>4748</v>
      </c>
    </row>
    <row r="1068" spans="1:48" x14ac:dyDescent="0.25">
      <c r="A1068" s="162">
        <v>1065</v>
      </c>
      <c r="B1068" s="3" t="s">
        <v>229</v>
      </c>
      <c r="C1068" s="3" t="s">
        <v>1</v>
      </c>
      <c r="D1068" s="6">
        <v>17700</v>
      </c>
      <c r="E1068" s="171">
        <v>-6.1007959999999999</v>
      </c>
      <c r="F1068" s="171">
        <v>-11.5</v>
      </c>
      <c r="G1068" s="171">
        <v>3.3719060000000001</v>
      </c>
      <c r="H1068" s="6">
        <v>9294971840400</v>
      </c>
      <c r="I1068" s="154">
        <v>525.13969999999995</v>
      </c>
      <c r="J1068" s="154">
        <v>30.19248</v>
      </c>
      <c r="K1068" s="6">
        <v>1139953</v>
      </c>
      <c r="L1068" s="6">
        <v>20931500000</v>
      </c>
      <c r="M1068" s="154">
        <v>39.620009351479432</v>
      </c>
      <c r="N1068" s="154">
        <v>1.6795379987978314</v>
      </c>
      <c r="O1068" s="154">
        <v>0.74292899999999995</v>
      </c>
      <c r="P1068" s="172">
        <v>2066900.0023020001</v>
      </c>
      <c r="Q1068" s="168">
        <v>-0.10574042715377152</v>
      </c>
      <c r="R1068" s="172">
        <v>4027232.7207450001</v>
      </c>
      <c r="S1068" s="168">
        <v>0.94844100646363572</v>
      </c>
      <c r="T1068" s="172">
        <v>4498383.3780739997</v>
      </c>
      <c r="U1068" s="168">
        <v>0.11699116738449651</v>
      </c>
      <c r="V1068" s="172">
        <v>188337.154266</v>
      </c>
      <c r="W1068" s="173">
        <v>-0.11313817296981987</v>
      </c>
      <c r="X1068" s="172">
        <v>293814.33082199999</v>
      </c>
      <c r="Y1068" s="173">
        <v>0.56004444246315921</v>
      </c>
      <c r="Z1068" s="172">
        <v>339791.62086299999</v>
      </c>
      <c r="AA1068" s="173">
        <v>0.15648416437812962</v>
      </c>
      <c r="AB1068" s="172">
        <v>888.46153846153845</v>
      </c>
      <c r="AC1068" s="168">
        <v>-0.2195017785898864</v>
      </c>
      <c r="AD1068" s="172">
        <v>1148.4615384615383</v>
      </c>
      <c r="AE1068" s="168">
        <v>0.29264069264069259</v>
      </c>
      <c r="AF1068" s="172">
        <v>1182</v>
      </c>
      <c r="AG1068" s="168">
        <v>2.9202947086403325E-2</v>
      </c>
      <c r="AH1068" s="171">
        <v>5.6433293071321691</v>
      </c>
      <c r="AI1068" s="171">
        <v>5.7989962498258771</v>
      </c>
      <c r="AJ1068" s="171">
        <v>4.6410384553387569</v>
      </c>
      <c r="AK1068" s="171">
        <v>9.0690539901032956</v>
      </c>
      <c r="AL1068" s="171">
        <v>11.214512763368473</v>
      </c>
      <c r="AM1068" s="171">
        <v>10.32532278110402</v>
      </c>
      <c r="AN1068" s="170">
        <v>12.514412925778618</v>
      </c>
      <c r="AO1068" s="170">
        <v>15.022786557641011</v>
      </c>
      <c r="AP1068" s="170">
        <v>13.64974216541529</v>
      </c>
      <c r="AQ1068" s="170">
        <v>61.22499251433954</v>
      </c>
      <c r="AR1068" s="170">
        <v>143.58280524592112</v>
      </c>
      <c r="AS1068" s="170">
        <v>139.74549860013391</v>
      </c>
      <c r="AT1068" s="6">
        <v>538.46153846153845</v>
      </c>
      <c r="AU1068" s="6">
        <v>0</v>
      </c>
      <c r="AV1068" s="6">
        <v>0</v>
      </c>
    </row>
    <row r="1069" spans="1:48" x14ac:dyDescent="0.25">
      <c r="A1069" s="162">
        <v>1066</v>
      </c>
      <c r="B1069" s="3" t="s">
        <v>2038</v>
      </c>
      <c r="C1069" s="3" t="s">
        <v>1</v>
      </c>
      <c r="D1069" s="28">
        <v>13150</v>
      </c>
      <c r="E1069" s="25">
        <v>1.9379839999999999</v>
      </c>
      <c r="F1069" s="25">
        <v>9.5833329999999997</v>
      </c>
      <c r="G1069" s="25">
        <v>-55.49915</v>
      </c>
      <c r="H1069" s="28">
        <v>359080159400</v>
      </c>
      <c r="I1069" s="51">
        <v>27.306480000000001</v>
      </c>
      <c r="J1069" s="51">
        <v>84.95384</v>
      </c>
      <c r="K1069" s="28">
        <v>4886</v>
      </c>
      <c r="L1069" s="28">
        <v>64456950</v>
      </c>
      <c r="M1069" s="51">
        <v>7.2292468389224851</v>
      </c>
      <c r="N1069" s="51">
        <v>0.76864493870972528</v>
      </c>
      <c r="O1069" s="51">
        <v>0.41298049999999997</v>
      </c>
      <c r="P1069" s="30">
        <v>461947.62285099999</v>
      </c>
      <c r="Q1069" s="27" t="s">
        <v>2001</v>
      </c>
      <c r="R1069" s="30">
        <v>503672.838155</v>
      </c>
      <c r="S1069" s="27">
        <v>9.0324558975939162E-2</v>
      </c>
      <c r="T1069" s="30">
        <v>524824.57592800003</v>
      </c>
      <c r="U1069" s="27">
        <v>4.1994993914066907E-2</v>
      </c>
      <c r="V1069" s="30">
        <v>82158.007505000001</v>
      </c>
      <c r="W1069" s="32" t="s">
        <v>2001</v>
      </c>
      <c r="X1069" s="30">
        <v>107245.104114</v>
      </c>
      <c r="Y1069" s="32">
        <v>0.30535181378970555</v>
      </c>
      <c r="Z1069" s="30">
        <v>113095.076166</v>
      </c>
      <c r="AA1069" s="32">
        <v>5.454768402090935E-2</v>
      </c>
      <c r="AB1069" s="30">
        <v>3785.2509463127362</v>
      </c>
      <c r="AC1069" s="27" t="s">
        <v>2001</v>
      </c>
      <c r="AD1069" s="30">
        <v>4315.5010788752697</v>
      </c>
      <c r="AE1069" s="27">
        <v>0.14008321775312083</v>
      </c>
      <c r="AF1069" s="30">
        <v>3923.3161709999999</v>
      </c>
      <c r="AG1069" s="27">
        <v>-9.0878185570395745E-2</v>
      </c>
      <c r="AH1069" s="25" t="s">
        <v>4748</v>
      </c>
      <c r="AI1069" s="25">
        <v>20.083483779164464</v>
      </c>
      <c r="AJ1069" s="25">
        <v>18.381955146699518</v>
      </c>
      <c r="AK1069" s="25" t="s">
        <v>4748</v>
      </c>
      <c r="AL1069" s="25">
        <v>33.269979892181986</v>
      </c>
      <c r="AM1069" s="25">
        <v>24.369383866583007</v>
      </c>
      <c r="AN1069" s="49">
        <v>33.878790482374534</v>
      </c>
      <c r="AO1069" s="49">
        <v>41.948043454743633</v>
      </c>
      <c r="AP1069" s="49">
        <v>42.295507633859884</v>
      </c>
      <c r="AQ1069" s="49">
        <v>58.196460233293138</v>
      </c>
      <c r="AR1069" s="49">
        <v>32.97067384749991</v>
      </c>
      <c r="AS1069" s="49">
        <v>12.564394962115527</v>
      </c>
      <c r="AT1069" s="28">
        <v>3150.0007875001966</v>
      </c>
      <c r="AU1069" s="28">
        <v>1500.0003750000935</v>
      </c>
      <c r="AV1069" s="28">
        <v>3000</v>
      </c>
    </row>
    <row r="1070" spans="1:48" x14ac:dyDescent="0.25">
      <c r="A1070" s="162">
        <v>1067</v>
      </c>
      <c r="B1070" s="3" t="s">
        <v>230</v>
      </c>
      <c r="C1070" s="3" t="s">
        <v>1</v>
      </c>
      <c r="D1070" s="28">
        <v>30900</v>
      </c>
      <c r="E1070" s="25">
        <v>4.7457630000000002</v>
      </c>
      <c r="F1070" s="25">
        <v>20.233460000000001</v>
      </c>
      <c r="G1070" s="25">
        <v>34.347830000000002</v>
      </c>
      <c r="H1070" s="28">
        <v>462990119100</v>
      </c>
      <c r="I1070" s="51">
        <v>14.983499999999999</v>
      </c>
      <c r="J1070" s="51">
        <v>49.449890000000003</v>
      </c>
      <c r="K1070" s="28">
        <v>3538</v>
      </c>
      <c r="L1070" s="28">
        <v>97745900</v>
      </c>
      <c r="M1070" s="51">
        <v>9.2407998809461986</v>
      </c>
      <c r="N1070" s="51">
        <v>1.2827942666544736</v>
      </c>
      <c r="O1070" s="51">
        <v>0.52096019999999998</v>
      </c>
      <c r="P1070" s="30">
        <v>1431204.710306</v>
      </c>
      <c r="Q1070" s="27">
        <v>2.8172714717693337E-2</v>
      </c>
      <c r="R1070" s="30">
        <v>1471017.6493019999</v>
      </c>
      <c r="S1070" s="27">
        <v>2.7817780859237029E-2</v>
      </c>
      <c r="T1070" s="30">
        <v>1967024.6892049999</v>
      </c>
      <c r="U1070" s="27">
        <v>0.33718632821187161</v>
      </c>
      <c r="V1070" s="30">
        <v>35770.743992999996</v>
      </c>
      <c r="W1070" s="32">
        <v>7.2466847700278114E-2</v>
      </c>
      <c r="X1070" s="30">
        <v>41925.544111000003</v>
      </c>
      <c r="Y1070" s="32">
        <v>0.17206240158729846</v>
      </c>
      <c r="Z1070" s="30">
        <v>59981.835763000003</v>
      </c>
      <c r="AA1070" s="32">
        <v>0.43067518943093624</v>
      </c>
      <c r="AB1070" s="30">
        <v>2387</v>
      </c>
      <c r="AC1070" s="27">
        <v>7.2327044025157328E-2</v>
      </c>
      <c r="AD1070" s="30">
        <v>2798</v>
      </c>
      <c r="AE1070" s="27">
        <v>0.17218265605362371</v>
      </c>
      <c r="AF1070" s="30">
        <v>4003</v>
      </c>
      <c r="AG1070" s="27">
        <v>0.43066476054324515</v>
      </c>
      <c r="AH1070" s="25">
        <v>1.6096790395068599</v>
      </c>
      <c r="AI1070" s="25">
        <v>1.9768456032726835</v>
      </c>
      <c r="AJ1070" s="25">
        <v>2.998275985291281</v>
      </c>
      <c r="AK1070" s="25">
        <v>11.094589659996808</v>
      </c>
      <c r="AL1070" s="25">
        <v>13.291781882844203</v>
      </c>
      <c r="AM1070" s="25">
        <v>18.038216319646981</v>
      </c>
      <c r="AN1070" s="49">
        <v>5.0969845617964138</v>
      </c>
      <c r="AO1070" s="49">
        <v>5.5470871587923192</v>
      </c>
      <c r="AP1070" s="49">
        <v>5.9663818801091173</v>
      </c>
      <c r="AQ1070" s="49">
        <v>113.21463783488186</v>
      </c>
      <c r="AR1070" s="49">
        <v>98.668478810521719</v>
      </c>
      <c r="AS1070" s="49">
        <v>126.71698109240033</v>
      </c>
      <c r="AT1070" s="28">
        <v>2000</v>
      </c>
      <c r="AU1070" s="28">
        <v>2000</v>
      </c>
      <c r="AV1070" s="28">
        <v>2000</v>
      </c>
    </row>
    <row r="1071" spans="1:48" x14ac:dyDescent="0.25">
      <c r="A1071" s="162">
        <v>1068</v>
      </c>
      <c r="B1071" s="3" t="s">
        <v>3462</v>
      </c>
      <c r="C1071" s="3" t="s">
        <v>2176</v>
      </c>
      <c r="D1071" s="28">
        <v>900</v>
      </c>
      <c r="E1071" s="25">
        <v>0</v>
      </c>
      <c r="F1071" s="25">
        <v>-18.181819999999998</v>
      </c>
      <c r="G1071" s="25">
        <v>-40</v>
      </c>
      <c r="H1071" s="28">
        <v>1698840000</v>
      </c>
      <c r="I1071" s="51">
        <v>1.8875999999999999</v>
      </c>
      <c r="J1071" s="51">
        <v>95.134039999999999</v>
      </c>
      <c r="K1071" s="28">
        <v>5</v>
      </c>
      <c r="L1071" s="28">
        <v>4500</v>
      </c>
      <c r="M1071" s="51">
        <v>0.45271629778672035</v>
      </c>
      <c r="N1071" s="51">
        <v>0.16230655362660421</v>
      </c>
      <c r="O1071" s="51" t="s">
        <v>4942</v>
      </c>
      <c r="P1071" s="30">
        <v>5619.6997940000001</v>
      </c>
      <c r="Q1071" s="27">
        <v>-0.46736077828155198</v>
      </c>
      <c r="R1071" s="30">
        <v>7029.4971429999996</v>
      </c>
      <c r="S1071" s="27">
        <v>0.25086702149200235</v>
      </c>
      <c r="T1071" s="30">
        <v>20486.377764000001</v>
      </c>
      <c r="U1071" s="27">
        <v>1.9143447030774334</v>
      </c>
      <c r="V1071" s="30">
        <v>-9648.0440880000006</v>
      </c>
      <c r="W1071" s="32">
        <v>0.67307408506074018</v>
      </c>
      <c r="X1071" s="30">
        <v>-2874.094247</v>
      </c>
      <c r="Y1071" s="32">
        <v>-0.70210602057937033</v>
      </c>
      <c r="Z1071" s="30">
        <v>3664.2564200000002</v>
      </c>
      <c r="AA1071" s="32">
        <v>-2.2749256305094301</v>
      </c>
      <c r="AB1071" s="30">
        <v>-5111.2757410000004</v>
      </c>
      <c r="AC1071" s="27">
        <v>0.67308534893617034</v>
      </c>
      <c r="AD1071" s="30">
        <v>-1768</v>
      </c>
      <c r="AE1071" s="27">
        <v>-0.65409809808967623</v>
      </c>
      <c r="AF1071" s="30">
        <v>1988</v>
      </c>
      <c r="AG1071" s="27">
        <v>-2.1244343891402715</v>
      </c>
      <c r="AH1071" s="25">
        <v>-51.491971337174135</v>
      </c>
      <c r="AI1071" s="25">
        <v>-11.728004514929316</v>
      </c>
      <c r="AJ1071" s="25">
        <v>10.000393682680272</v>
      </c>
      <c r="AK1071" s="25">
        <v>-67.67968412779814</v>
      </c>
      <c r="AL1071" s="25">
        <v>-35.951426524935435</v>
      </c>
      <c r="AM1071" s="25">
        <v>43.676890078499383</v>
      </c>
      <c r="AN1071" s="49">
        <v>-74.778068456373489</v>
      </c>
      <c r="AO1071" s="49">
        <v>-36.324142851991766</v>
      </c>
      <c r="AP1071" s="49">
        <v>26.411829686691902</v>
      </c>
      <c r="AQ1071" s="49">
        <v>0</v>
      </c>
      <c r="AR1071" s="49">
        <v>248.38765361925564</v>
      </c>
      <c r="AS1071" s="49">
        <v>109.21027520491609</v>
      </c>
      <c r="AT1071" s="28">
        <v>0</v>
      </c>
      <c r="AU1071" s="28">
        <v>0</v>
      </c>
      <c r="AV1071" s="28" t="s">
        <v>4748</v>
      </c>
    </row>
    <row r="1072" spans="1:48" x14ac:dyDescent="0.25">
      <c r="A1072" s="162">
        <v>1069</v>
      </c>
      <c r="B1072" s="3" t="s">
        <v>231</v>
      </c>
      <c r="C1072" s="3" t="s">
        <v>1</v>
      </c>
      <c r="D1072" s="28">
        <v>26050</v>
      </c>
      <c r="E1072" s="25">
        <v>8.5416670000000003</v>
      </c>
      <c r="F1072" s="25">
        <v>16.294640000000001</v>
      </c>
      <c r="G1072" s="25">
        <v>2.5590549999999999</v>
      </c>
      <c r="H1072" s="28">
        <v>220842521999.99997</v>
      </c>
      <c r="I1072" s="51">
        <v>8.4776399999999992</v>
      </c>
      <c r="J1072" s="51">
        <v>29.470230000000001</v>
      </c>
      <c r="K1072" s="28">
        <v>2175.5</v>
      </c>
      <c r="L1072" s="28">
        <v>55774900</v>
      </c>
      <c r="M1072" s="51">
        <v>21.263099967342164</v>
      </c>
      <c r="N1072" s="51">
        <v>1.1400463968684029</v>
      </c>
      <c r="O1072" s="51">
        <v>0.31002459999999998</v>
      </c>
      <c r="P1072" s="30">
        <v>345673.68326299998</v>
      </c>
      <c r="Q1072" s="27">
        <v>-0.14599687709723852</v>
      </c>
      <c r="R1072" s="30">
        <v>417005.97045700002</v>
      </c>
      <c r="S1072" s="27">
        <v>0.20635729778632883</v>
      </c>
      <c r="T1072" s="30">
        <v>327297.59739900002</v>
      </c>
      <c r="U1072" s="27">
        <v>-0.21512491286320892</v>
      </c>
      <c r="V1072" s="30">
        <v>26170.573321</v>
      </c>
      <c r="W1072" s="32">
        <v>0.1778421197333524</v>
      </c>
      <c r="X1072" s="30">
        <v>30005.862206000002</v>
      </c>
      <c r="Y1072" s="32">
        <v>0.14654967004190378</v>
      </c>
      <c r="Z1072" s="30">
        <v>-3039.0454610000002</v>
      </c>
      <c r="AA1072" s="32">
        <v>-1.1012817242222857</v>
      </c>
      <c r="AB1072" s="30">
        <v>2778</v>
      </c>
      <c r="AC1072" s="27">
        <v>5.9900801220908129E-2</v>
      </c>
      <c r="AD1072" s="30">
        <v>3185</v>
      </c>
      <c r="AE1072" s="27">
        <v>0.14650827933765309</v>
      </c>
      <c r="AF1072" s="30">
        <v>-690</v>
      </c>
      <c r="AG1072" s="27">
        <v>-1.2166405023547882</v>
      </c>
      <c r="AH1072" s="25">
        <v>9.0273457147866658</v>
      </c>
      <c r="AI1072" s="25">
        <v>10.334445104311417</v>
      </c>
      <c r="AJ1072" s="25">
        <v>-1.1368622129789774</v>
      </c>
      <c r="AK1072" s="25">
        <v>12.037642751480666</v>
      </c>
      <c r="AL1072" s="25">
        <v>13.066986908355469</v>
      </c>
      <c r="AM1072" s="25">
        <v>-2.9366658720223904</v>
      </c>
      <c r="AN1072" s="49">
        <v>28.044192312795701</v>
      </c>
      <c r="AO1072" s="49">
        <v>29.68165910558902</v>
      </c>
      <c r="AP1072" s="49">
        <v>22.789482176696207</v>
      </c>
      <c r="AQ1072" s="49">
        <v>0</v>
      </c>
      <c r="AR1072" s="49">
        <v>0</v>
      </c>
      <c r="AS1072" s="49">
        <v>0</v>
      </c>
      <c r="AT1072" s="28">
        <v>1500</v>
      </c>
      <c r="AU1072" s="28">
        <v>2500</v>
      </c>
      <c r="AV1072" s="28">
        <v>0</v>
      </c>
    </row>
    <row r="1073" spans="1:48" x14ac:dyDescent="0.25">
      <c r="A1073" s="162">
        <v>1070</v>
      </c>
      <c r="B1073" s="3" t="s">
        <v>552</v>
      </c>
      <c r="C1073" s="3" t="s">
        <v>694</v>
      </c>
      <c r="D1073" s="28">
        <v>8900</v>
      </c>
      <c r="E1073" s="25">
        <v>17.105260000000001</v>
      </c>
      <c r="F1073" s="25">
        <v>14.10256</v>
      </c>
      <c r="G1073" s="25">
        <v>39.857149999999997</v>
      </c>
      <c r="H1073" s="28">
        <v>97899955500</v>
      </c>
      <c r="I1073" s="51">
        <v>11</v>
      </c>
      <c r="J1073" s="51">
        <v>32.725360000000002</v>
      </c>
      <c r="K1073" s="28">
        <v>10565</v>
      </c>
      <c r="L1073" s="28">
        <v>95043500</v>
      </c>
      <c r="M1073" s="51">
        <v>4.6629805892430429</v>
      </c>
      <c r="N1073" s="51">
        <v>0.62312215735377452</v>
      </c>
      <c r="O1073" s="51" t="s">
        <v>4942</v>
      </c>
      <c r="P1073" s="30">
        <v>292273.17829499999</v>
      </c>
      <c r="Q1073" s="27">
        <v>0.33478292452666092</v>
      </c>
      <c r="R1073" s="30">
        <v>357658.35674100003</v>
      </c>
      <c r="S1073" s="27">
        <v>0.22371255148156233</v>
      </c>
      <c r="T1073" s="30">
        <v>873864.63967199996</v>
      </c>
      <c r="U1073" s="27">
        <v>1.4432943427764311</v>
      </c>
      <c r="V1073" s="30">
        <v>14055.511565000001</v>
      </c>
      <c r="W1073" s="32">
        <v>0.72611126853172347</v>
      </c>
      <c r="X1073" s="30">
        <v>4029.7658919999999</v>
      </c>
      <c r="Y1073" s="32">
        <v>-0.71329639100190234</v>
      </c>
      <c r="Z1073" s="30">
        <v>15337.144104000001</v>
      </c>
      <c r="AA1073" s="32">
        <v>2.8059640473030241</v>
      </c>
      <c r="AB1073" s="30">
        <v>1561.8181818181818</v>
      </c>
      <c r="AC1073" s="27">
        <v>0.15547792573289243</v>
      </c>
      <c r="AD1073" s="30">
        <v>366.36363636363632</v>
      </c>
      <c r="AE1073" s="27">
        <v>-0.76542491268917345</v>
      </c>
      <c r="AF1073" s="30">
        <v>1394.5454545454545</v>
      </c>
      <c r="AG1073" s="27">
        <v>2.8064516129032264</v>
      </c>
      <c r="AH1073" s="25">
        <v>4.4133440141307743</v>
      </c>
      <c r="AI1073" s="25">
        <v>0.86738521283036585</v>
      </c>
      <c r="AJ1073" s="25">
        <v>2.3349324618446516</v>
      </c>
      <c r="AK1073" s="25">
        <v>13.518486877023317</v>
      </c>
      <c r="AL1073" s="25">
        <v>3.1996365914072316</v>
      </c>
      <c r="AM1073" s="25">
        <v>11.605689414129989</v>
      </c>
      <c r="AN1073" s="49">
        <v>14.439751915724109</v>
      </c>
      <c r="AO1073" s="49">
        <v>11.897928080236541</v>
      </c>
      <c r="AP1073" s="49">
        <v>7.9814164435328294</v>
      </c>
      <c r="AQ1073" s="49">
        <v>98.703507469149784</v>
      </c>
      <c r="AR1073" s="49">
        <v>190.13854228315387</v>
      </c>
      <c r="AS1073" s="49">
        <v>173.97188255521459</v>
      </c>
      <c r="AT1073" s="28">
        <v>454.5454545454545</v>
      </c>
      <c r="AU1073" s="28">
        <v>0</v>
      </c>
      <c r="AV1073" s="28">
        <v>0</v>
      </c>
    </row>
    <row r="1074" spans="1:48" x14ac:dyDescent="0.25">
      <c r="A1074" s="162">
        <v>1071</v>
      </c>
      <c r="B1074" s="3" t="s">
        <v>553</v>
      </c>
      <c r="C1074" s="3" t="s">
        <v>694</v>
      </c>
      <c r="D1074" s="6">
        <v>3600</v>
      </c>
      <c r="E1074" s="171">
        <v>12.5</v>
      </c>
      <c r="F1074" s="171">
        <v>-28</v>
      </c>
      <c r="G1074" s="171">
        <v>2.8571430000000002</v>
      </c>
      <c r="H1074" s="6">
        <v>136220400000</v>
      </c>
      <c r="I1074" s="154">
        <v>37.838999999999999</v>
      </c>
      <c r="J1074" s="154">
        <v>21.285450000000001</v>
      </c>
      <c r="K1074" s="6">
        <v>145</v>
      </c>
      <c r="L1074" s="6">
        <v>490500</v>
      </c>
      <c r="M1074" s="154">
        <v>5.0084626184252032</v>
      </c>
      <c r="N1074" s="154">
        <v>0.29563397962873278</v>
      </c>
      <c r="O1074" s="154">
        <v>0.1270743</v>
      </c>
      <c r="P1074" s="172">
        <v>321230.31536399998</v>
      </c>
      <c r="Q1074" s="168">
        <v>-6.1505048584824529E-2</v>
      </c>
      <c r="R1074" s="172">
        <v>225073.01372799999</v>
      </c>
      <c r="S1074" s="168">
        <v>-0.29934068186260687</v>
      </c>
      <c r="T1074" s="172">
        <v>452111.62236400001</v>
      </c>
      <c r="U1074" s="168">
        <v>1.0087331434161868</v>
      </c>
      <c r="V1074" s="172">
        <v>-5033.7999090000003</v>
      </c>
      <c r="W1074" s="173">
        <v>-1.2274991920796841</v>
      </c>
      <c r="X1074" s="172">
        <v>-3702.4451600000002</v>
      </c>
      <c r="Y1074" s="173">
        <v>-0.26448304920099275</v>
      </c>
      <c r="Z1074" s="172">
        <v>9154.2231520000005</v>
      </c>
      <c r="AA1074" s="173">
        <v>-3.4724804166984611</v>
      </c>
      <c r="AB1074" s="172">
        <v>-258</v>
      </c>
      <c r="AC1074" s="168">
        <v>-1.2275132275132274</v>
      </c>
      <c r="AD1074" s="172">
        <v>-190</v>
      </c>
      <c r="AE1074" s="168">
        <v>-0.26356589147286824</v>
      </c>
      <c r="AF1074" s="172">
        <v>469</v>
      </c>
      <c r="AG1074" s="168">
        <v>-3.4684210526315788</v>
      </c>
      <c r="AH1074" s="171">
        <v>-0.93467253545782247</v>
      </c>
      <c r="AI1074" s="171">
        <v>-0.67994201661269393</v>
      </c>
      <c r="AJ1074" s="171">
        <v>1.1777860289334019</v>
      </c>
      <c r="AK1074" s="171">
        <v>-1.7866241779158951</v>
      </c>
      <c r="AL1074" s="171">
        <v>-1.3761167231080538</v>
      </c>
      <c r="AM1074" s="171">
        <v>3.3825551072123829</v>
      </c>
      <c r="AN1074" s="170">
        <v>5.9171462729044055</v>
      </c>
      <c r="AO1074" s="170">
        <v>-0.17533406136238661</v>
      </c>
      <c r="AP1074" s="170">
        <v>7.0839641988266315</v>
      </c>
      <c r="AQ1074" s="170">
        <v>49.665697549833702</v>
      </c>
      <c r="AR1074" s="170">
        <v>81.073075443423676</v>
      </c>
      <c r="AS1074" s="170">
        <v>108.92713378164967</v>
      </c>
      <c r="AT1074" s="6">
        <v>0</v>
      </c>
      <c r="AU1074" s="6">
        <v>0</v>
      </c>
      <c r="AV1074" s="6">
        <v>0</v>
      </c>
    </row>
    <row r="1075" spans="1:48" x14ac:dyDescent="0.25">
      <c r="A1075" s="162">
        <v>1072</v>
      </c>
      <c r="B1075" s="3" t="s">
        <v>554</v>
      </c>
      <c r="C1075" s="3" t="s">
        <v>694</v>
      </c>
      <c r="D1075" s="28">
        <v>3500</v>
      </c>
      <c r="E1075" s="25">
        <v>29.629629999999999</v>
      </c>
      <c r="F1075" s="25">
        <v>-2.7777780000000001</v>
      </c>
      <c r="G1075" s="25">
        <v>25</v>
      </c>
      <c r="H1075" s="28">
        <v>48614905500</v>
      </c>
      <c r="I1075" s="51">
        <v>13.88997</v>
      </c>
      <c r="J1075" s="51">
        <v>53.664439999999999</v>
      </c>
      <c r="K1075" s="28">
        <v>12891</v>
      </c>
      <c r="L1075" s="28">
        <v>36958000</v>
      </c>
      <c r="M1075" s="51" t="s">
        <v>4942</v>
      </c>
      <c r="N1075" s="51">
        <v>0.31711688177083808</v>
      </c>
      <c r="O1075" s="51">
        <v>0.86702219999999997</v>
      </c>
      <c r="P1075" s="30">
        <v>150422.86565200001</v>
      </c>
      <c r="Q1075" s="27">
        <v>-0.12325041702592709</v>
      </c>
      <c r="R1075" s="30">
        <v>101906.503822</v>
      </c>
      <c r="S1075" s="27">
        <v>-0.3225331575735404</v>
      </c>
      <c r="T1075" s="30">
        <v>147287.08841299999</v>
      </c>
      <c r="U1075" s="27">
        <v>0.44531588160718594</v>
      </c>
      <c r="V1075" s="30">
        <v>332.015109</v>
      </c>
      <c r="W1075" s="32">
        <v>-0.98338469897964331</v>
      </c>
      <c r="X1075" s="30">
        <v>1029.865282</v>
      </c>
      <c r="Y1075" s="32">
        <v>2.1018626986641142</v>
      </c>
      <c r="Z1075" s="30">
        <v>-9998.8803019999996</v>
      </c>
      <c r="AA1075" s="32">
        <v>-10.708920648904835</v>
      </c>
      <c r="AB1075" s="30">
        <v>32.273068000000002</v>
      </c>
      <c r="AC1075" s="27">
        <v>-0.98240972419819816</v>
      </c>
      <c r="AD1075" s="30">
        <v>71</v>
      </c>
      <c r="AE1075" s="27">
        <v>1.1999767732029691</v>
      </c>
      <c r="AF1075" s="30">
        <v>-720</v>
      </c>
      <c r="AG1075" s="27">
        <v>-11.140845070422536</v>
      </c>
      <c r="AH1075" s="25">
        <v>0.1079849394595683</v>
      </c>
      <c r="AI1075" s="25">
        <v>0.34322764381359072</v>
      </c>
      <c r="AJ1075" s="25">
        <v>-3.6439457337680849</v>
      </c>
      <c r="AK1075" s="25">
        <v>0.20488632167208398</v>
      </c>
      <c r="AL1075" s="25">
        <v>0.60264354471459558</v>
      </c>
      <c r="AM1075" s="25">
        <v>-5.7581998739335898</v>
      </c>
      <c r="AN1075" s="49">
        <v>47.003036874440731</v>
      </c>
      <c r="AO1075" s="49">
        <v>43.351067089069105</v>
      </c>
      <c r="AP1075" s="49">
        <v>11.542821982690111</v>
      </c>
      <c r="AQ1075" s="49">
        <v>67.002645928384709</v>
      </c>
      <c r="AR1075" s="49">
        <v>41.862359479578636</v>
      </c>
      <c r="AS1075" s="49">
        <v>26.638254197962823</v>
      </c>
      <c r="AT1075" s="28">
        <v>0</v>
      </c>
      <c r="AU1075" s="28" t="s">
        <v>4748</v>
      </c>
      <c r="AV1075" s="28">
        <v>0</v>
      </c>
    </row>
    <row r="1076" spans="1:48" x14ac:dyDescent="0.25">
      <c r="A1076" s="162">
        <v>1073</v>
      </c>
      <c r="B1076" s="3" t="s">
        <v>3465</v>
      </c>
      <c r="C1076" s="3" t="s">
        <v>2176</v>
      </c>
      <c r="D1076" s="28" t="s">
        <v>4942</v>
      </c>
      <c r="E1076" s="25" t="s">
        <v>4942</v>
      </c>
      <c r="F1076" s="25" t="s">
        <v>4942</v>
      </c>
      <c r="G1076" s="25" t="s">
        <v>4942</v>
      </c>
      <c r="H1076" s="28" t="s">
        <v>4942</v>
      </c>
      <c r="I1076" s="51">
        <v>4.0647000000000002</v>
      </c>
      <c r="J1076" s="51">
        <v>89.511870000000002</v>
      </c>
      <c r="K1076" s="28" t="s">
        <v>4942</v>
      </c>
      <c r="L1076" s="28" t="s">
        <v>4942</v>
      </c>
      <c r="M1076" s="51" t="s">
        <v>4942</v>
      </c>
      <c r="N1076" s="51" t="s">
        <v>4942</v>
      </c>
      <c r="O1076" s="51" t="s">
        <v>4942</v>
      </c>
      <c r="P1076" s="30">
        <v>43248.885240000003</v>
      </c>
      <c r="Q1076" s="27">
        <v>0.44188127854281234</v>
      </c>
      <c r="R1076" s="30">
        <v>224606.04711799999</v>
      </c>
      <c r="S1076" s="27">
        <v>4.1933372587894242</v>
      </c>
      <c r="T1076" s="30">
        <v>97584.762638</v>
      </c>
      <c r="U1076" s="27">
        <v>-0.56552922821916518</v>
      </c>
      <c r="V1076" s="30">
        <v>-2546.0583259999999</v>
      </c>
      <c r="W1076" s="32">
        <v>-0.74486737954096172</v>
      </c>
      <c r="X1076" s="30">
        <v>2378.173487</v>
      </c>
      <c r="Y1076" s="32">
        <v>-1.9340608825471191</v>
      </c>
      <c r="Z1076" s="30">
        <v>-5326.9556490000004</v>
      </c>
      <c r="AA1076" s="32">
        <v>-3.239935680941346</v>
      </c>
      <c r="AB1076" s="30">
        <v>-626</v>
      </c>
      <c r="AC1076" s="27">
        <v>-0.74501018329938895</v>
      </c>
      <c r="AD1076" s="30">
        <v>585</v>
      </c>
      <c r="AE1076" s="27">
        <v>-1.9345047923322682</v>
      </c>
      <c r="AF1076" s="30">
        <v>-1311</v>
      </c>
      <c r="AG1076" s="27">
        <v>-3.2410256410256411</v>
      </c>
      <c r="AH1076" s="25">
        <v>-4.3592067873445073</v>
      </c>
      <c r="AI1076" s="25">
        <v>3.182386018742128</v>
      </c>
      <c r="AJ1076" s="25">
        <v>-7.1550808538762638</v>
      </c>
      <c r="AK1076" s="25" t="s">
        <v>4748</v>
      </c>
      <c r="AL1076" s="25" t="s">
        <v>4748</v>
      </c>
      <c r="AM1076" s="25" t="s">
        <v>4748</v>
      </c>
      <c r="AN1076" s="49">
        <v>19.641587568928522</v>
      </c>
      <c r="AO1076" s="49">
        <v>9.4036564357965258</v>
      </c>
      <c r="AP1076" s="49">
        <v>7.9380442802691631</v>
      </c>
      <c r="AQ1076" s="49" t="s">
        <v>4748</v>
      </c>
      <c r="AR1076" s="49" t="s">
        <v>4748</v>
      </c>
      <c r="AS1076" s="49" t="s">
        <v>4748</v>
      </c>
      <c r="AT1076" s="28">
        <v>0</v>
      </c>
      <c r="AU1076" s="28">
        <v>0</v>
      </c>
      <c r="AV1076" s="28">
        <v>0</v>
      </c>
    </row>
    <row r="1077" spans="1:48" x14ac:dyDescent="0.25">
      <c r="A1077" s="162">
        <v>1074</v>
      </c>
      <c r="B1077" s="3" t="s">
        <v>555</v>
      </c>
      <c r="C1077" s="3" t="s">
        <v>1</v>
      </c>
      <c r="D1077" s="28">
        <v>7100</v>
      </c>
      <c r="E1077" s="25">
        <v>-3.0054639999999999</v>
      </c>
      <c r="F1077" s="25">
        <v>-6.5789470000000003</v>
      </c>
      <c r="G1077" s="25">
        <v>-30.936360000000001</v>
      </c>
      <c r="H1077" s="28">
        <v>2408472550600</v>
      </c>
      <c r="I1077" s="51">
        <v>339.22149999999999</v>
      </c>
      <c r="J1077" s="51">
        <v>69.421970000000002</v>
      </c>
      <c r="K1077" s="28">
        <v>1333109</v>
      </c>
      <c r="L1077" s="28">
        <v>9711300000</v>
      </c>
      <c r="M1077" s="51">
        <v>7.7995654858107333</v>
      </c>
      <c r="N1077" s="51">
        <v>0.56077127320518871</v>
      </c>
      <c r="O1077" s="51">
        <v>1.1466529999999999</v>
      </c>
      <c r="P1077" s="30">
        <v>158897.688971</v>
      </c>
      <c r="Q1077" s="27">
        <v>-0.76919848855899042</v>
      </c>
      <c r="R1077" s="30">
        <v>774590.72586899996</v>
      </c>
      <c r="S1077" s="27">
        <v>3.8747765363054993</v>
      </c>
      <c r="T1077" s="30">
        <v>1824846.0245139999</v>
      </c>
      <c r="U1077" s="27">
        <v>1.3558841638166228</v>
      </c>
      <c r="V1077" s="30">
        <v>198987.09236899999</v>
      </c>
      <c r="W1077" s="32">
        <v>6.4974414332772135</v>
      </c>
      <c r="X1077" s="30">
        <v>173514.877534</v>
      </c>
      <c r="Y1077" s="32">
        <v>-0.12800938257726047</v>
      </c>
      <c r="Z1077" s="30">
        <v>228692.15434499999</v>
      </c>
      <c r="AA1077" s="32">
        <v>0.31799738209876599</v>
      </c>
      <c r="AB1077" s="30">
        <v>844.2942038273253</v>
      </c>
      <c r="AC1077" s="27">
        <v>5.1624999999999996</v>
      </c>
      <c r="AD1077" s="30">
        <v>615.66689949718409</v>
      </c>
      <c r="AE1077" s="27">
        <v>-0.27079103859026366</v>
      </c>
      <c r="AF1077" s="30">
        <v>878.33612900000003</v>
      </c>
      <c r="AG1077" s="27">
        <v>0.42664179236749322</v>
      </c>
      <c r="AH1077" s="25">
        <v>3.822638568680905</v>
      </c>
      <c r="AI1077" s="25">
        <v>2.7750937800837239</v>
      </c>
      <c r="AJ1077" s="25">
        <v>2.6822183591409861</v>
      </c>
      <c r="AK1077" s="25">
        <v>7.2885467293399158</v>
      </c>
      <c r="AL1077" s="25">
        <v>5.0772073195706691</v>
      </c>
      <c r="AM1077" s="25">
        <v>6.9240750260747959</v>
      </c>
      <c r="AN1077" s="49">
        <v>11.541021198456125</v>
      </c>
      <c r="AO1077" s="49">
        <v>37.148185376242694</v>
      </c>
      <c r="AP1077" s="49">
        <v>30.111898609985122</v>
      </c>
      <c r="AQ1077" s="49">
        <v>18.283741014976876</v>
      </c>
      <c r="AR1077" s="49">
        <v>39.195880344818406</v>
      </c>
      <c r="AS1077" s="49">
        <v>55.145723819204839</v>
      </c>
      <c r="AT1077" s="28">
        <v>0</v>
      </c>
      <c r="AU1077" s="28">
        <v>0</v>
      </c>
      <c r="AV1077" s="28">
        <v>0</v>
      </c>
    </row>
    <row r="1078" spans="1:48" x14ac:dyDescent="0.25">
      <c r="A1078" s="162">
        <v>1075</v>
      </c>
      <c r="B1078" s="3" t="s">
        <v>4892</v>
      </c>
      <c r="C1078" s="3" t="s">
        <v>1</v>
      </c>
      <c r="D1078" s="28">
        <v>162000</v>
      </c>
      <c r="E1078" s="25">
        <v>1.25</v>
      </c>
      <c r="F1078" s="25">
        <v>12.5</v>
      </c>
      <c r="G1078" s="25">
        <v>-2.4683929999999998</v>
      </c>
      <c r="H1078" s="28">
        <v>8097683400000</v>
      </c>
      <c r="I1078" s="51">
        <v>49.985699999999994</v>
      </c>
      <c r="J1078" s="51">
        <v>99.113950000000003</v>
      </c>
      <c r="K1078" s="28">
        <v>15648.5</v>
      </c>
      <c r="L1078" s="28">
        <v>2508400000</v>
      </c>
      <c r="M1078" s="51">
        <v>20.995334370139968</v>
      </c>
      <c r="N1078" s="51">
        <v>10.86442117297055</v>
      </c>
      <c r="O1078" s="51">
        <v>0.75056250000000002</v>
      </c>
      <c r="P1078" s="30" t="s">
        <v>4748</v>
      </c>
      <c r="Q1078" s="27" t="s">
        <v>2001</v>
      </c>
      <c r="R1078" s="30">
        <v>495913.07574200002</v>
      </c>
      <c r="S1078" s="27" t="s">
        <v>2001</v>
      </c>
      <c r="T1078" s="30">
        <v>588317.32122599997</v>
      </c>
      <c r="U1078" s="27">
        <v>0.1863315367229266</v>
      </c>
      <c r="V1078" s="30" t="s">
        <v>4748</v>
      </c>
      <c r="W1078" s="32" t="s">
        <v>2001</v>
      </c>
      <c r="X1078" s="30">
        <v>245225.841507</v>
      </c>
      <c r="Y1078" s="32" t="s">
        <v>2001</v>
      </c>
      <c r="Z1078" s="30">
        <v>344461.153704</v>
      </c>
      <c r="AA1078" s="32">
        <v>0.404669065817712</v>
      </c>
      <c r="AB1078" s="30" t="s">
        <v>4748</v>
      </c>
      <c r="AC1078" s="27" t="s">
        <v>2001</v>
      </c>
      <c r="AD1078" s="30">
        <v>5143</v>
      </c>
      <c r="AE1078" s="27" t="s">
        <v>2001</v>
      </c>
      <c r="AF1078" s="30">
        <v>6515</v>
      </c>
      <c r="AG1078" s="27">
        <v>0.26677036748979194</v>
      </c>
      <c r="AH1078" s="25" t="s">
        <v>4748</v>
      </c>
      <c r="AI1078" s="25" t="s">
        <v>4748</v>
      </c>
      <c r="AJ1078" s="25">
        <v>35.207096389476042</v>
      </c>
      <c r="AK1078" s="25" t="s">
        <v>4748</v>
      </c>
      <c r="AL1078" s="25" t="s">
        <v>4748</v>
      </c>
      <c r="AM1078" s="25">
        <v>40.843093994094673</v>
      </c>
      <c r="AN1078" s="49" t="s">
        <v>4748</v>
      </c>
      <c r="AO1078" s="49">
        <v>72.393761356027625</v>
      </c>
      <c r="AP1078" s="49">
        <v>76.977959781508758</v>
      </c>
      <c r="AQ1078" s="49" t="s">
        <v>4748</v>
      </c>
      <c r="AR1078" s="49">
        <v>15.644266091314895</v>
      </c>
      <c r="AS1078" s="49">
        <v>1.103829629053962</v>
      </c>
      <c r="AT1078" s="28" t="s">
        <v>4748</v>
      </c>
      <c r="AU1078" s="28" t="s">
        <v>4748</v>
      </c>
      <c r="AV1078" s="28">
        <v>3000</v>
      </c>
    </row>
    <row r="1079" spans="1:48" x14ac:dyDescent="0.25">
      <c r="A1079" s="162">
        <v>1076</v>
      </c>
      <c r="B1079" s="3" t="s">
        <v>3997</v>
      </c>
      <c r="C1079" s="3" t="s">
        <v>2176</v>
      </c>
      <c r="D1079" s="28" t="s">
        <v>4942</v>
      </c>
      <c r="E1079" s="25" t="s">
        <v>4942</v>
      </c>
      <c r="F1079" s="25" t="s">
        <v>4942</v>
      </c>
      <c r="G1079" s="25" t="s">
        <v>4942</v>
      </c>
      <c r="H1079" s="28" t="s">
        <v>4942</v>
      </c>
      <c r="I1079" s="51">
        <v>61.96893</v>
      </c>
      <c r="J1079" s="51">
        <v>100</v>
      </c>
      <c r="K1079" s="28" t="s">
        <v>4942</v>
      </c>
      <c r="L1079" s="28" t="s">
        <v>4942</v>
      </c>
      <c r="M1079" s="51" t="s">
        <v>4942</v>
      </c>
      <c r="N1079" s="51" t="s">
        <v>4942</v>
      </c>
      <c r="O1079" s="51" t="s">
        <v>4942</v>
      </c>
      <c r="P1079" s="30" t="s">
        <v>4748</v>
      </c>
      <c r="Q1079" s="27" t="s">
        <v>2001</v>
      </c>
      <c r="R1079" s="30">
        <v>448426.80003599997</v>
      </c>
      <c r="S1079" s="27" t="s">
        <v>2001</v>
      </c>
      <c r="T1079" s="30">
        <v>411351.21211399999</v>
      </c>
      <c r="U1079" s="27">
        <v>-8.2679242005659626E-2</v>
      </c>
      <c r="V1079" s="30" t="s">
        <v>4748</v>
      </c>
      <c r="W1079" s="32" t="s">
        <v>2001</v>
      </c>
      <c r="X1079" s="30">
        <v>33767.122324999997</v>
      </c>
      <c r="Y1079" s="32" t="s">
        <v>2001</v>
      </c>
      <c r="Z1079" s="30">
        <v>69693.437804999994</v>
      </c>
      <c r="AA1079" s="32">
        <v>1.0639436530663855</v>
      </c>
      <c r="AB1079" s="30" t="s">
        <v>4748</v>
      </c>
      <c r="AC1079" s="27" t="s">
        <v>2001</v>
      </c>
      <c r="AD1079" s="30">
        <v>545</v>
      </c>
      <c r="AE1079" s="27" t="s">
        <v>2001</v>
      </c>
      <c r="AF1079" s="30">
        <v>955.95</v>
      </c>
      <c r="AG1079" s="27">
        <v>0.7540366972477065</v>
      </c>
      <c r="AH1079" s="25" t="s">
        <v>4748</v>
      </c>
      <c r="AI1079" s="25" t="s">
        <v>4748</v>
      </c>
      <c r="AJ1079" s="25">
        <v>6.1201566341268601</v>
      </c>
      <c r="AK1079" s="25" t="s">
        <v>4748</v>
      </c>
      <c r="AL1079" s="25" t="s">
        <v>4748</v>
      </c>
      <c r="AM1079" s="25">
        <v>7.0276764115983585</v>
      </c>
      <c r="AN1079" s="49" t="s">
        <v>4748</v>
      </c>
      <c r="AO1079" s="49">
        <v>19.422558206603146</v>
      </c>
      <c r="AP1079" s="49">
        <v>17.676140663188121</v>
      </c>
      <c r="AQ1079" s="49" t="s">
        <v>4748</v>
      </c>
      <c r="AR1079" s="49">
        <v>1.6659864999830645</v>
      </c>
      <c r="AS1079" s="49">
        <v>0.67850707604390614</v>
      </c>
      <c r="AT1079" s="28" t="s">
        <v>4748</v>
      </c>
      <c r="AU1079" s="28" t="s">
        <v>4748</v>
      </c>
      <c r="AV1079" s="28">
        <v>0</v>
      </c>
    </row>
    <row r="1080" spans="1:48" x14ac:dyDescent="0.25">
      <c r="A1080" s="162">
        <v>1077</v>
      </c>
      <c r="B1080" s="3" t="s">
        <v>3468</v>
      </c>
      <c r="C1080" s="3" t="s">
        <v>2176</v>
      </c>
      <c r="D1080" s="6" t="s">
        <v>4942</v>
      </c>
      <c r="E1080" s="171" t="s">
        <v>4942</v>
      </c>
      <c r="F1080" s="171" t="s">
        <v>4942</v>
      </c>
      <c r="G1080" s="171" t="s">
        <v>4942</v>
      </c>
      <c r="H1080" s="6" t="s">
        <v>4942</v>
      </c>
      <c r="I1080" s="154">
        <v>5</v>
      </c>
      <c r="J1080" s="154">
        <v>22.97026</v>
      </c>
      <c r="K1080" s="6">
        <v>0</v>
      </c>
      <c r="L1080" s="6" t="s">
        <v>4942</v>
      </c>
      <c r="M1080" s="154" t="s">
        <v>4942</v>
      </c>
      <c r="N1080" s="154" t="s">
        <v>4942</v>
      </c>
      <c r="O1080" s="154" t="s">
        <v>4942</v>
      </c>
      <c r="P1080" s="172">
        <v>31363.795934999998</v>
      </c>
      <c r="Q1080" s="168">
        <v>-0.22248548190136452</v>
      </c>
      <c r="R1080" s="172" t="s">
        <v>4748</v>
      </c>
      <c r="S1080" s="168" t="s">
        <v>2001</v>
      </c>
      <c r="T1080" s="172" t="s">
        <v>4748</v>
      </c>
      <c r="U1080" s="168" t="s">
        <v>4748</v>
      </c>
      <c r="V1080" s="172">
        <v>-12580.58747</v>
      </c>
      <c r="W1080" s="173">
        <v>-0.61324145906430982</v>
      </c>
      <c r="X1080" s="172" t="s">
        <v>4748</v>
      </c>
      <c r="Y1080" s="173" t="s">
        <v>2001</v>
      </c>
      <c r="Z1080" s="172" t="s">
        <v>4748</v>
      </c>
      <c r="AA1080" s="173" t="s">
        <v>4748</v>
      </c>
      <c r="AB1080" s="172">
        <v>-2516</v>
      </c>
      <c r="AC1080" s="168">
        <v>-0.61328004918536738</v>
      </c>
      <c r="AD1080" s="172" t="s">
        <v>4748</v>
      </c>
      <c r="AE1080" s="168" t="s">
        <v>2001</v>
      </c>
      <c r="AF1080" s="172" t="s">
        <v>4748</v>
      </c>
      <c r="AG1080" s="168" t="s">
        <v>4748</v>
      </c>
      <c r="AH1080" s="171">
        <v>-6.3131803507610602</v>
      </c>
      <c r="AI1080" s="171" t="s">
        <v>4748</v>
      </c>
      <c r="AJ1080" s="171" t="s">
        <v>4748</v>
      </c>
      <c r="AK1080" s="171" t="s">
        <v>4748</v>
      </c>
      <c r="AL1080" s="171" t="s">
        <v>4748</v>
      </c>
      <c r="AM1080" s="171" t="s">
        <v>4748</v>
      </c>
      <c r="AN1080" s="170">
        <v>5.535348679088381</v>
      </c>
      <c r="AO1080" s="170" t="s">
        <v>4748</v>
      </c>
      <c r="AP1080" s="170" t="s">
        <v>4748</v>
      </c>
      <c r="AQ1080" s="170" t="s">
        <v>4748</v>
      </c>
      <c r="AR1080" s="170" t="s">
        <v>4748</v>
      </c>
      <c r="AS1080" s="170" t="s">
        <v>4748</v>
      </c>
      <c r="AT1080" s="6">
        <v>0</v>
      </c>
      <c r="AU1080" s="6" t="s">
        <v>4748</v>
      </c>
      <c r="AV1080" s="6" t="s">
        <v>4748</v>
      </c>
    </row>
    <row r="1081" spans="1:48" x14ac:dyDescent="0.25">
      <c r="A1081" s="162">
        <v>1078</v>
      </c>
      <c r="B1081" s="3" t="s">
        <v>556</v>
      </c>
      <c r="C1081" s="3" t="s">
        <v>694</v>
      </c>
      <c r="D1081" s="6">
        <v>5500</v>
      </c>
      <c r="E1081" s="171">
        <v>-6.7796609999999999</v>
      </c>
      <c r="F1081" s="171">
        <v>-1.785714</v>
      </c>
      <c r="G1081" s="171">
        <v>14.58333</v>
      </c>
      <c r="H1081" s="6">
        <v>79329448000</v>
      </c>
      <c r="I1081" s="154">
        <v>14.423539999999999</v>
      </c>
      <c r="J1081" s="154">
        <v>58.538780000000003</v>
      </c>
      <c r="K1081" s="6">
        <v>670</v>
      </c>
      <c r="L1081" s="6">
        <v>3926000</v>
      </c>
      <c r="M1081" s="154">
        <v>79.240978616288842</v>
      </c>
      <c r="N1081" s="154">
        <v>0.38141482853031028</v>
      </c>
      <c r="O1081" s="154">
        <v>0.41831790000000002</v>
      </c>
      <c r="P1081" s="172">
        <v>689835.71068400005</v>
      </c>
      <c r="Q1081" s="168">
        <v>7.0688712895166317E-2</v>
      </c>
      <c r="R1081" s="172">
        <v>805608.27782800002</v>
      </c>
      <c r="S1081" s="168">
        <v>0.16782628871040428</v>
      </c>
      <c r="T1081" s="172">
        <v>702744.814014</v>
      </c>
      <c r="U1081" s="168">
        <v>-0.12768421904915145</v>
      </c>
      <c r="V1081" s="172">
        <v>9961.9010139999991</v>
      </c>
      <c r="W1081" s="173">
        <v>0.84640660123556932</v>
      </c>
      <c r="X1081" s="172">
        <v>9463.0510049999993</v>
      </c>
      <c r="Y1081" s="173">
        <v>-5.0075784561494752E-2</v>
      </c>
      <c r="Z1081" s="172">
        <v>4439.546335</v>
      </c>
      <c r="AA1081" s="173">
        <v>-0.53085465431241219</v>
      </c>
      <c r="AB1081" s="172">
        <v>691</v>
      </c>
      <c r="AC1081" s="168">
        <v>0.54932735426008961</v>
      </c>
      <c r="AD1081" s="172">
        <v>581</v>
      </c>
      <c r="AE1081" s="168">
        <v>-0.15918958031837915</v>
      </c>
      <c r="AF1081" s="172">
        <v>308</v>
      </c>
      <c r="AG1081" s="168">
        <v>-0.46987951807228917</v>
      </c>
      <c r="AH1081" s="171">
        <v>1.1361892152905573</v>
      </c>
      <c r="AI1081" s="171">
        <v>1.0618928576012376</v>
      </c>
      <c r="AJ1081" s="171">
        <v>0.54705866632582945</v>
      </c>
      <c r="AK1081" s="171">
        <v>4.6991745230066533</v>
      </c>
      <c r="AL1081" s="171">
        <v>3.9804835116991151</v>
      </c>
      <c r="AM1081" s="171">
        <v>2.1296827270236194</v>
      </c>
      <c r="AN1081" s="170">
        <v>12.306067849811154</v>
      </c>
      <c r="AO1081" s="170">
        <v>10.619710955386431</v>
      </c>
      <c r="AP1081" s="170">
        <v>5.9895659909005587</v>
      </c>
      <c r="AQ1081" s="170">
        <v>184.63579598539616</v>
      </c>
      <c r="AR1081" s="170">
        <v>181.57137904520343</v>
      </c>
      <c r="AS1081" s="170">
        <v>164.63225300494349</v>
      </c>
      <c r="AT1081" s="6">
        <v>600</v>
      </c>
      <c r="AU1081" s="6">
        <v>500</v>
      </c>
      <c r="AV1081" s="6" t="s">
        <v>4748</v>
      </c>
    </row>
    <row r="1082" spans="1:48" x14ac:dyDescent="0.25">
      <c r="A1082" s="162">
        <v>1079</v>
      </c>
      <c r="B1082" s="3" t="s">
        <v>3471</v>
      </c>
      <c r="C1082" s="3" t="s">
        <v>2176</v>
      </c>
      <c r="D1082" s="6">
        <v>2700</v>
      </c>
      <c r="E1082" s="171">
        <v>12.5</v>
      </c>
      <c r="F1082" s="171">
        <v>8</v>
      </c>
      <c r="G1082" s="171">
        <v>-6.8965519999999998</v>
      </c>
      <c r="H1082" s="6">
        <v>43198261200</v>
      </c>
      <c r="I1082" s="154">
        <v>15.999359999999999</v>
      </c>
      <c r="J1082" s="154">
        <v>43.886150000000001</v>
      </c>
      <c r="K1082" s="6">
        <v>2370</v>
      </c>
      <c r="L1082" s="6">
        <v>5970000</v>
      </c>
      <c r="M1082" s="154">
        <v>3.7396121883656508</v>
      </c>
      <c r="N1082" s="154">
        <v>0.1482664179427011</v>
      </c>
      <c r="O1082" s="154" t="s">
        <v>4942</v>
      </c>
      <c r="P1082" s="172">
        <v>825936.74881400005</v>
      </c>
      <c r="Q1082" s="168">
        <v>0.31869048919493781</v>
      </c>
      <c r="R1082" s="172">
        <v>465966.33208700002</v>
      </c>
      <c r="S1082" s="168">
        <v>-0.43583291001871249</v>
      </c>
      <c r="T1082" s="172" t="s">
        <v>4748</v>
      </c>
      <c r="U1082" s="168" t="s">
        <v>4748</v>
      </c>
      <c r="V1082" s="172">
        <v>7334.9050909999996</v>
      </c>
      <c r="W1082" s="173">
        <v>-0.41583862661804116</v>
      </c>
      <c r="X1082" s="172">
        <v>11548.472191000001</v>
      </c>
      <c r="Y1082" s="173">
        <v>0.57445420870817943</v>
      </c>
      <c r="Z1082" s="172" t="s">
        <v>4748</v>
      </c>
      <c r="AA1082" s="173" t="s">
        <v>4748</v>
      </c>
      <c r="AB1082" s="172">
        <v>458</v>
      </c>
      <c r="AC1082" s="168">
        <v>-0.41656050955414015</v>
      </c>
      <c r="AD1082" s="172">
        <v>722</v>
      </c>
      <c r="AE1082" s="168">
        <v>0.57641921397379914</v>
      </c>
      <c r="AF1082" s="172" t="s">
        <v>4748</v>
      </c>
      <c r="AG1082" s="168" t="s">
        <v>4748</v>
      </c>
      <c r="AH1082" s="171">
        <v>0.50638723586676204</v>
      </c>
      <c r="AI1082" s="171">
        <v>0.73370369104400146</v>
      </c>
      <c r="AJ1082" s="171" t="s">
        <v>4748</v>
      </c>
      <c r="AK1082" s="171">
        <v>2.5172201490695314</v>
      </c>
      <c r="AL1082" s="171">
        <v>3.9657848684296733</v>
      </c>
      <c r="AM1082" s="171" t="s">
        <v>4748</v>
      </c>
      <c r="AN1082" s="170">
        <v>10.483148857988233</v>
      </c>
      <c r="AO1082" s="170">
        <v>27.80455730668757</v>
      </c>
      <c r="AP1082" s="170" t="s">
        <v>4748</v>
      </c>
      <c r="AQ1082" s="170">
        <v>284.53709440703261</v>
      </c>
      <c r="AR1082" s="170">
        <v>309.54652116662282</v>
      </c>
      <c r="AS1082" s="170" t="s">
        <v>4748</v>
      </c>
      <c r="AT1082" s="6">
        <v>0</v>
      </c>
      <c r="AU1082" s="6" t="s">
        <v>4748</v>
      </c>
      <c r="AV1082" s="6" t="s">
        <v>4748</v>
      </c>
    </row>
    <row r="1083" spans="1:48" x14ac:dyDescent="0.25">
      <c r="A1083" s="162">
        <v>1080</v>
      </c>
      <c r="B1083" s="3" t="s">
        <v>557</v>
      </c>
      <c r="C1083" s="3" t="s">
        <v>694</v>
      </c>
      <c r="D1083" s="28">
        <v>6000</v>
      </c>
      <c r="E1083" s="25">
        <v>-7.6923079999999997</v>
      </c>
      <c r="F1083" s="25">
        <v>-9.0909089999999999</v>
      </c>
      <c r="G1083" s="25">
        <v>-30.232559999999999</v>
      </c>
      <c r="H1083" s="28">
        <v>61800000000.000008</v>
      </c>
      <c r="I1083" s="51">
        <v>10.299999999999999</v>
      </c>
      <c r="J1083" s="51">
        <v>33.876750000000001</v>
      </c>
      <c r="K1083" s="28">
        <v>515</v>
      </c>
      <c r="L1083" s="28">
        <v>3269500</v>
      </c>
      <c r="M1083" s="51">
        <v>4.2757657515917948</v>
      </c>
      <c r="N1083" s="51">
        <v>0.34892946674769637</v>
      </c>
      <c r="O1083" s="51">
        <v>0.4696978</v>
      </c>
      <c r="P1083" s="30">
        <v>859447.40242900001</v>
      </c>
      <c r="Q1083" s="27">
        <v>9.064557015341812E-2</v>
      </c>
      <c r="R1083" s="30">
        <v>818215.56029099994</v>
      </c>
      <c r="S1083" s="27">
        <v>-4.7974828967391359E-2</v>
      </c>
      <c r="T1083" s="30">
        <v>868572.14109199995</v>
      </c>
      <c r="U1083" s="27">
        <v>6.1544393977414201E-2</v>
      </c>
      <c r="V1083" s="30">
        <v>24993.748274000001</v>
      </c>
      <c r="W1083" s="32">
        <v>2.7011959733893143E-2</v>
      </c>
      <c r="X1083" s="30">
        <v>25007.943029999999</v>
      </c>
      <c r="Y1083" s="32">
        <v>5.6793226227558335E-4</v>
      </c>
      <c r="Z1083" s="30">
        <v>28546.763091000001</v>
      </c>
      <c r="AA1083" s="32">
        <v>0.14150784239850384</v>
      </c>
      <c r="AB1083" s="30">
        <v>2190</v>
      </c>
      <c r="AC1083" s="27">
        <v>1.5769944341373021E-2</v>
      </c>
      <c r="AD1083" s="30">
        <v>2428</v>
      </c>
      <c r="AE1083" s="27">
        <v>0.10867579908675795</v>
      </c>
      <c r="AF1083" s="30">
        <v>2772</v>
      </c>
      <c r="AG1083" s="27">
        <v>0.14168039538714991</v>
      </c>
      <c r="AH1083" s="25">
        <v>2.8192658741224905</v>
      </c>
      <c r="AI1083" s="25">
        <v>2.4541307377663983</v>
      </c>
      <c r="AJ1083" s="25">
        <v>2.4344492123355685</v>
      </c>
      <c r="AK1083" s="25">
        <v>15.495916828061912</v>
      </c>
      <c r="AL1083" s="25">
        <v>16.359338818053057</v>
      </c>
      <c r="AM1083" s="25">
        <v>17.209440440379854</v>
      </c>
      <c r="AN1083" s="49">
        <v>13.571538059612188</v>
      </c>
      <c r="AO1083" s="49">
        <v>16.404278872704836</v>
      </c>
      <c r="AP1083" s="49">
        <v>16.203246431903807</v>
      </c>
      <c r="AQ1083" s="49">
        <v>320.08382219414619</v>
      </c>
      <c r="AR1083" s="49">
        <v>374.91820346568795</v>
      </c>
      <c r="AS1083" s="49">
        <v>378.58019835058172</v>
      </c>
      <c r="AT1083" s="28">
        <v>1500</v>
      </c>
      <c r="AU1083" s="28">
        <v>1500</v>
      </c>
      <c r="AV1083" s="28">
        <v>1500</v>
      </c>
    </row>
    <row r="1084" spans="1:48" x14ac:dyDescent="0.25">
      <c r="A1084" s="162">
        <v>1081</v>
      </c>
      <c r="B1084" s="3" t="s">
        <v>558</v>
      </c>
      <c r="C1084" s="3" t="s">
        <v>694</v>
      </c>
      <c r="D1084" s="28">
        <v>6000</v>
      </c>
      <c r="E1084" s="25">
        <v>-3.225806</v>
      </c>
      <c r="F1084" s="25">
        <v>0</v>
      </c>
      <c r="G1084" s="25">
        <v>-24.050630000000002</v>
      </c>
      <c r="H1084" s="28">
        <v>155999088000.00003</v>
      </c>
      <c r="I1084" s="51">
        <v>25.999849999999999</v>
      </c>
      <c r="J1084" s="51">
        <v>35.834969999999998</v>
      </c>
      <c r="K1084" s="28">
        <v>6908</v>
      </c>
      <c r="L1084" s="28">
        <v>42220500</v>
      </c>
      <c r="M1084" s="51">
        <v>9.4488188976377945</v>
      </c>
      <c r="N1084" s="51">
        <v>0.32216068296584843</v>
      </c>
      <c r="O1084" s="51">
        <v>0.47919650000000003</v>
      </c>
      <c r="P1084" s="30">
        <v>2526749.4587329999</v>
      </c>
      <c r="Q1084" s="27">
        <v>0.25662540666745648</v>
      </c>
      <c r="R1084" s="30">
        <v>1455568.5317259999</v>
      </c>
      <c r="S1084" s="27">
        <v>-0.42393634371020206</v>
      </c>
      <c r="T1084" s="30">
        <v>1514954.130896</v>
      </c>
      <c r="U1084" s="27">
        <v>4.0798902886132853E-2</v>
      </c>
      <c r="V1084" s="30">
        <v>42338.043683999997</v>
      </c>
      <c r="W1084" s="32">
        <v>-0.25401509833891434</v>
      </c>
      <c r="X1084" s="30">
        <v>40116.894195000001</v>
      </c>
      <c r="Y1084" s="32">
        <v>-5.2462260787911497E-2</v>
      </c>
      <c r="Z1084" s="30">
        <v>25992.69382</v>
      </c>
      <c r="AA1084" s="32">
        <v>-0.35207611801514738</v>
      </c>
      <c r="AB1084" s="30">
        <v>1628</v>
      </c>
      <c r="AC1084" s="27">
        <v>-0.34248788368336025</v>
      </c>
      <c r="AD1084" s="30">
        <v>1543</v>
      </c>
      <c r="AE1084" s="27">
        <v>-5.2211302211302213E-2</v>
      </c>
      <c r="AF1084" s="30">
        <v>1000</v>
      </c>
      <c r="AG1084" s="27">
        <v>-0.35191186001296176</v>
      </c>
      <c r="AH1084" s="25">
        <v>2.0446477997874033</v>
      </c>
      <c r="AI1084" s="25">
        <v>1.9549989219356558</v>
      </c>
      <c r="AJ1084" s="25">
        <v>1.5321928315075284</v>
      </c>
      <c r="AK1084" s="25">
        <v>8.4072922243693373</v>
      </c>
      <c r="AL1084" s="25">
        <v>7.996410757778853</v>
      </c>
      <c r="AM1084" s="25">
        <v>5.1823901057473618</v>
      </c>
      <c r="AN1084" s="49">
        <v>9.5672700797259544</v>
      </c>
      <c r="AO1084" s="49">
        <v>11.955033799999503</v>
      </c>
      <c r="AP1084" s="49">
        <v>6.1342080740779519</v>
      </c>
      <c r="AQ1084" s="49">
        <v>195.73473250031284</v>
      </c>
      <c r="AR1084" s="49">
        <v>183.51112293846055</v>
      </c>
      <c r="AS1084" s="49">
        <v>119.23910555943702</v>
      </c>
      <c r="AT1084" s="28">
        <v>1000</v>
      </c>
      <c r="AU1084" s="28">
        <v>0</v>
      </c>
      <c r="AV1084" s="28" t="s">
        <v>4748</v>
      </c>
    </row>
    <row r="1085" spans="1:48" x14ac:dyDescent="0.25">
      <c r="A1085" s="162">
        <v>1082</v>
      </c>
      <c r="B1085" s="3" t="s">
        <v>559</v>
      </c>
      <c r="C1085" s="3" t="s">
        <v>694</v>
      </c>
      <c r="D1085" s="6">
        <v>3400</v>
      </c>
      <c r="E1085" s="171">
        <v>-10.52632</v>
      </c>
      <c r="F1085" s="171">
        <v>-15</v>
      </c>
      <c r="G1085" s="171">
        <v>-42.372880000000002</v>
      </c>
      <c r="H1085" s="6">
        <v>118223477400</v>
      </c>
      <c r="I1085" s="154">
        <v>34.771609999999995</v>
      </c>
      <c r="J1085" s="154">
        <v>34.925069999999998</v>
      </c>
      <c r="K1085" s="6">
        <v>26941.9</v>
      </c>
      <c r="L1085" s="6">
        <v>101746000</v>
      </c>
      <c r="M1085" s="154">
        <v>13.397665032871329</v>
      </c>
      <c r="N1085" s="154">
        <v>0.2543067813600679</v>
      </c>
      <c r="O1085" s="154">
        <v>0.52832650000000003</v>
      </c>
      <c r="P1085" s="172">
        <v>1238934.3336499999</v>
      </c>
      <c r="Q1085" s="168">
        <v>-4.3507305129810714E-2</v>
      </c>
      <c r="R1085" s="172">
        <v>901403.62018800003</v>
      </c>
      <c r="S1085" s="168">
        <v>-0.27243632232517712</v>
      </c>
      <c r="T1085" s="172">
        <v>944790.08042400004</v>
      </c>
      <c r="U1085" s="168">
        <v>4.8132112257271806E-2</v>
      </c>
      <c r="V1085" s="172">
        <v>63642.830937999999</v>
      </c>
      <c r="W1085" s="173">
        <v>-0.10821471612908529</v>
      </c>
      <c r="X1085" s="172">
        <v>48562.729555999998</v>
      </c>
      <c r="Y1085" s="173">
        <v>-0.23694894082714257</v>
      </c>
      <c r="Z1085" s="172">
        <v>31500.541432000002</v>
      </c>
      <c r="AA1085" s="173">
        <v>-0.3513432683870204</v>
      </c>
      <c r="AB1085" s="172">
        <v>1715.001037</v>
      </c>
      <c r="AC1085" s="168">
        <v>-0.19065548041529023</v>
      </c>
      <c r="AD1085" s="172">
        <v>1279</v>
      </c>
      <c r="AE1085" s="168">
        <v>-0.25422785618992016</v>
      </c>
      <c r="AF1085" s="172">
        <v>906</v>
      </c>
      <c r="AG1085" s="168">
        <v>-0.29163408913213446</v>
      </c>
      <c r="AH1085" s="171">
        <v>4.7184692645104116</v>
      </c>
      <c r="AI1085" s="171">
        <v>3.4055064684005183</v>
      </c>
      <c r="AJ1085" s="171">
        <v>2.1512791924314194</v>
      </c>
      <c r="AK1085" s="171">
        <v>11.646031262260763</v>
      </c>
      <c r="AL1085" s="171">
        <v>8.7979463165306591</v>
      </c>
      <c r="AM1085" s="171">
        <v>6.3889540447624018</v>
      </c>
      <c r="AN1085" s="170">
        <v>17.987961176960798</v>
      </c>
      <c r="AO1085" s="170">
        <v>19.316055379130368</v>
      </c>
      <c r="AP1085" s="170">
        <v>16.245978485624779</v>
      </c>
      <c r="AQ1085" s="170">
        <v>99.085354076398801</v>
      </c>
      <c r="AR1085" s="170">
        <v>98.186106010017411</v>
      </c>
      <c r="AS1085" s="170">
        <v>115.90906801569099</v>
      </c>
      <c r="AT1085" s="6">
        <v>1000</v>
      </c>
      <c r="AU1085" s="6">
        <v>1200</v>
      </c>
      <c r="AV1085" s="6">
        <v>800</v>
      </c>
    </row>
    <row r="1086" spans="1:48" x14ac:dyDescent="0.25">
      <c r="A1086" s="162">
        <v>1083</v>
      </c>
      <c r="B1086" s="3" t="s">
        <v>560</v>
      </c>
      <c r="C1086" s="3" t="s">
        <v>2176</v>
      </c>
      <c r="D1086" s="28">
        <v>3600</v>
      </c>
      <c r="E1086" s="25">
        <v>-2.7027030000000001</v>
      </c>
      <c r="F1086" s="25">
        <v>-5.2631579999999998</v>
      </c>
      <c r="G1086" s="25">
        <v>28.571429999999999</v>
      </c>
      <c r="H1086" s="28">
        <v>38160000000</v>
      </c>
      <c r="I1086" s="51">
        <v>10.6</v>
      </c>
      <c r="J1086" s="51">
        <v>44.364150000000002</v>
      </c>
      <c r="K1086" s="28">
        <v>9765</v>
      </c>
      <c r="L1086" s="28">
        <v>36120500</v>
      </c>
      <c r="M1086" s="51" t="s">
        <v>4942</v>
      </c>
      <c r="N1086" s="51">
        <v>0.32582451048881167</v>
      </c>
      <c r="O1086" s="51">
        <v>0.28807129999999997</v>
      </c>
      <c r="P1086" s="30">
        <v>563162.84597499995</v>
      </c>
      <c r="Q1086" s="27">
        <v>-0.25092204697554032</v>
      </c>
      <c r="R1086" s="30">
        <v>187247.738449</v>
      </c>
      <c r="S1086" s="27">
        <v>-0.6675069390900259</v>
      </c>
      <c r="T1086" s="30">
        <v>189455.69882300001</v>
      </c>
      <c r="U1086" s="27">
        <v>1.1791653091721538E-2</v>
      </c>
      <c r="V1086" s="30">
        <v>595.13396399999999</v>
      </c>
      <c r="W1086" s="32">
        <v>-0.80776792995948421</v>
      </c>
      <c r="X1086" s="30">
        <v>-211328.28985299999</v>
      </c>
      <c r="Y1086" s="32">
        <v>-356.09364720612717</v>
      </c>
      <c r="Z1086" s="30">
        <v>-17595.902684000001</v>
      </c>
      <c r="AA1086" s="32">
        <v>-0.91673664374873942</v>
      </c>
      <c r="AB1086" s="30">
        <v>66</v>
      </c>
      <c r="AC1086" s="27">
        <v>-0.80813953488372092</v>
      </c>
      <c r="AD1086" s="30">
        <v>-19937</v>
      </c>
      <c r="AE1086" s="27">
        <v>-303.07575757575756</v>
      </c>
      <c r="AF1086" s="30">
        <v>-1660</v>
      </c>
      <c r="AG1086" s="27">
        <v>-0.91673772383006469</v>
      </c>
      <c r="AH1086" s="25">
        <v>3.9388027238648253E-2</v>
      </c>
      <c r="AI1086" s="25">
        <v>-27.252615705018044</v>
      </c>
      <c r="AJ1086" s="25">
        <v>-3.8995372265937807</v>
      </c>
      <c r="AK1086" s="25">
        <v>0.17173705661040775</v>
      </c>
      <c r="AL1086" s="25">
        <v>-90.173285677661298</v>
      </c>
      <c r="AM1086" s="25">
        <v>-13.761540735761093</v>
      </c>
      <c r="AN1086" s="49">
        <v>9.9061906325540008</v>
      </c>
      <c r="AO1086" s="49">
        <v>7.407622608898901</v>
      </c>
      <c r="AP1086" s="49">
        <v>11.497302124097219</v>
      </c>
      <c r="AQ1086" s="49">
        <v>67.374945180081355</v>
      </c>
      <c r="AR1086" s="49">
        <v>100.06439665514908</v>
      </c>
      <c r="AS1086" s="49">
        <v>42.119085233026475</v>
      </c>
      <c r="AT1086" s="28">
        <v>0</v>
      </c>
      <c r="AU1086" s="28">
        <v>0</v>
      </c>
      <c r="AV1086" s="28" t="s">
        <v>4748</v>
      </c>
    </row>
    <row r="1087" spans="1:48" x14ac:dyDescent="0.25">
      <c r="A1087" s="162">
        <v>1084</v>
      </c>
      <c r="B1087" s="3" t="s">
        <v>3474</v>
      </c>
      <c r="C1087" s="3" t="s">
        <v>2176</v>
      </c>
      <c r="D1087" s="28">
        <v>600</v>
      </c>
      <c r="E1087" s="25">
        <v>20</v>
      </c>
      <c r="F1087" s="25">
        <v>50</v>
      </c>
      <c r="G1087" s="25">
        <v>100</v>
      </c>
      <c r="H1087" s="28">
        <v>1680000000</v>
      </c>
      <c r="I1087" s="51">
        <v>2.8</v>
      </c>
      <c r="J1087" s="51">
        <v>50.61786</v>
      </c>
      <c r="K1087" s="28">
        <v>50</v>
      </c>
      <c r="L1087" s="28">
        <v>30000</v>
      </c>
      <c r="M1087" s="51" t="s">
        <v>4942</v>
      </c>
      <c r="N1087" s="51" t="s">
        <v>4942</v>
      </c>
      <c r="O1087" s="51" t="s">
        <v>4942</v>
      </c>
      <c r="P1087" s="30" t="s">
        <v>4748</v>
      </c>
      <c r="Q1087" s="27" t="s">
        <v>2001</v>
      </c>
      <c r="R1087" s="30" t="s">
        <v>4748</v>
      </c>
      <c r="S1087" s="27" t="s">
        <v>2001</v>
      </c>
      <c r="T1087" s="30" t="s">
        <v>4748</v>
      </c>
      <c r="U1087" s="27" t="s">
        <v>4748</v>
      </c>
      <c r="V1087" s="30" t="s">
        <v>4748</v>
      </c>
      <c r="W1087" s="32" t="s">
        <v>2001</v>
      </c>
      <c r="X1087" s="30" t="s">
        <v>4748</v>
      </c>
      <c r="Y1087" s="32" t="s">
        <v>2001</v>
      </c>
      <c r="Z1087" s="30" t="s">
        <v>4748</v>
      </c>
      <c r="AA1087" s="32" t="s">
        <v>4748</v>
      </c>
      <c r="AB1087" s="30" t="s">
        <v>4748</v>
      </c>
      <c r="AC1087" s="27" t="s">
        <v>2001</v>
      </c>
      <c r="AD1087" s="30" t="s">
        <v>4748</v>
      </c>
      <c r="AE1087" s="27" t="s">
        <v>2001</v>
      </c>
      <c r="AF1087" s="30" t="s">
        <v>4748</v>
      </c>
      <c r="AG1087" s="27" t="s">
        <v>4748</v>
      </c>
      <c r="AH1087" s="25" t="s">
        <v>4748</v>
      </c>
      <c r="AI1087" s="25" t="s">
        <v>4748</v>
      </c>
      <c r="AJ1087" s="25" t="s">
        <v>4748</v>
      </c>
      <c r="AK1087" s="25" t="s">
        <v>4748</v>
      </c>
      <c r="AL1087" s="25" t="s">
        <v>4748</v>
      </c>
      <c r="AM1087" s="25" t="s">
        <v>4748</v>
      </c>
      <c r="AN1087" s="49" t="s">
        <v>4748</v>
      </c>
      <c r="AO1087" s="49" t="s">
        <v>4748</v>
      </c>
      <c r="AP1087" s="49" t="s">
        <v>4748</v>
      </c>
      <c r="AQ1087" s="49" t="s">
        <v>4748</v>
      </c>
      <c r="AR1087" s="49" t="s">
        <v>4748</v>
      </c>
      <c r="AS1087" s="49" t="s">
        <v>4748</v>
      </c>
      <c r="AT1087" s="28" t="s">
        <v>4748</v>
      </c>
      <c r="AU1087" s="28" t="s">
        <v>4748</v>
      </c>
      <c r="AV1087" s="28" t="s">
        <v>4748</v>
      </c>
    </row>
    <row r="1088" spans="1:48" x14ac:dyDescent="0.25">
      <c r="A1088" s="162">
        <v>1085</v>
      </c>
      <c r="B1088" s="3" t="s">
        <v>561</v>
      </c>
      <c r="C1088" s="3" t="s">
        <v>694</v>
      </c>
      <c r="D1088" s="28">
        <v>6400</v>
      </c>
      <c r="E1088" s="25">
        <v>1.587302</v>
      </c>
      <c r="F1088" s="25">
        <v>0</v>
      </c>
      <c r="G1088" s="25">
        <v>-20.987649999999999</v>
      </c>
      <c r="H1088" s="28">
        <v>219097600000</v>
      </c>
      <c r="I1088" s="51">
        <v>34.234000000000002</v>
      </c>
      <c r="J1088" s="51">
        <v>41.171039999999998</v>
      </c>
      <c r="K1088" s="28">
        <v>15174</v>
      </c>
      <c r="L1088" s="28">
        <v>97820500</v>
      </c>
      <c r="M1088" s="51">
        <v>7.8036181641444946</v>
      </c>
      <c r="N1088" s="51">
        <v>0.31590165579641055</v>
      </c>
      <c r="O1088" s="51">
        <v>0.55620029999999998</v>
      </c>
      <c r="P1088" s="30">
        <v>1188752.644207</v>
      </c>
      <c r="Q1088" s="27">
        <v>-3.6114788529312936E-2</v>
      </c>
      <c r="R1088" s="30">
        <v>595643.49966199999</v>
      </c>
      <c r="S1088" s="27">
        <v>-0.49893402755848737</v>
      </c>
      <c r="T1088" s="30">
        <v>787263.47833399998</v>
      </c>
      <c r="U1088" s="27">
        <v>0.32170245924069585</v>
      </c>
      <c r="V1088" s="30">
        <v>70451.960640999998</v>
      </c>
      <c r="W1088" s="32">
        <v>8.9833684730189711E-2</v>
      </c>
      <c r="X1088" s="30">
        <v>33510.087749999999</v>
      </c>
      <c r="Y1088" s="32">
        <v>-0.52435549777306589</v>
      </c>
      <c r="Z1088" s="30">
        <v>49390.185106999998</v>
      </c>
      <c r="AA1088" s="32">
        <v>0.47389005589816752</v>
      </c>
      <c r="AB1088" s="30">
        <v>2058.0357142857142</v>
      </c>
      <c r="AC1088" s="27">
        <v>8.1144465290806878E-2</v>
      </c>
      <c r="AD1088" s="30">
        <v>979</v>
      </c>
      <c r="AE1088" s="27">
        <v>-0.52430368763557489</v>
      </c>
      <c r="AF1088" s="30">
        <v>1298</v>
      </c>
      <c r="AG1088" s="27">
        <v>0.3258426966292135</v>
      </c>
      <c r="AH1088" s="25">
        <v>3.4714135445406606</v>
      </c>
      <c r="AI1088" s="25">
        <v>1.8237054075479127</v>
      </c>
      <c r="AJ1088" s="25">
        <v>2.686512131611416</v>
      </c>
      <c r="AK1088" s="25">
        <v>11.058273003955627</v>
      </c>
      <c r="AL1088" s="25">
        <v>5.0662184268073407</v>
      </c>
      <c r="AM1088" s="25">
        <v>6.4809966556298528</v>
      </c>
      <c r="AN1088" s="49">
        <v>19.913987543970336</v>
      </c>
      <c r="AO1088" s="49">
        <v>27.337630776194356</v>
      </c>
      <c r="AP1088" s="49">
        <v>22.520368104740406</v>
      </c>
      <c r="AQ1088" s="49">
        <v>105.4432059134586</v>
      </c>
      <c r="AR1088" s="49">
        <v>95.00541139724163</v>
      </c>
      <c r="AS1088" s="49">
        <v>94.556423157973853</v>
      </c>
      <c r="AT1088" s="28">
        <v>0</v>
      </c>
      <c r="AU1088" s="28">
        <v>700</v>
      </c>
      <c r="AV1088" s="28">
        <v>1000</v>
      </c>
    </row>
    <row r="1089" spans="1:48" x14ac:dyDescent="0.25">
      <c r="A1089" s="162">
        <v>1086</v>
      </c>
      <c r="B1089" s="3" t="s">
        <v>562</v>
      </c>
      <c r="C1089" s="3" t="s">
        <v>694</v>
      </c>
      <c r="D1089" s="28">
        <v>2900</v>
      </c>
      <c r="E1089" s="25">
        <v>16</v>
      </c>
      <c r="F1089" s="25">
        <v>-48.214289999999998</v>
      </c>
      <c r="G1089" s="25">
        <v>3.5714290000000002</v>
      </c>
      <c r="H1089" s="28">
        <v>75997371000</v>
      </c>
      <c r="I1089" s="51">
        <v>26.20599</v>
      </c>
      <c r="J1089" s="51">
        <v>95.374020000000002</v>
      </c>
      <c r="K1089" s="28">
        <v>18170.5</v>
      </c>
      <c r="L1089" s="28">
        <v>50296500</v>
      </c>
      <c r="M1089" s="51" t="s">
        <v>4942</v>
      </c>
      <c r="N1089" s="51">
        <v>0.30068423444864922</v>
      </c>
      <c r="O1089" s="51">
        <v>0.1948917</v>
      </c>
      <c r="P1089" s="30">
        <v>189391.36640999999</v>
      </c>
      <c r="Q1089" s="27">
        <v>1.5286368790841953</v>
      </c>
      <c r="R1089" s="30">
        <v>35938.298333999999</v>
      </c>
      <c r="S1089" s="27">
        <v>-0.81024320688304385</v>
      </c>
      <c r="T1089" s="30">
        <v>37921.222781999997</v>
      </c>
      <c r="U1089" s="27">
        <v>5.5175802414774343E-2</v>
      </c>
      <c r="V1089" s="30">
        <v>4391.3867890000001</v>
      </c>
      <c r="W1089" s="32">
        <v>-0.46811190619828336</v>
      </c>
      <c r="X1089" s="30">
        <v>-13126.711975</v>
      </c>
      <c r="Y1089" s="32">
        <v>-3.9891951234815268</v>
      </c>
      <c r="Z1089" s="30">
        <v>-40.065266000000001</v>
      </c>
      <c r="AA1089" s="32">
        <v>-0.9969478064212649</v>
      </c>
      <c r="AB1089" s="30">
        <v>244</v>
      </c>
      <c r="AC1089" s="27">
        <v>-0.39373583163433801</v>
      </c>
      <c r="AD1089" s="30">
        <v>-501</v>
      </c>
      <c r="AE1089" s="27">
        <v>-3.0532786885245899</v>
      </c>
      <c r="AF1089" s="30">
        <v>-2</v>
      </c>
      <c r="AG1089" s="27">
        <v>-0.99600798403193613</v>
      </c>
      <c r="AH1089" s="25">
        <v>0.95233118080800871</v>
      </c>
      <c r="AI1089" s="25">
        <v>-2.6400272213309819</v>
      </c>
      <c r="AJ1089" s="25">
        <v>-9.16320270741512E-3</v>
      </c>
      <c r="AK1089" s="25">
        <v>1.8792817560381183</v>
      </c>
      <c r="AL1089" s="25">
        <v>-4.8210204956156364</v>
      </c>
      <c r="AM1089" s="25">
        <v>-1.5079631257522845E-2</v>
      </c>
      <c r="AN1089" s="49">
        <v>10.261761927376757</v>
      </c>
      <c r="AO1089" s="49">
        <v>-169.99564121321094</v>
      </c>
      <c r="AP1089" s="49">
        <v>38.375954260915002</v>
      </c>
      <c r="AQ1089" s="49">
        <v>56.374818673203542</v>
      </c>
      <c r="AR1089" s="49">
        <v>11.962814210371455</v>
      </c>
      <c r="AS1089" s="49">
        <v>10.859957663692427</v>
      </c>
      <c r="AT1089" s="28">
        <v>0</v>
      </c>
      <c r="AU1089" s="28" t="s">
        <v>4748</v>
      </c>
      <c r="AV1089" s="28" t="s">
        <v>4748</v>
      </c>
    </row>
    <row r="1090" spans="1:48" x14ac:dyDescent="0.25">
      <c r="A1090" s="162">
        <v>1087</v>
      </c>
      <c r="B1090" s="3" t="s">
        <v>3477</v>
      </c>
      <c r="C1090" s="3" t="s">
        <v>2176</v>
      </c>
      <c r="D1090" s="6" t="s">
        <v>4942</v>
      </c>
      <c r="E1090" s="171" t="s">
        <v>4942</v>
      </c>
      <c r="F1090" s="171" t="s">
        <v>4942</v>
      </c>
      <c r="G1090" s="171" t="s">
        <v>4942</v>
      </c>
      <c r="H1090" s="6" t="s">
        <v>4942</v>
      </c>
      <c r="I1090" s="154">
        <v>11</v>
      </c>
      <c r="J1090" s="154">
        <v>59.768180000000001</v>
      </c>
      <c r="K1090" s="6">
        <v>0</v>
      </c>
      <c r="L1090" s="6" t="s">
        <v>4942</v>
      </c>
      <c r="M1090" s="154" t="s">
        <v>4942</v>
      </c>
      <c r="N1090" s="154" t="s">
        <v>4942</v>
      </c>
      <c r="O1090" s="154" t="s">
        <v>4942</v>
      </c>
      <c r="P1090" s="172">
        <v>348856.90623199998</v>
      </c>
      <c r="Q1090" s="168">
        <v>0.46395439385270798</v>
      </c>
      <c r="R1090" s="172">
        <v>222928.25266100001</v>
      </c>
      <c r="S1090" s="168">
        <v>-0.36097509128070338</v>
      </c>
      <c r="T1090" s="172">
        <v>161169.91677400001</v>
      </c>
      <c r="U1090" s="168">
        <v>-0.27703234179524994</v>
      </c>
      <c r="V1090" s="172">
        <v>-21010.369692</v>
      </c>
      <c r="W1090" s="173">
        <v>0.10923994897506817</v>
      </c>
      <c r="X1090" s="172">
        <v>758.16806899999995</v>
      </c>
      <c r="Y1090" s="173">
        <v>-1.0360854225848621</v>
      </c>
      <c r="Z1090" s="172">
        <v>1429.896827</v>
      </c>
      <c r="AA1090" s="173">
        <v>0.88598924890887243</v>
      </c>
      <c r="AB1090" s="172">
        <v>-1910</v>
      </c>
      <c r="AC1090" s="168">
        <v>0.10917537746806039</v>
      </c>
      <c r="AD1090" s="172">
        <v>69</v>
      </c>
      <c r="AE1090" s="168">
        <v>-1.0361256544502617</v>
      </c>
      <c r="AF1090" s="172">
        <v>130</v>
      </c>
      <c r="AG1090" s="168">
        <v>0.88405797101449279</v>
      </c>
      <c r="AH1090" s="171">
        <v>-2.9419502889151619</v>
      </c>
      <c r="AI1090" s="171">
        <v>0.10032650657402536</v>
      </c>
      <c r="AJ1090" s="171">
        <v>0.22601339289354899</v>
      </c>
      <c r="AK1090" s="171" t="s">
        <v>4748</v>
      </c>
      <c r="AL1090" s="171" t="s">
        <v>4748</v>
      </c>
      <c r="AM1090" s="171" t="s">
        <v>4748</v>
      </c>
      <c r="AN1090" s="170">
        <v>4.937809736678755</v>
      </c>
      <c r="AO1090" s="170">
        <v>-3.7876137888363637</v>
      </c>
      <c r="AP1090" s="170">
        <v>15.411851931915299</v>
      </c>
      <c r="AQ1090" s="170" t="s">
        <v>4748</v>
      </c>
      <c r="AR1090" s="170" t="s">
        <v>4748</v>
      </c>
      <c r="AS1090" s="170" t="s">
        <v>4748</v>
      </c>
      <c r="AT1090" s="6">
        <v>0</v>
      </c>
      <c r="AU1090" s="6" t="s">
        <v>4748</v>
      </c>
      <c r="AV1090" s="6" t="s">
        <v>4748</v>
      </c>
    </row>
    <row r="1091" spans="1:48" x14ac:dyDescent="0.25">
      <c r="A1091" s="162">
        <v>1088</v>
      </c>
      <c r="B1091" s="3" t="s">
        <v>563</v>
      </c>
      <c r="C1091" s="3" t="s">
        <v>694</v>
      </c>
      <c r="D1091" s="28">
        <v>11700</v>
      </c>
      <c r="E1091" s="25">
        <v>-4.0983609999999997</v>
      </c>
      <c r="F1091" s="25">
        <v>-22</v>
      </c>
      <c r="G1091" s="25">
        <v>-0.84745760000000003</v>
      </c>
      <c r="H1091" s="28">
        <v>30532881600</v>
      </c>
      <c r="I1091" s="51">
        <v>2.6096399999999997</v>
      </c>
      <c r="J1091" s="51">
        <v>36.301250000000003</v>
      </c>
      <c r="K1091" s="28">
        <v>235</v>
      </c>
      <c r="L1091" s="28">
        <v>2201500</v>
      </c>
      <c r="M1091" s="51">
        <v>8.7416526603163351</v>
      </c>
      <c r="N1091" s="51">
        <v>0.54903552610078643</v>
      </c>
      <c r="O1091" s="51" t="s">
        <v>4942</v>
      </c>
      <c r="P1091" s="30">
        <v>85979.949479999996</v>
      </c>
      <c r="Q1091" s="27">
        <v>-0.20558648455478057</v>
      </c>
      <c r="R1091" s="30">
        <v>73541.994617999997</v>
      </c>
      <c r="S1091" s="27">
        <v>-0.14466110921469222</v>
      </c>
      <c r="T1091" s="30">
        <v>86317.032493000006</v>
      </c>
      <c r="U1091" s="27">
        <v>0.17371078852780009</v>
      </c>
      <c r="V1091" s="30">
        <v>1164.19993</v>
      </c>
      <c r="W1091" s="32">
        <v>-0.85632792921847534</v>
      </c>
      <c r="X1091" s="30">
        <v>3524.9520849999999</v>
      </c>
      <c r="Y1091" s="32">
        <v>2.0277892947476812</v>
      </c>
      <c r="Z1091" s="30">
        <v>3667.6090399999998</v>
      </c>
      <c r="AA1091" s="32">
        <v>4.0470608269275218E-2</v>
      </c>
      <c r="AB1091" s="30">
        <v>334</v>
      </c>
      <c r="AC1091" s="27">
        <v>-0.89243156199677942</v>
      </c>
      <c r="AD1091" s="30">
        <v>1351</v>
      </c>
      <c r="AE1091" s="27">
        <v>3.044910179640719</v>
      </c>
      <c r="AF1091" s="30">
        <v>1405</v>
      </c>
      <c r="AG1091" s="27">
        <v>3.9970392301998517E-2</v>
      </c>
      <c r="AH1091" s="25">
        <v>0.79708873053872431</v>
      </c>
      <c r="AI1091" s="25">
        <v>2.6751038434497625</v>
      </c>
      <c r="AJ1091" s="25">
        <v>2.7640743717589653</v>
      </c>
      <c r="AK1091" s="25">
        <v>1.5815231798621872</v>
      </c>
      <c r="AL1091" s="25">
        <v>6.5429113574201638</v>
      </c>
      <c r="AM1091" s="25">
        <v>6.7874274161873096</v>
      </c>
      <c r="AN1091" s="49">
        <v>28.110272239252776</v>
      </c>
      <c r="AO1091" s="49">
        <v>22.999273854152612</v>
      </c>
      <c r="AP1091" s="49">
        <v>19.438645849370129</v>
      </c>
      <c r="AQ1091" s="49">
        <v>5.462766308723654</v>
      </c>
      <c r="AR1091" s="49">
        <v>2.9225919857571907</v>
      </c>
      <c r="AS1091" s="49">
        <v>15.262668141635089</v>
      </c>
      <c r="AT1091" s="28">
        <v>1000</v>
      </c>
      <c r="AU1091" s="28">
        <v>1000</v>
      </c>
      <c r="AV1091" s="28">
        <v>1000</v>
      </c>
    </row>
    <row r="1092" spans="1:48" x14ac:dyDescent="0.25">
      <c r="A1092" s="162">
        <v>1089</v>
      </c>
      <c r="B1092" s="3" t="s">
        <v>564</v>
      </c>
      <c r="C1092" s="3" t="s">
        <v>694</v>
      </c>
      <c r="D1092" s="28">
        <v>3000</v>
      </c>
      <c r="E1092" s="25">
        <v>15.38462</v>
      </c>
      <c r="F1092" s="25">
        <v>87.5</v>
      </c>
      <c r="G1092" s="25">
        <v>100</v>
      </c>
      <c r="H1092" s="28">
        <v>48022002000</v>
      </c>
      <c r="I1092" s="51">
        <v>16.00733</v>
      </c>
      <c r="J1092" s="51">
        <v>69.958849999999998</v>
      </c>
      <c r="K1092" s="28">
        <v>189695.8</v>
      </c>
      <c r="L1092" s="28">
        <v>440986500</v>
      </c>
      <c r="M1092" s="51" t="s">
        <v>4942</v>
      </c>
      <c r="N1092" s="51">
        <v>0.33796133760775898</v>
      </c>
      <c r="O1092" s="51">
        <v>0.64886739999999998</v>
      </c>
      <c r="P1092" s="30">
        <v>66546.730123000001</v>
      </c>
      <c r="Q1092" s="27">
        <v>-0.10549736088078654</v>
      </c>
      <c r="R1092" s="30">
        <v>71704.255082000003</v>
      </c>
      <c r="S1092" s="27">
        <v>7.7502304763392926E-2</v>
      </c>
      <c r="T1092" s="30">
        <v>38763.128275000003</v>
      </c>
      <c r="U1092" s="27">
        <v>-0.45940267797676693</v>
      </c>
      <c r="V1092" s="30">
        <v>118.863861</v>
      </c>
      <c r="W1092" s="32">
        <v>6.4247564170586209</v>
      </c>
      <c r="X1092" s="30">
        <v>-3470.0473259999999</v>
      </c>
      <c r="Y1092" s="32">
        <v>-30.193459616796396</v>
      </c>
      <c r="Z1092" s="30">
        <v>-6242.770117</v>
      </c>
      <c r="AA1092" s="32">
        <v>0.79904466150211817</v>
      </c>
      <c r="AB1092" s="30">
        <v>7</v>
      </c>
      <c r="AC1092" s="27">
        <v>6</v>
      </c>
      <c r="AD1092" s="30">
        <v>-216.78</v>
      </c>
      <c r="AE1092" s="27">
        <v>-31.96857142857143</v>
      </c>
      <c r="AF1092" s="30">
        <v>-389.99</v>
      </c>
      <c r="AG1092" s="27">
        <v>0.79901282406126029</v>
      </c>
      <c r="AH1092" s="25">
        <v>3.3349990521701157E-2</v>
      </c>
      <c r="AI1092" s="25">
        <v>-0.88270742136259706</v>
      </c>
      <c r="AJ1092" s="25">
        <v>-1.460911846440679</v>
      </c>
      <c r="AK1092" s="25">
        <v>7.2113865535375687E-2</v>
      </c>
      <c r="AL1092" s="25">
        <v>-2.1291610045770466</v>
      </c>
      <c r="AM1092" s="25">
        <v>-3.952481463331821</v>
      </c>
      <c r="AN1092" s="49">
        <v>10.635045129819144</v>
      </c>
      <c r="AO1092" s="49">
        <v>22.255883659554343</v>
      </c>
      <c r="AP1092" s="49">
        <v>18.482438231438124</v>
      </c>
      <c r="AQ1092" s="49">
        <v>95.587941871138483</v>
      </c>
      <c r="AR1092" s="49">
        <v>118.84462459848723</v>
      </c>
      <c r="AS1092" s="49">
        <v>148.66000501717332</v>
      </c>
      <c r="AT1092" s="28">
        <v>0</v>
      </c>
      <c r="AU1092" s="28">
        <v>0</v>
      </c>
      <c r="AV1092" s="28" t="s">
        <v>4748</v>
      </c>
    </row>
    <row r="1093" spans="1:48" x14ac:dyDescent="0.25">
      <c r="A1093" s="162">
        <v>1090</v>
      </c>
      <c r="B1093" s="3" t="s">
        <v>565</v>
      </c>
      <c r="C1093" s="3" t="s">
        <v>694</v>
      </c>
      <c r="D1093" s="6">
        <v>2200</v>
      </c>
      <c r="E1093" s="171">
        <v>46.666670000000003</v>
      </c>
      <c r="F1093" s="171">
        <v>46.666670000000003</v>
      </c>
      <c r="G1093" s="171">
        <v>83.333330000000004</v>
      </c>
      <c r="H1093" s="6">
        <v>3852402400</v>
      </c>
      <c r="I1093" s="154">
        <v>1.7510899999999998</v>
      </c>
      <c r="J1093" s="154">
        <v>68.672979999999995</v>
      </c>
      <c r="K1093" s="6">
        <v>50</v>
      </c>
      <c r="L1093" s="6">
        <v>112000</v>
      </c>
      <c r="M1093" s="154" t="s">
        <v>4942</v>
      </c>
      <c r="N1093" s="154" t="s">
        <v>4942</v>
      </c>
      <c r="O1093" s="154" t="s">
        <v>4942</v>
      </c>
      <c r="P1093" s="172">
        <v>16356.515151</v>
      </c>
      <c r="Q1093" s="168">
        <v>-0.39140318718011657</v>
      </c>
      <c r="R1093" s="172">
        <v>8917.9650750000001</v>
      </c>
      <c r="S1093" s="168">
        <v>-0.45477597197990083</v>
      </c>
      <c r="T1093" s="172">
        <v>15949.929432999999</v>
      </c>
      <c r="U1093" s="168">
        <v>0.78851669622624077</v>
      </c>
      <c r="V1093" s="172">
        <v>-9776.8729530000001</v>
      </c>
      <c r="W1093" s="173">
        <v>-68.061479789460293</v>
      </c>
      <c r="X1093" s="172">
        <v>-4245.1450949999999</v>
      </c>
      <c r="Y1093" s="173">
        <v>-0.5657972528222952</v>
      </c>
      <c r="Z1093" s="172">
        <v>-234.16680299999999</v>
      </c>
      <c r="AA1093" s="173">
        <v>-0.94483891651293483</v>
      </c>
      <c r="AB1093" s="172">
        <v>-5583</v>
      </c>
      <c r="AC1093" s="168">
        <v>-68.265060240963862</v>
      </c>
      <c r="AD1093" s="172">
        <v>-2424</v>
      </c>
      <c r="AE1093" s="168">
        <v>-0.56582482536270828</v>
      </c>
      <c r="AF1093" s="172">
        <v>-133.733183</v>
      </c>
      <c r="AG1093" s="168">
        <v>-0.94482954496699678</v>
      </c>
      <c r="AH1093" s="171">
        <v>-12.847425510753819</v>
      </c>
      <c r="AI1093" s="171">
        <v>-6.5129505817482904</v>
      </c>
      <c r="AJ1093" s="171">
        <v>-0.35981895094466598</v>
      </c>
      <c r="AK1093" s="171">
        <v>-51.399269754598095</v>
      </c>
      <c r="AL1093" s="171">
        <v>-35.439010535027485</v>
      </c>
      <c r="AM1093" s="171">
        <v>-2.4044040107864326</v>
      </c>
      <c r="AN1093" s="170">
        <v>3.5163490370064276</v>
      </c>
      <c r="AO1093" s="170">
        <v>-11.786301910360407</v>
      </c>
      <c r="AP1093" s="170">
        <v>17.40156377279941</v>
      </c>
      <c r="AQ1093" s="170">
        <v>26.173622797383732</v>
      </c>
      <c r="AR1093" s="170">
        <v>21.707893282775302</v>
      </c>
      <c r="AS1093" s="170">
        <v>22.462477131056065</v>
      </c>
      <c r="AT1093" s="6">
        <v>0</v>
      </c>
      <c r="AU1093" s="6" t="s">
        <v>4748</v>
      </c>
      <c r="AV1093" s="6" t="s">
        <v>4748</v>
      </c>
    </row>
    <row r="1094" spans="1:48" x14ac:dyDescent="0.25">
      <c r="A1094" s="162">
        <v>1091</v>
      </c>
      <c r="B1094" s="3" t="s">
        <v>566</v>
      </c>
      <c r="C1094" s="3" t="s">
        <v>694</v>
      </c>
      <c r="D1094" s="28">
        <v>25100</v>
      </c>
      <c r="E1094" s="25">
        <v>5.0209210000000004</v>
      </c>
      <c r="F1094" s="25">
        <v>10.087719999999999</v>
      </c>
      <c r="G1094" s="25">
        <v>-19.032260000000001</v>
      </c>
      <c r="H1094" s="28">
        <v>170679924700</v>
      </c>
      <c r="I1094" s="51">
        <v>6.7999899999999993</v>
      </c>
      <c r="J1094" s="51">
        <v>62.417409999999997</v>
      </c>
      <c r="K1094" s="28">
        <v>565</v>
      </c>
      <c r="L1094" s="28">
        <v>14596000</v>
      </c>
      <c r="M1094" s="51">
        <v>4.4276823086102652</v>
      </c>
      <c r="N1094" s="51">
        <v>0.83773261747761152</v>
      </c>
      <c r="O1094" s="51" t="s">
        <v>4942</v>
      </c>
      <c r="P1094" s="30">
        <v>303344.20897699997</v>
      </c>
      <c r="Q1094" s="27">
        <v>7.6419847210928982E-2</v>
      </c>
      <c r="R1094" s="30">
        <v>334932.74453899998</v>
      </c>
      <c r="S1094" s="27">
        <v>0.10413429571815258</v>
      </c>
      <c r="T1094" s="30">
        <v>231988.39369699999</v>
      </c>
      <c r="U1094" s="27">
        <v>-0.30735827571500113</v>
      </c>
      <c r="V1094" s="30">
        <v>16330.768904</v>
      </c>
      <c r="W1094" s="32">
        <v>9.879407125764561E-2</v>
      </c>
      <c r="X1094" s="30">
        <v>14690.746128999999</v>
      </c>
      <c r="Y1094" s="32">
        <v>-0.10042532501934431</v>
      </c>
      <c r="Z1094" s="30">
        <v>18143.825400999998</v>
      </c>
      <c r="AA1094" s="32">
        <v>0.23505132017655053</v>
      </c>
      <c r="AB1094" s="30">
        <v>2260</v>
      </c>
      <c r="AC1094" s="27">
        <v>0.10029211295034091</v>
      </c>
      <c r="AD1094" s="30">
        <v>1963</v>
      </c>
      <c r="AE1094" s="27">
        <v>-0.13141592920353984</v>
      </c>
      <c r="AF1094" s="30">
        <v>2482</v>
      </c>
      <c r="AG1094" s="27">
        <v>0.26439123790117169</v>
      </c>
      <c r="AH1094" s="25">
        <v>8.9124401665683841</v>
      </c>
      <c r="AI1094" s="25">
        <v>6.8710627598791358</v>
      </c>
      <c r="AJ1094" s="25">
        <v>7.8347709193525681</v>
      </c>
      <c r="AK1094" s="25">
        <v>15.755112219944539</v>
      </c>
      <c r="AL1094" s="25">
        <v>13.820289060316632</v>
      </c>
      <c r="AM1094" s="25">
        <v>16.085355076899997</v>
      </c>
      <c r="AN1094" s="49">
        <v>8.9473757041651165</v>
      </c>
      <c r="AO1094" s="49">
        <v>13.054141186219216</v>
      </c>
      <c r="AP1094" s="49">
        <v>14.698406281710874</v>
      </c>
      <c r="AQ1094" s="49">
        <v>72.280005716784828</v>
      </c>
      <c r="AR1094" s="49">
        <v>129.68255643155854</v>
      </c>
      <c r="AS1094" s="49">
        <v>85.313270912240355</v>
      </c>
      <c r="AT1094" s="28">
        <v>2000</v>
      </c>
      <c r="AU1094" s="28">
        <v>2000</v>
      </c>
      <c r="AV1094" s="28">
        <v>2000</v>
      </c>
    </row>
    <row r="1095" spans="1:48" x14ac:dyDescent="0.25">
      <c r="A1095" s="162">
        <v>1092</v>
      </c>
      <c r="B1095" s="3" t="s">
        <v>567</v>
      </c>
      <c r="C1095" s="3" t="s">
        <v>2176</v>
      </c>
      <c r="D1095" s="28">
        <v>1500</v>
      </c>
      <c r="E1095" s="25">
        <v>15.38462</v>
      </c>
      <c r="F1095" s="25">
        <v>25</v>
      </c>
      <c r="G1095" s="25">
        <v>-11.764709999999999</v>
      </c>
      <c r="H1095" s="28">
        <v>30809250000</v>
      </c>
      <c r="I1095" s="51">
        <v>20.5395</v>
      </c>
      <c r="J1095" s="51">
        <v>58.795059999999999</v>
      </c>
      <c r="K1095" s="28">
        <v>3160</v>
      </c>
      <c r="L1095" s="28">
        <v>3832500</v>
      </c>
      <c r="M1095" s="51" t="s">
        <v>4942</v>
      </c>
      <c r="N1095" s="51" t="s">
        <v>4942</v>
      </c>
      <c r="O1095" s="51">
        <v>0.70037280000000002</v>
      </c>
      <c r="P1095" s="30">
        <v>28822.494006000001</v>
      </c>
      <c r="Q1095" s="27">
        <v>-0.8122896971994511</v>
      </c>
      <c r="R1095" s="30">
        <v>7300.7547830000003</v>
      </c>
      <c r="S1095" s="27">
        <v>-0.74669940840372118</v>
      </c>
      <c r="T1095" s="30">
        <v>8382.6369059999997</v>
      </c>
      <c r="U1095" s="27">
        <v>0.14818770868995496</v>
      </c>
      <c r="V1095" s="30">
        <v>-22139.182713999999</v>
      </c>
      <c r="W1095" s="32">
        <v>5.1569950064034451</v>
      </c>
      <c r="X1095" s="30">
        <v>-146669.77499100001</v>
      </c>
      <c r="Y1095" s="32">
        <v>5.6248956380061621</v>
      </c>
      <c r="Z1095" s="30">
        <v>-23735.709108999999</v>
      </c>
      <c r="AA1095" s="32">
        <v>-0.83816904941419268</v>
      </c>
      <c r="AB1095" s="30">
        <v>-1078</v>
      </c>
      <c r="AC1095" s="27">
        <v>5.16</v>
      </c>
      <c r="AD1095" s="30">
        <v>-7141</v>
      </c>
      <c r="AE1095" s="27">
        <v>5.6243042671614099</v>
      </c>
      <c r="AF1095" s="30">
        <v>-1157</v>
      </c>
      <c r="AG1095" s="27">
        <v>-0.8379778742473043</v>
      </c>
      <c r="AH1095" s="25">
        <v>-3.9384913243813746</v>
      </c>
      <c r="AI1095" s="25">
        <v>-31.845594091896125</v>
      </c>
      <c r="AJ1095" s="25">
        <v>-6.6892688149396013</v>
      </c>
      <c r="AK1095" s="25">
        <v>-14.316790237947194</v>
      </c>
      <c r="AL1095" s="25">
        <v>-198.57939303768561</v>
      </c>
      <c r="AM1095" s="25" t="s">
        <v>4748</v>
      </c>
      <c r="AN1095" s="49">
        <v>-2.2132009564030275</v>
      </c>
      <c r="AO1095" s="49">
        <v>-1318.1482434403247</v>
      </c>
      <c r="AP1095" s="49">
        <v>3.0654937805557281</v>
      </c>
      <c r="AQ1095" s="49">
        <v>38.353767440037714</v>
      </c>
      <c r="AR1095" s="49">
        <v>174.18655297904968</v>
      </c>
      <c r="AS1095" s="49">
        <v>516.62358882018123</v>
      </c>
      <c r="AT1095" s="28">
        <v>0</v>
      </c>
      <c r="AU1095" s="28">
        <v>0</v>
      </c>
      <c r="AV1095" s="28">
        <v>0</v>
      </c>
    </row>
    <row r="1096" spans="1:48" x14ac:dyDescent="0.25">
      <c r="A1096" s="162">
        <v>1093</v>
      </c>
      <c r="B1096" s="3" t="s">
        <v>3480</v>
      </c>
      <c r="C1096" s="3" t="s">
        <v>2176</v>
      </c>
      <c r="D1096" s="28">
        <v>62800</v>
      </c>
      <c r="E1096" s="25">
        <v>-2.4844719999999998</v>
      </c>
      <c r="F1096" s="25">
        <v>23.137250000000002</v>
      </c>
      <c r="G1096" s="25">
        <v>-23.22738</v>
      </c>
      <c r="H1096" s="28">
        <v>7535736240000</v>
      </c>
      <c r="I1096" s="51">
        <v>119.99579999999999</v>
      </c>
      <c r="J1096" s="51">
        <v>5.9964599999999999</v>
      </c>
      <c r="K1096" s="28">
        <v>29062.5</v>
      </c>
      <c r="L1096" s="28">
        <v>1826985000</v>
      </c>
      <c r="M1096" s="51">
        <v>10.919840027821248</v>
      </c>
      <c r="N1096" s="51">
        <v>0.9929845820521962</v>
      </c>
      <c r="O1096" s="51">
        <v>1.2167429999999999</v>
      </c>
      <c r="P1096" s="30">
        <v>381092.164758</v>
      </c>
      <c r="Q1096" s="27">
        <v>-0.95282065839561869</v>
      </c>
      <c r="R1096" s="30">
        <v>1513117.9057499999</v>
      </c>
      <c r="S1096" s="27">
        <v>2.9704776053605184</v>
      </c>
      <c r="T1096" s="30">
        <v>10413729.068801001</v>
      </c>
      <c r="U1096" s="27">
        <v>5.8822984839633357</v>
      </c>
      <c r="V1096" s="30">
        <v>536891.01799399999</v>
      </c>
      <c r="W1096" s="32">
        <v>-0.61096100055802982</v>
      </c>
      <c r="X1096" s="30">
        <v>802433.78988299996</v>
      </c>
      <c r="Y1096" s="32">
        <v>0.49459343328401051</v>
      </c>
      <c r="Z1096" s="30">
        <v>2321512.4322259999</v>
      </c>
      <c r="AA1096" s="32">
        <v>1.8930890766258628</v>
      </c>
      <c r="AB1096" s="30">
        <v>4474</v>
      </c>
      <c r="AC1096" s="27">
        <v>-0.61099034866533342</v>
      </c>
      <c r="AD1096" s="30">
        <v>6687</v>
      </c>
      <c r="AE1096" s="27">
        <v>0.49463567277603926</v>
      </c>
      <c r="AF1096" s="30">
        <v>19347</v>
      </c>
      <c r="AG1096" s="27">
        <v>1.8932256617317182</v>
      </c>
      <c r="AH1096" s="25">
        <v>6.6649400999992388</v>
      </c>
      <c r="AI1096" s="25">
        <v>9.9283117869341257</v>
      </c>
      <c r="AJ1096" s="25">
        <v>13.9832072391683</v>
      </c>
      <c r="AK1096" s="25">
        <v>21.363761229270352</v>
      </c>
      <c r="AL1096" s="25">
        <v>29.904446095690311</v>
      </c>
      <c r="AM1096" s="25">
        <v>52.02739330695757</v>
      </c>
      <c r="AN1096" s="49">
        <v>38.888334222539001</v>
      </c>
      <c r="AO1096" s="49">
        <v>45.734194348456512</v>
      </c>
      <c r="AP1096" s="49">
        <v>36.705088083534086</v>
      </c>
      <c r="AQ1096" s="49">
        <v>50.879348548732914</v>
      </c>
      <c r="AR1096" s="49">
        <v>0</v>
      </c>
      <c r="AS1096" s="49">
        <v>103.01955189097573</v>
      </c>
      <c r="AT1096" s="28">
        <v>0</v>
      </c>
      <c r="AU1096" s="28">
        <v>0</v>
      </c>
      <c r="AV1096" s="28" t="s">
        <v>4748</v>
      </c>
    </row>
    <row r="1097" spans="1:48" x14ac:dyDescent="0.25">
      <c r="A1097" s="162">
        <v>1094</v>
      </c>
      <c r="B1097" s="3" t="s">
        <v>3483</v>
      </c>
      <c r="C1097" s="3" t="s">
        <v>2176</v>
      </c>
      <c r="D1097" s="28" t="s">
        <v>4942</v>
      </c>
      <c r="E1097" s="25" t="s">
        <v>4942</v>
      </c>
      <c r="F1097" s="25" t="s">
        <v>4942</v>
      </c>
      <c r="G1097" s="25" t="s">
        <v>4942</v>
      </c>
      <c r="H1097" s="28" t="s">
        <v>4942</v>
      </c>
      <c r="I1097" s="51">
        <v>4.3437000000000001</v>
      </c>
      <c r="J1097" s="51">
        <v>26.196149999999999</v>
      </c>
      <c r="K1097" s="28">
        <v>0</v>
      </c>
      <c r="L1097" s="28" t="s">
        <v>4942</v>
      </c>
      <c r="M1097" s="51" t="s">
        <v>4942</v>
      </c>
      <c r="N1097" s="51" t="s">
        <v>4942</v>
      </c>
      <c r="O1097" s="51" t="s">
        <v>4942</v>
      </c>
      <c r="P1097" s="30">
        <v>107075.81290999999</v>
      </c>
      <c r="Q1097" s="27">
        <v>-0.13755428739309361</v>
      </c>
      <c r="R1097" s="30">
        <v>155867.916982</v>
      </c>
      <c r="S1097" s="27">
        <v>0.4556781101723788</v>
      </c>
      <c r="T1097" s="30">
        <v>151528.71968400001</v>
      </c>
      <c r="U1097" s="27">
        <v>-2.7838938134401872E-2</v>
      </c>
      <c r="V1097" s="30">
        <v>482.29419999999999</v>
      </c>
      <c r="W1097" s="32">
        <v>-0.3267250788939583</v>
      </c>
      <c r="X1097" s="30">
        <v>1516.9452289999999</v>
      </c>
      <c r="Y1097" s="32">
        <v>2.1452694828177488</v>
      </c>
      <c r="Z1097" s="30">
        <v>2123.4316610000001</v>
      </c>
      <c r="AA1097" s="32">
        <v>0.39980773228035921</v>
      </c>
      <c r="AB1097" s="30">
        <v>111</v>
      </c>
      <c r="AC1097" s="27">
        <v>-0.32727272727272727</v>
      </c>
      <c r="AD1097" s="30">
        <v>349</v>
      </c>
      <c r="AE1097" s="27">
        <v>2.144144144144144</v>
      </c>
      <c r="AF1097" s="30">
        <v>489</v>
      </c>
      <c r="AG1097" s="27">
        <v>0.40114613180515757</v>
      </c>
      <c r="AH1097" s="25">
        <v>0.27838218911900342</v>
      </c>
      <c r="AI1097" s="25">
        <v>1.0803917523922959</v>
      </c>
      <c r="AJ1097" s="25">
        <v>1.5922680487449985</v>
      </c>
      <c r="AK1097" s="25">
        <v>9.7203579072574477</v>
      </c>
      <c r="AL1097" s="25">
        <v>25.217756764693139</v>
      </c>
      <c r="AM1097" s="25">
        <v>22.776753040561267</v>
      </c>
      <c r="AN1097" s="49">
        <v>10.819432993459966</v>
      </c>
      <c r="AO1097" s="49">
        <v>5.1457456276433167</v>
      </c>
      <c r="AP1097" s="49">
        <v>8.5941928131892489</v>
      </c>
      <c r="AQ1097" s="49">
        <v>609.18026158732926</v>
      </c>
      <c r="AR1097" s="49">
        <v>499.24714345377248</v>
      </c>
      <c r="AS1097" s="49">
        <v>457.70076893162337</v>
      </c>
      <c r="AT1097" s="28">
        <v>0</v>
      </c>
      <c r="AU1097" s="28">
        <v>0</v>
      </c>
      <c r="AV1097" s="28" t="s">
        <v>4748</v>
      </c>
    </row>
    <row r="1098" spans="1:48" x14ac:dyDescent="0.25">
      <c r="A1098" s="162">
        <v>1095</v>
      </c>
      <c r="B1098" s="3" t="s">
        <v>3486</v>
      </c>
      <c r="C1098" s="3" t="s">
        <v>2176</v>
      </c>
      <c r="D1098" s="28">
        <v>36000</v>
      </c>
      <c r="E1098" s="25">
        <v>-13.25301</v>
      </c>
      <c r="F1098" s="25">
        <v>1.4084509999999999</v>
      </c>
      <c r="G1098" s="25">
        <v>19.205300000000001</v>
      </c>
      <c r="H1098" s="28">
        <v>93600000000</v>
      </c>
      <c r="I1098" s="51">
        <v>2.6</v>
      </c>
      <c r="J1098" s="51">
        <v>19.669229999999999</v>
      </c>
      <c r="K1098" s="28">
        <v>4550</v>
      </c>
      <c r="L1098" s="28">
        <v>196055500</v>
      </c>
      <c r="M1098" s="51">
        <v>8.1135902636916839</v>
      </c>
      <c r="N1098" s="51">
        <v>1.7083434960903832</v>
      </c>
      <c r="O1098" s="51" t="s">
        <v>4942</v>
      </c>
      <c r="P1098" s="30">
        <v>191241.514161</v>
      </c>
      <c r="Q1098" s="27">
        <v>0.22084375432532277</v>
      </c>
      <c r="R1098" s="30">
        <v>179493.41422999999</v>
      </c>
      <c r="S1098" s="27">
        <v>-6.1430699200120675E-2</v>
      </c>
      <c r="T1098" s="30">
        <v>196613.024726</v>
      </c>
      <c r="U1098" s="27">
        <v>9.5377373980213079E-2</v>
      </c>
      <c r="V1098" s="30">
        <v>12615.397295999999</v>
      </c>
      <c r="W1098" s="32">
        <v>-1.4115172029093377</v>
      </c>
      <c r="X1098" s="30">
        <v>12557.568017</v>
      </c>
      <c r="Y1098" s="32">
        <v>-4.5840236056882144E-3</v>
      </c>
      <c r="Z1098" s="30">
        <v>12236.887922</v>
      </c>
      <c r="AA1098" s="32">
        <v>-2.5536799367988621E-2</v>
      </c>
      <c r="AB1098" s="30">
        <v>4852</v>
      </c>
      <c r="AC1098" s="27">
        <v>0.63587322993931217</v>
      </c>
      <c r="AD1098" s="30">
        <v>4830</v>
      </c>
      <c r="AE1098" s="27">
        <v>-4.5342126957955697E-3</v>
      </c>
      <c r="AF1098" s="30">
        <v>4706</v>
      </c>
      <c r="AG1098" s="27">
        <v>-2.5672877846790891E-2</v>
      </c>
      <c r="AH1098" s="25">
        <v>16.979906441850559</v>
      </c>
      <c r="AI1098" s="25">
        <v>16.54553818749573</v>
      </c>
      <c r="AJ1098" s="25">
        <v>16.065388829262673</v>
      </c>
      <c r="AK1098" s="25">
        <v>28.440868639920165</v>
      </c>
      <c r="AL1098" s="25">
        <v>25.391074077701418</v>
      </c>
      <c r="AM1098" s="25">
        <v>23.667351321952001</v>
      </c>
      <c r="AN1098" s="49">
        <v>16.892886433017075</v>
      </c>
      <c r="AO1098" s="49">
        <v>18.235401555211695</v>
      </c>
      <c r="AP1098" s="49">
        <v>18.152633561147958</v>
      </c>
      <c r="AQ1098" s="49">
        <v>23.626591192053599</v>
      </c>
      <c r="AR1098" s="49">
        <v>12.244925185708217</v>
      </c>
      <c r="AS1098" s="49">
        <v>16.301054927051386</v>
      </c>
      <c r="AT1098" s="28">
        <v>2500</v>
      </c>
      <c r="AU1098" s="28">
        <v>4000</v>
      </c>
      <c r="AV1098" s="28" t="s">
        <v>4748</v>
      </c>
    </row>
    <row r="1099" spans="1:48" x14ac:dyDescent="0.25">
      <c r="A1099" s="162">
        <v>1096</v>
      </c>
      <c r="B1099" s="3" t="s">
        <v>568</v>
      </c>
      <c r="C1099" s="3" t="s">
        <v>694</v>
      </c>
      <c r="D1099" s="28">
        <v>31200</v>
      </c>
      <c r="E1099" s="25">
        <v>-2.5</v>
      </c>
      <c r="F1099" s="25">
        <v>-8.7719299999999993</v>
      </c>
      <c r="G1099" s="25">
        <v>-5.4545450000000004</v>
      </c>
      <c r="H1099" s="28">
        <v>47368401600.000008</v>
      </c>
      <c r="I1099" s="51">
        <v>1.5182099999999998</v>
      </c>
      <c r="J1099" s="51">
        <v>60.338299999999997</v>
      </c>
      <c r="K1099" s="28">
        <v>15</v>
      </c>
      <c r="L1099" s="28">
        <v>476000</v>
      </c>
      <c r="M1099" s="51">
        <v>7.7868836505356205</v>
      </c>
      <c r="N1099" s="51">
        <v>1.2884348036675972</v>
      </c>
      <c r="O1099" s="51" t="s">
        <v>4942</v>
      </c>
      <c r="P1099" s="30">
        <v>142543.04461300001</v>
      </c>
      <c r="Q1099" s="27">
        <v>0.13544301237981138</v>
      </c>
      <c r="R1099" s="30">
        <v>151201.02458299999</v>
      </c>
      <c r="S1099" s="27">
        <v>6.0739406777132743E-2</v>
      </c>
      <c r="T1099" s="30">
        <v>153036.612444</v>
      </c>
      <c r="U1099" s="27">
        <v>1.2140049090688425E-2</v>
      </c>
      <c r="V1099" s="30">
        <v>6658.1430579999997</v>
      </c>
      <c r="W1099" s="32">
        <v>6.4566465803599371E-2</v>
      </c>
      <c r="X1099" s="30">
        <v>7569.3993710000004</v>
      </c>
      <c r="Y1099" s="32">
        <v>0.13686343250091237</v>
      </c>
      <c r="Z1099" s="30">
        <v>6794.1667619999998</v>
      </c>
      <c r="AA1099" s="32">
        <v>-0.10241666095332262</v>
      </c>
      <c r="AB1099" s="30">
        <v>3269</v>
      </c>
      <c r="AC1099" s="27">
        <v>-0.20655339805825246</v>
      </c>
      <c r="AD1099" s="30">
        <v>3984</v>
      </c>
      <c r="AE1099" s="27">
        <v>0.21872132150504742</v>
      </c>
      <c r="AF1099" s="30">
        <v>3616</v>
      </c>
      <c r="AG1099" s="27">
        <v>-9.2369477911646583E-2</v>
      </c>
      <c r="AH1099" s="25">
        <v>10.608152539148067</v>
      </c>
      <c r="AI1099" s="25">
        <v>11.585321102560959</v>
      </c>
      <c r="AJ1099" s="25">
        <v>10.056870944733808</v>
      </c>
      <c r="AK1099" s="25">
        <v>16.930722634844852</v>
      </c>
      <c r="AL1099" s="25">
        <v>19.722102004998636</v>
      </c>
      <c r="AM1099" s="25">
        <v>17.05681692624993</v>
      </c>
      <c r="AN1099" s="49">
        <v>28.218012287589133</v>
      </c>
      <c r="AO1099" s="49">
        <v>29.235108929923193</v>
      </c>
      <c r="AP1099" s="49">
        <v>28.294330280503832</v>
      </c>
      <c r="AQ1099" s="49">
        <v>31.832616088266423</v>
      </c>
      <c r="AR1099" s="49">
        <v>21.211832509567994</v>
      </c>
      <c r="AS1099" s="49">
        <v>16.649996833264936</v>
      </c>
      <c r="AT1099" s="28">
        <v>2500</v>
      </c>
      <c r="AU1099" s="28">
        <v>2500</v>
      </c>
      <c r="AV1099" s="28">
        <v>2000</v>
      </c>
    </row>
    <row r="1100" spans="1:48" x14ac:dyDescent="0.25">
      <c r="A1100" s="162">
        <v>1097</v>
      </c>
      <c r="B1100" s="3" t="s">
        <v>569</v>
      </c>
      <c r="C1100" s="3" t="s">
        <v>694</v>
      </c>
      <c r="D1100" s="28">
        <v>1500</v>
      </c>
      <c r="E1100" s="25">
        <v>-6.25</v>
      </c>
      <c r="F1100" s="25">
        <v>-6.25</v>
      </c>
      <c r="G1100" s="25">
        <v>-40</v>
      </c>
      <c r="H1100" s="28">
        <v>16671708000.000002</v>
      </c>
      <c r="I1100" s="51">
        <v>11.114469999999999</v>
      </c>
      <c r="J1100" s="51">
        <v>71.143079999999998</v>
      </c>
      <c r="K1100" s="28">
        <v>1240</v>
      </c>
      <c r="L1100" s="28">
        <v>1830500</v>
      </c>
      <c r="M1100" s="51">
        <v>13.401119291859127</v>
      </c>
      <c r="N1100" s="51">
        <v>0.13416300339034967</v>
      </c>
      <c r="O1100" s="51" t="s">
        <v>4942</v>
      </c>
      <c r="P1100" s="30">
        <v>710436.22831499996</v>
      </c>
      <c r="Q1100" s="27">
        <v>0.26674732848142746</v>
      </c>
      <c r="R1100" s="30">
        <v>466370.15202600003</v>
      </c>
      <c r="S1100" s="27">
        <v>-0.34354396152892075</v>
      </c>
      <c r="T1100" s="30">
        <v>282853.61036400002</v>
      </c>
      <c r="U1100" s="27">
        <v>-0.39349975735961978</v>
      </c>
      <c r="V1100" s="30">
        <v>2416.1595889999999</v>
      </c>
      <c r="W1100" s="32">
        <v>-0.64645044638174587</v>
      </c>
      <c r="X1100" s="30">
        <v>5257.3177619999997</v>
      </c>
      <c r="Y1100" s="32">
        <v>1.1758983909568235</v>
      </c>
      <c r="Z1100" s="30">
        <v>-9818.1694950000001</v>
      </c>
      <c r="AA1100" s="32">
        <v>-2.8675244562856617</v>
      </c>
      <c r="AB1100" s="30">
        <v>217</v>
      </c>
      <c r="AC1100" s="27">
        <v>-0.6471544715447155</v>
      </c>
      <c r="AD1100" s="30">
        <v>473</v>
      </c>
      <c r="AE1100" s="27">
        <v>1.1797235023041477</v>
      </c>
      <c r="AF1100" s="30">
        <v>-880.99009899999999</v>
      </c>
      <c r="AG1100" s="27">
        <v>-2.8625583488372097</v>
      </c>
      <c r="AH1100" s="25">
        <v>0.33068504637901835</v>
      </c>
      <c r="AI1100" s="25">
        <v>0.65717537865914699</v>
      </c>
      <c r="AJ1100" s="25">
        <v>-1.2705922841430772</v>
      </c>
      <c r="AK1100" s="25">
        <v>1.5605542050495227</v>
      </c>
      <c r="AL1100" s="25">
        <v>3.3836841584423376</v>
      </c>
      <c r="AM1100" s="25">
        <v>-6.6486897157943856</v>
      </c>
      <c r="AN1100" s="49">
        <v>8.6071826749363538</v>
      </c>
      <c r="AO1100" s="49">
        <v>11.06785272594426</v>
      </c>
      <c r="AP1100" s="49">
        <v>9.6391363560513028</v>
      </c>
      <c r="AQ1100" s="49">
        <v>199.25738372435387</v>
      </c>
      <c r="AR1100" s="49">
        <v>184.30007822673284</v>
      </c>
      <c r="AS1100" s="49">
        <v>129.60396165709008</v>
      </c>
      <c r="AT1100" s="28">
        <v>0</v>
      </c>
      <c r="AU1100" s="28">
        <v>800</v>
      </c>
      <c r="AV1100" s="28" t="s">
        <v>4748</v>
      </c>
    </row>
    <row r="1101" spans="1:48" x14ac:dyDescent="0.25">
      <c r="A1101" s="162">
        <v>1098</v>
      </c>
      <c r="B1101" s="3" t="s">
        <v>570</v>
      </c>
      <c r="C1101" s="3" t="s">
        <v>694</v>
      </c>
      <c r="D1101" s="6">
        <v>4100</v>
      </c>
      <c r="E1101" s="171">
        <v>-2.3809520000000002</v>
      </c>
      <c r="F1101" s="171">
        <v>-8.8888890000000007</v>
      </c>
      <c r="G1101" s="171">
        <v>-42.253520000000002</v>
      </c>
      <c r="H1101" s="6">
        <v>175202475100</v>
      </c>
      <c r="I1101" s="154">
        <v>42.732309999999998</v>
      </c>
      <c r="J1101" s="154">
        <v>99.502880000000005</v>
      </c>
      <c r="K1101" s="6">
        <v>11400</v>
      </c>
      <c r="L1101" s="6">
        <v>47698500</v>
      </c>
      <c r="M1101" s="154">
        <v>23.527318002179282</v>
      </c>
      <c r="N1101" s="154">
        <v>0.19674281393014104</v>
      </c>
      <c r="O1101" s="154">
        <v>0.36162420000000001</v>
      </c>
      <c r="P1101" s="172">
        <v>1597343.6223220001</v>
      </c>
      <c r="Q1101" s="168">
        <v>0.26520869274269243</v>
      </c>
      <c r="R1101" s="172">
        <v>1436787.40548</v>
      </c>
      <c r="S1101" s="168">
        <v>-0.10051451334472761</v>
      </c>
      <c r="T1101" s="172">
        <v>1496013.048983</v>
      </c>
      <c r="U1101" s="168">
        <v>4.1220881584227147E-2</v>
      </c>
      <c r="V1101" s="172">
        <v>92197.984217999998</v>
      </c>
      <c r="W1101" s="173">
        <v>0.19309380528849296</v>
      </c>
      <c r="X1101" s="172">
        <v>82031.508415999997</v>
      </c>
      <c r="Y1101" s="173">
        <v>-0.11026787503251267</v>
      </c>
      <c r="Z1101" s="172">
        <v>35322.343623000001</v>
      </c>
      <c r="AA1101" s="173">
        <v>-0.56940516753791048</v>
      </c>
      <c r="AB1101" s="172">
        <v>2158</v>
      </c>
      <c r="AC1101" s="168">
        <v>7.5772681954137555E-2</v>
      </c>
      <c r="AD1101" s="172">
        <v>1920</v>
      </c>
      <c r="AE1101" s="168">
        <v>-0.11028730305838741</v>
      </c>
      <c r="AF1101" s="172">
        <v>827</v>
      </c>
      <c r="AG1101" s="168">
        <v>-0.56927083333333328</v>
      </c>
      <c r="AH1101" s="171">
        <v>2.976682707454064</v>
      </c>
      <c r="AI1101" s="171">
        <v>2.6205472836224284</v>
      </c>
      <c r="AJ1101" s="171">
        <v>1.1282261280336159</v>
      </c>
      <c r="AK1101" s="171">
        <v>10.223020640121318</v>
      </c>
      <c r="AL1101" s="171">
        <v>8.8612016031064744</v>
      </c>
      <c r="AM1101" s="171">
        <v>3.7142322213245595</v>
      </c>
      <c r="AN1101" s="170">
        <v>19.605829746873926</v>
      </c>
      <c r="AO1101" s="170">
        <v>18.490195633796425</v>
      </c>
      <c r="AP1101" s="170">
        <v>12.600437958288291</v>
      </c>
      <c r="AQ1101" s="170">
        <v>114.90223957304156</v>
      </c>
      <c r="AR1101" s="170">
        <v>124.55889981257937</v>
      </c>
      <c r="AS1101" s="170">
        <v>133.4686926695635</v>
      </c>
      <c r="AT1101" s="6">
        <v>1000</v>
      </c>
      <c r="AU1101" s="6">
        <v>1200</v>
      </c>
      <c r="AV1101" s="6" t="s">
        <v>4748</v>
      </c>
    </row>
    <row r="1102" spans="1:48" x14ac:dyDescent="0.25">
      <c r="A1102" s="162">
        <v>1099</v>
      </c>
      <c r="B1102" s="3" t="s">
        <v>571</v>
      </c>
      <c r="C1102" s="3" t="s">
        <v>694</v>
      </c>
      <c r="D1102" s="28">
        <v>8300</v>
      </c>
      <c r="E1102" s="25">
        <v>-2.3529409999999999</v>
      </c>
      <c r="F1102" s="25">
        <v>-24.545449999999999</v>
      </c>
      <c r="G1102" s="25">
        <v>-20.952380000000002</v>
      </c>
      <c r="H1102" s="28">
        <v>166000000000</v>
      </c>
      <c r="I1102" s="51">
        <v>20</v>
      </c>
      <c r="J1102" s="51">
        <v>40.730499999999999</v>
      </c>
      <c r="K1102" s="28">
        <v>6340</v>
      </c>
      <c r="L1102" s="28">
        <v>55134000</v>
      </c>
      <c r="M1102" s="51">
        <v>30.285356326355334</v>
      </c>
      <c r="N1102" s="51">
        <v>0.47594460984313408</v>
      </c>
      <c r="O1102" s="51" t="s">
        <v>4942</v>
      </c>
      <c r="P1102" s="30">
        <v>75510.193484000003</v>
      </c>
      <c r="Q1102" s="27">
        <v>-0.40830405317529506</v>
      </c>
      <c r="R1102" s="30">
        <v>537298.474545</v>
      </c>
      <c r="S1102" s="27">
        <v>6.1155753912728246</v>
      </c>
      <c r="T1102" s="30">
        <v>37381.982601999996</v>
      </c>
      <c r="U1102" s="27">
        <v>-0.9304260399517118</v>
      </c>
      <c r="V1102" s="30">
        <v>1076.6386319999999</v>
      </c>
      <c r="W1102" s="32">
        <v>-0.60093833030359245</v>
      </c>
      <c r="X1102" s="30">
        <v>4381.8887789999999</v>
      </c>
      <c r="Y1102" s="32">
        <v>3.0699717145204577</v>
      </c>
      <c r="Z1102" s="30">
        <v>1867.12211</v>
      </c>
      <c r="AA1102" s="32">
        <v>-0.5739001594590678</v>
      </c>
      <c r="AB1102" s="30">
        <v>54</v>
      </c>
      <c r="AC1102" s="27">
        <v>-0.6</v>
      </c>
      <c r="AD1102" s="30">
        <v>219</v>
      </c>
      <c r="AE1102" s="27">
        <v>3.0555555555555554</v>
      </c>
      <c r="AF1102" s="30">
        <v>93</v>
      </c>
      <c r="AG1102" s="27">
        <v>-0.57534246575342463</v>
      </c>
      <c r="AH1102" s="25">
        <v>9.8953860302202851E-2</v>
      </c>
      <c r="AI1102" s="25">
        <v>0.42586234179836585</v>
      </c>
      <c r="AJ1102" s="25">
        <v>0.19613049548655898</v>
      </c>
      <c r="AK1102" s="25">
        <v>0.3205992504102016</v>
      </c>
      <c r="AL1102" s="25">
        <v>1.292500975197344</v>
      </c>
      <c r="AM1102" s="25">
        <v>0.54585806806057824</v>
      </c>
      <c r="AN1102" s="49">
        <v>38.607819004168284</v>
      </c>
      <c r="AO1102" s="49">
        <v>6.7637146241248729</v>
      </c>
      <c r="AP1102" s="49">
        <v>56.913323232518252</v>
      </c>
      <c r="AQ1102" s="49">
        <v>22.812751568815049</v>
      </c>
      <c r="AR1102" s="49">
        <v>31.257659811861433</v>
      </c>
      <c r="AS1102" s="49">
        <v>64.626248562505225</v>
      </c>
      <c r="AT1102" s="28">
        <v>0</v>
      </c>
      <c r="AU1102" s="28">
        <v>0</v>
      </c>
      <c r="AV1102" s="28">
        <v>0</v>
      </c>
    </row>
    <row r="1103" spans="1:48" x14ac:dyDescent="0.25">
      <c r="A1103" s="162">
        <v>1100</v>
      </c>
      <c r="B1103" s="3" t="s">
        <v>3489</v>
      </c>
      <c r="C1103" s="3" t="s">
        <v>2176</v>
      </c>
      <c r="D1103" s="28">
        <v>18300</v>
      </c>
      <c r="E1103" s="25">
        <v>-4.6875</v>
      </c>
      <c r="F1103" s="25">
        <v>14.375</v>
      </c>
      <c r="G1103" s="25">
        <v>14.375</v>
      </c>
      <c r="H1103" s="28">
        <v>91500000000</v>
      </c>
      <c r="I1103" s="51">
        <v>5</v>
      </c>
      <c r="J1103" s="51">
        <v>57.628</v>
      </c>
      <c r="K1103" s="28">
        <v>1070</v>
      </c>
      <c r="L1103" s="28">
        <v>19556000</v>
      </c>
      <c r="M1103" s="51">
        <v>5.9204141054674864</v>
      </c>
      <c r="N1103" s="51">
        <v>0.90848139392227523</v>
      </c>
      <c r="O1103" s="51" t="s">
        <v>4942</v>
      </c>
      <c r="P1103" s="30">
        <v>130963.251678</v>
      </c>
      <c r="Q1103" s="27">
        <v>8.9923454541092962E-2</v>
      </c>
      <c r="R1103" s="30">
        <v>168119.639842</v>
      </c>
      <c r="S1103" s="27">
        <v>0.28371613935912809</v>
      </c>
      <c r="T1103" s="30">
        <v>237120.654832</v>
      </c>
      <c r="U1103" s="27">
        <v>0.41042804430730179</v>
      </c>
      <c r="V1103" s="30">
        <v>15758.946795</v>
      </c>
      <c r="W1103" s="32">
        <v>0.38354124560890157</v>
      </c>
      <c r="X1103" s="30">
        <v>11388.856644</v>
      </c>
      <c r="Y1103" s="32">
        <v>-0.27730851609871177</v>
      </c>
      <c r="Z1103" s="30">
        <v>14810.124680999999</v>
      </c>
      <c r="AA1103" s="32">
        <v>0.3004048732848375</v>
      </c>
      <c r="AB1103" s="30">
        <v>2407</v>
      </c>
      <c r="AC1103" s="27">
        <v>5.6628621597892836E-2</v>
      </c>
      <c r="AD1103" s="30">
        <v>1711</v>
      </c>
      <c r="AE1103" s="27">
        <v>-0.28915662650602414</v>
      </c>
      <c r="AF1103" s="30">
        <v>2269</v>
      </c>
      <c r="AG1103" s="27">
        <v>0.32612507305669197</v>
      </c>
      <c r="AH1103" s="25">
        <v>8.4590472149216396</v>
      </c>
      <c r="AI1103" s="25">
        <v>4.5265140241141761</v>
      </c>
      <c r="AJ1103" s="25">
        <v>4.6266318257790191</v>
      </c>
      <c r="AK1103" s="25">
        <v>14.027275926458838</v>
      </c>
      <c r="AL1103" s="25">
        <v>9.7123264217073118</v>
      </c>
      <c r="AM1103" s="25">
        <v>12.305894791298456</v>
      </c>
      <c r="AN1103" s="49">
        <v>20.732197211136505</v>
      </c>
      <c r="AO1103" s="49">
        <v>21.177504850391347</v>
      </c>
      <c r="AP1103" s="49">
        <v>17.528319148514313</v>
      </c>
      <c r="AQ1103" s="49">
        <v>80.200167198987202</v>
      </c>
      <c r="AR1103" s="49">
        <v>191.8166038681284</v>
      </c>
      <c r="AS1103" s="49">
        <v>171.97881459799936</v>
      </c>
      <c r="AT1103" s="28">
        <v>1500</v>
      </c>
      <c r="AU1103" s="28">
        <v>1500</v>
      </c>
      <c r="AV1103" s="28">
        <v>1500</v>
      </c>
    </row>
    <row r="1104" spans="1:48" x14ac:dyDescent="0.25">
      <c r="A1104" s="162">
        <v>1101</v>
      </c>
      <c r="B1104" s="3" t="s">
        <v>3492</v>
      </c>
      <c r="C1104" s="3" t="s">
        <v>2176</v>
      </c>
      <c r="D1104" s="28" t="s">
        <v>4942</v>
      </c>
      <c r="E1104" s="25" t="s">
        <v>4942</v>
      </c>
      <c r="F1104" s="25" t="s">
        <v>4942</v>
      </c>
      <c r="G1104" s="25" t="s">
        <v>4942</v>
      </c>
      <c r="H1104" s="28" t="s">
        <v>4942</v>
      </c>
      <c r="I1104" s="51">
        <v>2.5</v>
      </c>
      <c r="J1104" s="51">
        <v>26.763999999999999</v>
      </c>
      <c r="K1104" s="28" t="s">
        <v>4942</v>
      </c>
      <c r="L1104" s="28" t="s">
        <v>4942</v>
      </c>
      <c r="M1104" s="51" t="s">
        <v>4942</v>
      </c>
      <c r="N1104" s="51" t="s">
        <v>4942</v>
      </c>
      <c r="O1104" s="51" t="s">
        <v>4942</v>
      </c>
      <c r="P1104" s="30">
        <v>5026.9159559999998</v>
      </c>
      <c r="Q1104" s="27">
        <v>-0.83665915579732908</v>
      </c>
      <c r="R1104" s="30">
        <v>13634.798379</v>
      </c>
      <c r="S1104" s="27">
        <v>1.7123585312234728</v>
      </c>
      <c r="T1104" s="30" t="s">
        <v>4748</v>
      </c>
      <c r="U1104" s="27" t="s">
        <v>4748</v>
      </c>
      <c r="V1104" s="30">
        <v>-6501.3259520000001</v>
      </c>
      <c r="W1104" s="32">
        <v>-32.969550895815573</v>
      </c>
      <c r="X1104" s="30">
        <v>-7124.8062220000002</v>
      </c>
      <c r="Y1104" s="32">
        <v>9.5900478549025614E-2</v>
      </c>
      <c r="Z1104" s="30" t="s">
        <v>4748</v>
      </c>
      <c r="AA1104" s="32" t="s">
        <v>4748</v>
      </c>
      <c r="AB1104" s="30">
        <v>-2601</v>
      </c>
      <c r="AC1104" s="27">
        <v>-33.111111111111114</v>
      </c>
      <c r="AD1104" s="30">
        <v>-2850</v>
      </c>
      <c r="AE1104" s="27">
        <v>9.5732410611303331E-2</v>
      </c>
      <c r="AF1104" s="30" t="s">
        <v>4748</v>
      </c>
      <c r="AG1104" s="27" t="s">
        <v>4748</v>
      </c>
      <c r="AH1104" s="25">
        <v>-10.89554177891778</v>
      </c>
      <c r="AI1104" s="25">
        <v>-13.579375258346593</v>
      </c>
      <c r="AJ1104" s="25" t="s">
        <v>4748</v>
      </c>
      <c r="AK1104" s="25">
        <v>-33.20261864607145</v>
      </c>
      <c r="AL1104" s="25">
        <v>-55.80337991752652</v>
      </c>
      <c r="AM1104" s="25" t="s">
        <v>4748</v>
      </c>
      <c r="AN1104" s="49">
        <v>-70.350353356892285</v>
      </c>
      <c r="AO1104" s="49">
        <v>-27.52370389121397</v>
      </c>
      <c r="AP1104" s="49" t="s">
        <v>4748</v>
      </c>
      <c r="AQ1104" s="49">
        <v>22.127919365171678</v>
      </c>
      <c r="AR1104" s="49">
        <v>31.541756956237986</v>
      </c>
      <c r="AS1104" s="49" t="s">
        <v>4748</v>
      </c>
      <c r="AT1104" s="28">
        <v>0</v>
      </c>
      <c r="AU1104" s="28">
        <v>0</v>
      </c>
      <c r="AV1104" s="28" t="s">
        <v>4748</v>
      </c>
    </row>
    <row r="1105" spans="1:48" x14ac:dyDescent="0.25">
      <c r="A1105" s="162">
        <v>1102</v>
      </c>
      <c r="B1105" s="3" t="s">
        <v>572</v>
      </c>
      <c r="C1105" s="3" t="s">
        <v>2176</v>
      </c>
      <c r="D1105" s="28">
        <v>4500</v>
      </c>
      <c r="E1105" s="25">
        <v>-40</v>
      </c>
      <c r="F1105" s="25">
        <v>-40</v>
      </c>
      <c r="G1105" s="25">
        <v>-40</v>
      </c>
      <c r="H1105" s="28">
        <v>20250000000</v>
      </c>
      <c r="I1105" s="51">
        <v>4.5</v>
      </c>
      <c r="J1105" s="51" t="s">
        <v>4942</v>
      </c>
      <c r="K1105" s="28">
        <v>70</v>
      </c>
      <c r="L1105" s="28">
        <v>315000</v>
      </c>
      <c r="M1105" s="51" t="s">
        <v>4942</v>
      </c>
      <c r="N1105" s="51">
        <v>2.3643724544408689</v>
      </c>
      <c r="O1105" s="51" t="s">
        <v>4942</v>
      </c>
      <c r="P1105" s="30">
        <v>161039.17534300001</v>
      </c>
      <c r="Q1105" s="27">
        <v>-0.34129851549879342</v>
      </c>
      <c r="R1105" s="30">
        <v>46483.895472999997</v>
      </c>
      <c r="S1105" s="27">
        <v>-0.71135038804071637</v>
      </c>
      <c r="T1105" s="30">
        <v>2431.3953029999998</v>
      </c>
      <c r="U1105" s="27">
        <v>-0.94769381356146742</v>
      </c>
      <c r="V1105" s="30">
        <v>-19619.956300999998</v>
      </c>
      <c r="W1105" s="32">
        <v>-52.923308057838128</v>
      </c>
      <c r="X1105" s="30">
        <v>-10911.210523</v>
      </c>
      <c r="Y1105" s="32">
        <v>-0.44387182338199849</v>
      </c>
      <c r="Z1105" s="30">
        <v>-14577.210417</v>
      </c>
      <c r="AA1105" s="32">
        <v>0.33598470914591488</v>
      </c>
      <c r="AB1105" s="30">
        <v>-4360</v>
      </c>
      <c r="AC1105" s="27">
        <v>-52.904761904761905</v>
      </c>
      <c r="AD1105" s="30">
        <v>-2425</v>
      </c>
      <c r="AE1105" s="27">
        <v>-0.44380733944954132</v>
      </c>
      <c r="AF1105" s="30">
        <v>-3239</v>
      </c>
      <c r="AG1105" s="27">
        <v>0.3356701030927835</v>
      </c>
      <c r="AH1105" s="25">
        <v>-16.255511942777343</v>
      </c>
      <c r="AI1105" s="25">
        <v>-11.78988832455059</v>
      </c>
      <c r="AJ1105" s="25">
        <v>-20.832536281429689</v>
      </c>
      <c r="AK1105" s="25">
        <v>-64.429684607619947</v>
      </c>
      <c r="AL1105" s="25">
        <v>-71.849744396178465</v>
      </c>
      <c r="AM1105" s="25" t="s">
        <v>4748</v>
      </c>
      <c r="AN1105" s="49">
        <v>12.909763640256799</v>
      </c>
      <c r="AO1105" s="49">
        <v>4.1510546961813555</v>
      </c>
      <c r="AP1105" s="49">
        <v>-171.0494084556517</v>
      </c>
      <c r="AQ1105" s="49">
        <v>172.80422026004968</v>
      </c>
      <c r="AR1105" s="49">
        <v>386.03048819156822</v>
      </c>
      <c r="AS1105" s="49" t="s">
        <v>4748</v>
      </c>
      <c r="AT1105" s="28">
        <v>0</v>
      </c>
      <c r="AU1105" s="28">
        <v>0</v>
      </c>
      <c r="AV1105" s="28">
        <v>0</v>
      </c>
    </row>
    <row r="1106" spans="1:48" x14ac:dyDescent="0.25">
      <c r="A1106" s="162">
        <v>1103</v>
      </c>
      <c r="B1106" s="3" t="s">
        <v>3495</v>
      </c>
      <c r="C1106" s="3" t="s">
        <v>2176</v>
      </c>
      <c r="D1106" s="6">
        <v>13000</v>
      </c>
      <c r="E1106" s="171">
        <v>0</v>
      </c>
      <c r="F1106" s="171">
        <v>1.5625</v>
      </c>
      <c r="G1106" s="171">
        <v>-18.75</v>
      </c>
      <c r="H1106" s="6">
        <v>1624876500000</v>
      </c>
      <c r="I1106" s="154">
        <v>124.9905</v>
      </c>
      <c r="J1106" s="154">
        <v>79.889269999999996</v>
      </c>
      <c r="K1106" s="6">
        <v>2460</v>
      </c>
      <c r="L1106" s="6">
        <v>31326500</v>
      </c>
      <c r="M1106" s="154">
        <v>7.701421800947867</v>
      </c>
      <c r="N1106" s="154">
        <v>0.82593587215230246</v>
      </c>
      <c r="O1106" s="154">
        <v>0.38230910000000001</v>
      </c>
      <c r="P1106" s="172">
        <v>1420533.555045</v>
      </c>
      <c r="Q1106" s="168" t="s">
        <v>2001</v>
      </c>
      <c r="R1106" s="172">
        <v>1512841.884477</v>
      </c>
      <c r="S1106" s="168">
        <v>6.4981449473100028E-2</v>
      </c>
      <c r="T1106" s="172">
        <v>1481634.644843</v>
      </c>
      <c r="U1106" s="168">
        <v>-2.0628222918873347E-2</v>
      </c>
      <c r="V1106" s="172">
        <v>62778.811778000003</v>
      </c>
      <c r="W1106" s="173" t="s">
        <v>2001</v>
      </c>
      <c r="X1106" s="172">
        <v>302046.09938700002</v>
      </c>
      <c r="Y1106" s="173">
        <v>3.8112745500042751</v>
      </c>
      <c r="Z1106" s="172">
        <v>211032.72562099999</v>
      </c>
      <c r="AA1106" s="173">
        <v>-0.30132279129149786</v>
      </c>
      <c r="AB1106" s="172">
        <v>477</v>
      </c>
      <c r="AC1106" s="168" t="s">
        <v>2001</v>
      </c>
      <c r="AD1106" s="172">
        <v>2400</v>
      </c>
      <c r="AE1106" s="168">
        <v>4.0314465408805029</v>
      </c>
      <c r="AF1106" s="172">
        <v>1688</v>
      </c>
      <c r="AG1106" s="168">
        <v>-0.29666666666666669</v>
      </c>
      <c r="AH1106" s="171" t="s">
        <v>4748</v>
      </c>
      <c r="AI1106" s="171">
        <v>13.992893666256325</v>
      </c>
      <c r="AJ1106" s="171">
        <v>8.4390581173860131</v>
      </c>
      <c r="AK1106" s="171" t="s">
        <v>4748</v>
      </c>
      <c r="AL1106" s="171">
        <v>18.485202264930724</v>
      </c>
      <c r="AM1106" s="171">
        <v>11.292079485810532</v>
      </c>
      <c r="AN1106" s="170">
        <v>8.7294087060176278</v>
      </c>
      <c r="AO1106" s="170">
        <v>7.7996008740722989</v>
      </c>
      <c r="AP1106" s="170">
        <v>8.3401206711182123</v>
      </c>
      <c r="AQ1106" s="170">
        <v>6.1587863908754228</v>
      </c>
      <c r="AR1106" s="170">
        <v>22.728068379200348</v>
      </c>
      <c r="AS1106" s="170">
        <v>16.548521854603525</v>
      </c>
      <c r="AT1106" s="6" t="s">
        <v>4748</v>
      </c>
      <c r="AU1106" s="6" t="s">
        <v>4748</v>
      </c>
      <c r="AV1106" s="6" t="s">
        <v>4748</v>
      </c>
    </row>
    <row r="1107" spans="1:48" x14ac:dyDescent="0.25">
      <c r="A1107" s="162">
        <v>1104</v>
      </c>
      <c r="B1107" s="3" t="s">
        <v>573</v>
      </c>
      <c r="C1107" s="3" t="s">
        <v>694</v>
      </c>
      <c r="D1107" s="28">
        <v>30000</v>
      </c>
      <c r="E1107" s="25">
        <v>-2.2801300000000002</v>
      </c>
      <c r="F1107" s="25">
        <v>-5.3627760000000002</v>
      </c>
      <c r="G1107" s="25">
        <v>3.6717059999999999</v>
      </c>
      <c r="H1107" s="28">
        <v>959999070000</v>
      </c>
      <c r="I1107" s="51">
        <v>31.999969999999998</v>
      </c>
      <c r="J1107" s="51">
        <v>47.821449999999999</v>
      </c>
      <c r="K1107" s="28">
        <v>1592.5</v>
      </c>
      <c r="L1107" s="28">
        <v>47748500</v>
      </c>
      <c r="M1107" s="51">
        <v>12.459820665743012</v>
      </c>
      <c r="N1107" s="51">
        <v>2.4524413807380512</v>
      </c>
      <c r="O1107" s="51">
        <v>0.28811310000000001</v>
      </c>
      <c r="P1107" s="30">
        <v>202014.021641</v>
      </c>
      <c r="Q1107" s="27">
        <v>0.97020038406870368</v>
      </c>
      <c r="R1107" s="30">
        <v>207946.47094699999</v>
      </c>
      <c r="S1107" s="27">
        <v>2.9366522471111267E-2</v>
      </c>
      <c r="T1107" s="30">
        <v>318070.10144300002</v>
      </c>
      <c r="U1107" s="27">
        <v>0.52957681846915117</v>
      </c>
      <c r="V1107" s="30">
        <v>69977.390285000001</v>
      </c>
      <c r="W1107" s="32">
        <v>0.94157267130974431</v>
      </c>
      <c r="X1107" s="30">
        <v>77982.610088999994</v>
      </c>
      <c r="Y1107" s="32">
        <v>0.11439723275470515</v>
      </c>
      <c r="Z1107" s="30">
        <v>156874.13820300001</v>
      </c>
      <c r="AA1107" s="32">
        <v>1.0116553937340991</v>
      </c>
      <c r="AB1107" s="30">
        <v>2078.125</v>
      </c>
      <c r="AC1107" s="27">
        <v>0.84517203107658156</v>
      </c>
      <c r="AD1107" s="30">
        <v>2315</v>
      </c>
      <c r="AE1107" s="27">
        <v>0.11398496240601497</v>
      </c>
      <c r="AF1107" s="30">
        <v>4651.875</v>
      </c>
      <c r="AG1107" s="27">
        <v>1.0094492440604752</v>
      </c>
      <c r="AH1107" s="25">
        <v>7.6812404142414996</v>
      </c>
      <c r="AI1107" s="25">
        <v>8.4914063545009704</v>
      </c>
      <c r="AJ1107" s="25">
        <v>17.540408072048773</v>
      </c>
      <c r="AK1107" s="25">
        <v>26.133154758143718</v>
      </c>
      <c r="AL1107" s="25">
        <v>26.692965115226112</v>
      </c>
      <c r="AM1107" s="25">
        <v>46.825765334597818</v>
      </c>
      <c r="AN1107" s="49">
        <v>64.120528273622853</v>
      </c>
      <c r="AO1107" s="49">
        <v>62.975561134373393</v>
      </c>
      <c r="AP1107" s="49">
        <v>69.54143297924486</v>
      </c>
      <c r="AQ1107" s="49">
        <v>129.43572734683292</v>
      </c>
      <c r="AR1107" s="49">
        <v>112.3549127263534</v>
      </c>
      <c r="AS1107" s="49">
        <v>76.65155552261912</v>
      </c>
      <c r="AT1107" s="28">
        <v>1250</v>
      </c>
      <c r="AU1107" s="28">
        <v>1562.5</v>
      </c>
      <c r="AV1107" s="28">
        <v>1625</v>
      </c>
    </row>
    <row r="1108" spans="1:48" x14ac:dyDescent="0.25">
      <c r="A1108" s="162">
        <v>1105</v>
      </c>
      <c r="B1108" s="3" t="s">
        <v>574</v>
      </c>
      <c r="C1108" s="3" t="s">
        <v>694</v>
      </c>
      <c r="D1108" s="28">
        <v>17700</v>
      </c>
      <c r="E1108" s="25">
        <v>4.7337280000000002</v>
      </c>
      <c r="F1108" s="25">
        <v>8.5889570000000006</v>
      </c>
      <c r="G1108" s="25">
        <v>-4.3243239999999998</v>
      </c>
      <c r="H1108" s="28">
        <v>177000000000</v>
      </c>
      <c r="I1108" s="51">
        <v>10</v>
      </c>
      <c r="J1108" s="51">
        <v>54.758000000000003</v>
      </c>
      <c r="K1108" s="28">
        <v>725</v>
      </c>
      <c r="L1108" s="28">
        <v>12347000</v>
      </c>
      <c r="M1108" s="51">
        <v>4.8673557853588028</v>
      </c>
      <c r="N1108" s="51">
        <v>0.83540622593645109</v>
      </c>
      <c r="O1108" s="51">
        <v>0.34760999999999997</v>
      </c>
      <c r="P1108" s="30">
        <v>476074.89386100002</v>
      </c>
      <c r="Q1108" s="27">
        <v>0.30718899143108502</v>
      </c>
      <c r="R1108" s="30">
        <v>507361.04064899997</v>
      </c>
      <c r="S1108" s="27">
        <v>6.571685924092141E-2</v>
      </c>
      <c r="T1108" s="30">
        <v>515402.15028</v>
      </c>
      <c r="U1108" s="27">
        <v>1.5848890606015194E-2</v>
      </c>
      <c r="V1108" s="30">
        <v>29783.368237999999</v>
      </c>
      <c r="W1108" s="32">
        <v>0.22569065900567842</v>
      </c>
      <c r="X1108" s="30">
        <v>42136.209647000003</v>
      </c>
      <c r="Y1108" s="32">
        <v>0.41475636033802465</v>
      </c>
      <c r="Z1108" s="30">
        <v>34956.177174999997</v>
      </c>
      <c r="AA1108" s="32">
        <v>-0.17040053037877381</v>
      </c>
      <c r="AB1108" s="30">
        <v>2755</v>
      </c>
      <c r="AC1108" s="27">
        <v>-9.2854790912084262E-2</v>
      </c>
      <c r="AD1108" s="30">
        <v>3666</v>
      </c>
      <c r="AE1108" s="27">
        <v>0.33067150635208709</v>
      </c>
      <c r="AF1108" s="30">
        <v>3041</v>
      </c>
      <c r="AG1108" s="27">
        <v>-0.17048554282596837</v>
      </c>
      <c r="AH1108" s="25">
        <v>13.295668905425922</v>
      </c>
      <c r="AI1108" s="25">
        <v>16.128976278682348</v>
      </c>
      <c r="AJ1108" s="25">
        <v>11.176888691390879</v>
      </c>
      <c r="AK1108" s="25">
        <v>17.798951905363296</v>
      </c>
      <c r="AL1108" s="25">
        <v>21.90677377506513</v>
      </c>
      <c r="AM1108" s="25">
        <v>15.767753848003933</v>
      </c>
      <c r="AN1108" s="49">
        <v>21.71508763643898</v>
      </c>
      <c r="AO1108" s="49">
        <v>23.756082941808653</v>
      </c>
      <c r="AP1108" s="49">
        <v>24.419423240982908</v>
      </c>
      <c r="AQ1108" s="49">
        <v>16.197913415204376</v>
      </c>
      <c r="AR1108" s="49">
        <v>26.313812025459065</v>
      </c>
      <c r="AS1108" s="49">
        <v>34.383543825592213</v>
      </c>
      <c r="AT1108" s="28">
        <v>1600</v>
      </c>
      <c r="AU1108" s="28" t="s">
        <v>4748</v>
      </c>
      <c r="AV1108" s="28">
        <v>1800</v>
      </c>
    </row>
    <row r="1109" spans="1:48" x14ac:dyDescent="0.25">
      <c r="A1109" s="162">
        <v>1106</v>
      </c>
      <c r="B1109" s="3" t="s">
        <v>3498</v>
      </c>
      <c r="C1109" s="3" t="s">
        <v>2176</v>
      </c>
      <c r="D1109" s="28">
        <v>13000</v>
      </c>
      <c r="E1109" s="25">
        <v>5.6910569999999998</v>
      </c>
      <c r="F1109" s="25">
        <v>30</v>
      </c>
      <c r="G1109" s="25">
        <v>30</v>
      </c>
      <c r="H1109" s="28">
        <v>109200000000</v>
      </c>
      <c r="I1109" s="51">
        <v>8.4</v>
      </c>
      <c r="J1109" s="51">
        <v>31.947050000000001</v>
      </c>
      <c r="K1109" s="28">
        <v>545</v>
      </c>
      <c r="L1109" s="28">
        <v>7059000</v>
      </c>
      <c r="M1109" s="51">
        <v>7.0690592713431215</v>
      </c>
      <c r="N1109" s="51">
        <v>1.0714128815582569</v>
      </c>
      <c r="O1109" s="51" t="s">
        <v>4942</v>
      </c>
      <c r="P1109" s="30">
        <v>705541.16752799996</v>
      </c>
      <c r="Q1109" s="27" t="s">
        <v>2001</v>
      </c>
      <c r="R1109" s="30">
        <v>704931.69891100004</v>
      </c>
      <c r="S1109" s="27">
        <v>-8.6383140353851751E-4</v>
      </c>
      <c r="T1109" s="30">
        <v>767962.58386599994</v>
      </c>
      <c r="U1109" s="27">
        <v>8.9414173106943454E-2</v>
      </c>
      <c r="V1109" s="30">
        <v>14017.216415000001</v>
      </c>
      <c r="W1109" s="32" t="s">
        <v>2001</v>
      </c>
      <c r="X1109" s="30">
        <v>14557.320760000001</v>
      </c>
      <c r="Y1109" s="32">
        <v>3.8531497910100576E-2</v>
      </c>
      <c r="Z1109" s="30">
        <v>15265.001783</v>
      </c>
      <c r="AA1109" s="32">
        <v>4.8613411400848953E-2</v>
      </c>
      <c r="AB1109" s="30">
        <v>1869</v>
      </c>
      <c r="AC1109" s="27" t="s">
        <v>2001</v>
      </c>
      <c r="AD1109" s="30">
        <v>1941</v>
      </c>
      <c r="AE1109" s="27">
        <v>3.8523274478330594E-2</v>
      </c>
      <c r="AF1109" s="30">
        <v>1839</v>
      </c>
      <c r="AG1109" s="27">
        <v>-5.2550231839258117E-2</v>
      </c>
      <c r="AH1109" s="25" t="s">
        <v>4748</v>
      </c>
      <c r="AI1109" s="25">
        <v>3.7389468213498325</v>
      </c>
      <c r="AJ1109" s="25">
        <v>3.7324099715930452</v>
      </c>
      <c r="AK1109" s="25" t="s">
        <v>4748</v>
      </c>
      <c r="AL1109" s="25">
        <v>15.897922493549139</v>
      </c>
      <c r="AM1109" s="25">
        <v>15.748548555436001</v>
      </c>
      <c r="AN1109" s="49">
        <v>17.490112083941966</v>
      </c>
      <c r="AO1109" s="49">
        <v>15.766263820976501</v>
      </c>
      <c r="AP1109" s="49">
        <v>15.2880836210747</v>
      </c>
      <c r="AQ1109" s="49">
        <v>254.00304503471617</v>
      </c>
      <c r="AR1109" s="49">
        <v>320.9345773884703</v>
      </c>
      <c r="AS1109" s="49">
        <v>275.60866670426924</v>
      </c>
      <c r="AT1109" s="28" t="s">
        <v>4748</v>
      </c>
      <c r="AU1109" s="28">
        <v>1473</v>
      </c>
      <c r="AV1109" s="28">
        <v>15546</v>
      </c>
    </row>
    <row r="1110" spans="1:48" x14ac:dyDescent="0.25">
      <c r="A1110" s="162">
        <v>1107</v>
      </c>
      <c r="B1110" s="3" t="s">
        <v>232</v>
      </c>
      <c r="C1110" s="3" t="s">
        <v>1</v>
      </c>
      <c r="D1110" s="28">
        <v>23000</v>
      </c>
      <c r="E1110" s="25">
        <v>-4.1666670000000003</v>
      </c>
      <c r="F1110" s="25">
        <v>-8</v>
      </c>
      <c r="G1110" s="25">
        <v>-8.3665339999999997</v>
      </c>
      <c r="H1110" s="28">
        <v>258400837000</v>
      </c>
      <c r="I1110" s="51">
        <v>11.234819999999999</v>
      </c>
      <c r="J1110" s="51">
        <v>16.497</v>
      </c>
      <c r="K1110" s="28">
        <v>861</v>
      </c>
      <c r="L1110" s="28">
        <v>20461750</v>
      </c>
      <c r="M1110" s="51">
        <v>7.7415011780545271</v>
      </c>
      <c r="N1110" s="51">
        <v>1.3798090996932684</v>
      </c>
      <c r="O1110" s="51" t="s">
        <v>4942</v>
      </c>
      <c r="P1110" s="30">
        <v>1409715.3997820001</v>
      </c>
      <c r="Q1110" s="27">
        <v>-0.4505909693365634</v>
      </c>
      <c r="R1110" s="30">
        <v>1132995.698849</v>
      </c>
      <c r="S1110" s="27">
        <v>-0.19629472798253622</v>
      </c>
      <c r="T1110" s="30">
        <v>1321749.025562</v>
      </c>
      <c r="U1110" s="27">
        <v>0.1665966842634555</v>
      </c>
      <c r="V1110" s="30">
        <v>39689.567014</v>
      </c>
      <c r="W1110" s="32">
        <v>6.5428619217303474E-2</v>
      </c>
      <c r="X1110" s="30">
        <v>43181.295318999997</v>
      </c>
      <c r="Y1110" s="32">
        <v>8.7975973730535673E-2</v>
      </c>
      <c r="Z1110" s="30">
        <v>31833.990270999999</v>
      </c>
      <c r="AA1110" s="32">
        <v>-0.26278287772917097</v>
      </c>
      <c r="AB1110" s="30">
        <v>3054</v>
      </c>
      <c r="AC1110" s="27">
        <v>-7.9010856453558542E-2</v>
      </c>
      <c r="AD1110" s="30">
        <v>3551</v>
      </c>
      <c r="AE1110" s="27">
        <v>0.1627373935821872</v>
      </c>
      <c r="AF1110" s="30">
        <v>2509</v>
      </c>
      <c r="AG1110" s="27">
        <v>-0.29343846803717261</v>
      </c>
      <c r="AH1110" s="25">
        <v>8.4308159272068828</v>
      </c>
      <c r="AI1110" s="25">
        <v>8.4787684935995475</v>
      </c>
      <c r="AJ1110" s="25">
        <v>6.296918249642931</v>
      </c>
      <c r="AK1110" s="25">
        <v>17.65776601272934</v>
      </c>
      <c r="AL1110" s="25">
        <v>19.173993736977167</v>
      </c>
      <c r="AM1110" s="25">
        <v>13.166334162618332</v>
      </c>
      <c r="AN1110" s="49">
        <v>7.9399606750631513</v>
      </c>
      <c r="AO1110" s="49">
        <v>10.107847161056416</v>
      </c>
      <c r="AP1110" s="49">
        <v>7.6403255804982635</v>
      </c>
      <c r="AQ1110" s="49">
        <v>97.942204198958905</v>
      </c>
      <c r="AR1110" s="49">
        <v>91.652645451714548</v>
      </c>
      <c r="AS1110" s="49">
        <v>91.103436800464209</v>
      </c>
      <c r="AT1110" s="28">
        <v>2500</v>
      </c>
      <c r="AU1110" s="28">
        <v>2800</v>
      </c>
      <c r="AV1110" s="28">
        <v>3000</v>
      </c>
    </row>
    <row r="1111" spans="1:48" x14ac:dyDescent="0.25">
      <c r="A1111" s="162">
        <v>1108</v>
      </c>
      <c r="B1111" s="3" t="s">
        <v>233</v>
      </c>
      <c r="C1111" s="3" t="s">
        <v>1</v>
      </c>
      <c r="D1111" s="28">
        <v>15000</v>
      </c>
      <c r="E1111" s="25">
        <v>-1.3157890000000001</v>
      </c>
      <c r="F1111" s="25">
        <v>17.1875</v>
      </c>
      <c r="G1111" s="25">
        <v>18.110240000000001</v>
      </c>
      <c r="H1111" s="28">
        <v>718459995000</v>
      </c>
      <c r="I1111" s="51">
        <v>47.897329999999997</v>
      </c>
      <c r="J1111" s="51">
        <v>28.636320000000001</v>
      </c>
      <c r="K1111" s="28">
        <v>106364.5</v>
      </c>
      <c r="L1111" s="28">
        <v>1568000000</v>
      </c>
      <c r="M1111" s="51">
        <v>15.946489059802744</v>
      </c>
      <c r="N1111" s="51">
        <v>1.2371767140445413</v>
      </c>
      <c r="O1111" s="51">
        <v>0.58741350000000003</v>
      </c>
      <c r="P1111" s="30">
        <v>2337950.2757999999</v>
      </c>
      <c r="Q1111" s="27">
        <v>4.4668774333627592E-2</v>
      </c>
      <c r="R1111" s="30">
        <v>2338423.6719530001</v>
      </c>
      <c r="S1111" s="27">
        <v>2.0248341374085044E-4</v>
      </c>
      <c r="T1111" s="30">
        <v>2382581.2998020002</v>
      </c>
      <c r="U1111" s="27">
        <v>1.8883501898576214E-2</v>
      </c>
      <c r="V1111" s="30">
        <v>86046.094198999999</v>
      </c>
      <c r="W1111" s="32">
        <v>-0.14719948304123764</v>
      </c>
      <c r="X1111" s="30">
        <v>91235.859051000007</v>
      </c>
      <c r="Y1111" s="32">
        <v>6.0313776009374376E-2</v>
      </c>
      <c r="Z1111" s="30">
        <v>91953.763869999995</v>
      </c>
      <c r="AA1111" s="32">
        <v>7.8686694734653208E-3</v>
      </c>
      <c r="AB1111" s="30">
        <v>1796.3636363636363</v>
      </c>
      <c r="AC1111" s="27">
        <v>-0.14717306862321955</v>
      </c>
      <c r="AD1111" s="30">
        <v>1905</v>
      </c>
      <c r="AE1111" s="27">
        <v>6.0475708502024439E-2</v>
      </c>
      <c r="AF1111" s="30">
        <v>1920</v>
      </c>
      <c r="AG1111" s="27">
        <v>7.874015748031496E-3</v>
      </c>
      <c r="AH1111" s="25">
        <v>5.8733223239887558</v>
      </c>
      <c r="AI1111" s="25">
        <v>7.24281211833725</v>
      </c>
      <c r="AJ1111" s="25">
        <v>7.644549825981052</v>
      </c>
      <c r="AK1111" s="25">
        <v>14.701831786319017</v>
      </c>
      <c r="AL1111" s="25">
        <v>15.920853986034608</v>
      </c>
      <c r="AM1111" s="25">
        <v>15.911939691208534</v>
      </c>
      <c r="AN1111" s="49">
        <v>9.4036109365829503</v>
      </c>
      <c r="AO1111" s="49">
        <v>9.7518567346928435</v>
      </c>
      <c r="AP1111" s="49">
        <v>9.7462986161814378</v>
      </c>
      <c r="AQ1111" s="49">
        <v>86.609914703288965</v>
      </c>
      <c r="AR1111" s="49">
        <v>77.621421217141545</v>
      </c>
      <c r="AS1111" s="49">
        <v>78.798441264891522</v>
      </c>
      <c r="AT1111" s="28">
        <v>1363.6363636363635</v>
      </c>
      <c r="AU1111" s="28">
        <v>1200</v>
      </c>
      <c r="AV1111" s="28" t="s">
        <v>4748</v>
      </c>
    </row>
    <row r="1112" spans="1:48" x14ac:dyDescent="0.25">
      <c r="A1112" s="162">
        <v>1109</v>
      </c>
      <c r="B1112" s="3" t="s">
        <v>234</v>
      </c>
      <c r="C1112" s="3" t="s">
        <v>1</v>
      </c>
      <c r="D1112" s="28">
        <v>27700</v>
      </c>
      <c r="E1112" s="25">
        <v>1.8382350000000001</v>
      </c>
      <c r="F1112" s="25">
        <v>-3.1468530000000001</v>
      </c>
      <c r="G1112" s="25">
        <v>-3.986135</v>
      </c>
      <c r="H1112" s="28">
        <v>343207127300</v>
      </c>
      <c r="I1112" s="51">
        <v>12.39015</v>
      </c>
      <c r="J1112" s="51">
        <v>56.196930000000002</v>
      </c>
      <c r="K1112" s="28">
        <v>2159</v>
      </c>
      <c r="L1112" s="28">
        <v>57650000</v>
      </c>
      <c r="M1112" s="51">
        <v>6.4380469778221796</v>
      </c>
      <c r="N1112" s="51">
        <v>0.84086564536915354</v>
      </c>
      <c r="O1112" s="51">
        <v>0.54365529999999995</v>
      </c>
      <c r="P1112" s="30">
        <v>562752.21218499995</v>
      </c>
      <c r="Q1112" s="27">
        <v>-6.7777237166865012E-2</v>
      </c>
      <c r="R1112" s="30">
        <v>560906.42231499997</v>
      </c>
      <c r="S1112" s="27">
        <v>-3.2799335658465489E-3</v>
      </c>
      <c r="T1112" s="30">
        <v>716293.10892899998</v>
      </c>
      <c r="U1112" s="27">
        <v>0.2770278257337126</v>
      </c>
      <c r="V1112" s="30">
        <v>40522.406673999998</v>
      </c>
      <c r="W1112" s="32">
        <v>-0.15142607353212023</v>
      </c>
      <c r="X1112" s="30">
        <v>54213.987183999998</v>
      </c>
      <c r="Y1112" s="32">
        <v>0.3378767855558984</v>
      </c>
      <c r="Z1112" s="30">
        <v>38957.379993000002</v>
      </c>
      <c r="AA1112" s="32">
        <v>-0.28141459397221075</v>
      </c>
      <c r="AB1112" s="30">
        <v>3858</v>
      </c>
      <c r="AC1112" s="27">
        <v>-0.23573692551505543</v>
      </c>
      <c r="AD1112" s="30">
        <v>5040</v>
      </c>
      <c r="AE1112" s="27">
        <v>0.30637636080870911</v>
      </c>
      <c r="AF1112" s="30">
        <v>3459.3780409999999</v>
      </c>
      <c r="AG1112" s="27">
        <v>-0.31361546805555557</v>
      </c>
      <c r="AH1112" s="25">
        <v>7.9465053170067383</v>
      </c>
      <c r="AI1112" s="25">
        <v>10.658935421931808</v>
      </c>
      <c r="AJ1112" s="25">
        <v>7.0372069799167312</v>
      </c>
      <c r="AK1112" s="25">
        <v>14.775293160073003</v>
      </c>
      <c r="AL1112" s="25">
        <v>17.152823405759911</v>
      </c>
      <c r="AM1112" s="25">
        <v>11.350279592474598</v>
      </c>
      <c r="AN1112" s="49">
        <v>34.229269078319646</v>
      </c>
      <c r="AO1112" s="49">
        <v>30.088889985506352</v>
      </c>
      <c r="AP1112" s="49">
        <v>24.127208481232277</v>
      </c>
      <c r="AQ1112" s="49">
        <v>0</v>
      </c>
      <c r="AR1112" s="49">
        <v>0</v>
      </c>
      <c r="AS1112" s="49">
        <v>0</v>
      </c>
      <c r="AT1112" s="28">
        <v>1500</v>
      </c>
      <c r="AU1112" s="28">
        <v>1500</v>
      </c>
      <c r="AV1112" s="28" t="s">
        <v>4748</v>
      </c>
    </row>
    <row r="1113" spans="1:48" x14ac:dyDescent="0.25">
      <c r="A1113" s="162">
        <v>1110</v>
      </c>
      <c r="B1113" s="3" t="s">
        <v>575</v>
      </c>
      <c r="C1113" s="3" t="s">
        <v>694</v>
      </c>
      <c r="D1113" s="28">
        <v>30100</v>
      </c>
      <c r="E1113" s="25">
        <v>-1.6339870000000001</v>
      </c>
      <c r="F1113" s="25">
        <v>-5.9375</v>
      </c>
      <c r="G1113" s="25">
        <v>-9.8802400000000006</v>
      </c>
      <c r="H1113" s="28">
        <v>86210915000</v>
      </c>
      <c r="I1113" s="51">
        <v>2.86415</v>
      </c>
      <c r="J1113" s="51">
        <v>47.761290000000002</v>
      </c>
      <c r="K1113" s="28">
        <v>35</v>
      </c>
      <c r="L1113" s="28">
        <v>1083500</v>
      </c>
      <c r="M1113" s="51">
        <v>18.355613801190856</v>
      </c>
      <c r="N1113" s="51">
        <v>1.6526782841418717</v>
      </c>
      <c r="O1113" s="51" t="s">
        <v>4942</v>
      </c>
      <c r="P1113" s="30">
        <v>161408.36261899999</v>
      </c>
      <c r="Q1113" s="27">
        <v>-0.10002556549761332</v>
      </c>
      <c r="R1113" s="30">
        <v>145282.43763999999</v>
      </c>
      <c r="S1113" s="27">
        <v>-9.9907617655875747E-2</v>
      </c>
      <c r="T1113" s="30">
        <v>162774.74200500001</v>
      </c>
      <c r="U1113" s="27">
        <v>0.12040205718701362</v>
      </c>
      <c r="V1113" s="30">
        <v>9911.1885509999993</v>
      </c>
      <c r="W1113" s="32">
        <v>0.1296619488218278</v>
      </c>
      <c r="X1113" s="30">
        <v>10990.326003</v>
      </c>
      <c r="Y1113" s="32">
        <v>0.10888073074657845</v>
      </c>
      <c r="Z1113" s="30">
        <v>10683.260358</v>
      </c>
      <c r="AA1113" s="32">
        <v>-2.7939630263577413E-2</v>
      </c>
      <c r="AB1113" s="30">
        <v>3460</v>
      </c>
      <c r="AC1113" s="27">
        <v>0.12961149200130584</v>
      </c>
      <c r="AD1113" s="30">
        <v>3681</v>
      </c>
      <c r="AE1113" s="27">
        <v>6.3872832369942234E-2</v>
      </c>
      <c r="AF1113" s="30">
        <v>3300</v>
      </c>
      <c r="AG1113" s="27">
        <v>-0.10350448247758762</v>
      </c>
      <c r="AH1113" s="25">
        <v>16.967524576579372</v>
      </c>
      <c r="AI1113" s="25">
        <v>19.956404236706803</v>
      </c>
      <c r="AJ1113" s="25">
        <v>18.957787262330626</v>
      </c>
      <c r="AK1113" s="25">
        <v>20.049959502223206</v>
      </c>
      <c r="AL1113" s="25">
        <v>20.71935631967995</v>
      </c>
      <c r="AM1113" s="25">
        <v>18.030929725207969</v>
      </c>
      <c r="AN1113" s="49">
        <v>14.26479274085003</v>
      </c>
      <c r="AO1113" s="49">
        <v>16.38390559427565</v>
      </c>
      <c r="AP1113" s="49">
        <v>15.330563164543975</v>
      </c>
      <c r="AQ1113" s="49">
        <v>0</v>
      </c>
      <c r="AR1113" s="49">
        <v>0</v>
      </c>
      <c r="AS1113" s="49">
        <v>0</v>
      </c>
      <c r="AT1113" s="28">
        <v>1700</v>
      </c>
      <c r="AU1113" s="28">
        <v>1600</v>
      </c>
      <c r="AV1113" s="28">
        <v>1600</v>
      </c>
    </row>
    <row r="1114" spans="1:48" x14ac:dyDescent="0.25">
      <c r="A1114" s="162">
        <v>1111</v>
      </c>
      <c r="B1114" s="3" t="s">
        <v>576</v>
      </c>
      <c r="C1114" s="3" t="s">
        <v>694</v>
      </c>
      <c r="D1114" s="6">
        <v>105000</v>
      </c>
      <c r="E1114" s="171">
        <v>-1.1299440000000001</v>
      </c>
      <c r="F1114" s="171">
        <v>20.68966</v>
      </c>
      <c r="G1114" s="171">
        <v>9.375</v>
      </c>
      <c r="H1114" s="6">
        <v>750495899999.99988</v>
      </c>
      <c r="I1114" s="154">
        <v>7.1475799999999996</v>
      </c>
      <c r="J1114" s="154">
        <v>56.06521</v>
      </c>
      <c r="K1114" s="6">
        <v>10</v>
      </c>
      <c r="L1114" s="6">
        <v>1050000</v>
      </c>
      <c r="M1114" s="154">
        <v>28.499477333021183</v>
      </c>
      <c r="N1114" s="154">
        <v>7.3736096896407268</v>
      </c>
      <c r="O1114" s="154" t="s">
        <v>4942</v>
      </c>
      <c r="P1114" s="172">
        <v>234893.17726900001</v>
      </c>
      <c r="Q1114" s="168">
        <v>0.11463732158931594</v>
      </c>
      <c r="R1114" s="172">
        <v>264741.51960399997</v>
      </c>
      <c r="S1114" s="168">
        <v>0.12707198515526752</v>
      </c>
      <c r="T1114" s="172">
        <v>288765.91814299999</v>
      </c>
      <c r="U1114" s="168">
        <v>9.0746621742353373E-2</v>
      </c>
      <c r="V1114" s="172">
        <v>22507.786306999998</v>
      </c>
      <c r="W1114" s="173">
        <v>0.21205884205938741</v>
      </c>
      <c r="X1114" s="172">
        <v>28622.537179999999</v>
      </c>
      <c r="Y1114" s="173">
        <v>0.27167269093443869</v>
      </c>
      <c r="Z1114" s="172">
        <v>29831.071807</v>
      </c>
      <c r="AA1114" s="173">
        <v>4.2223183060251718E-2</v>
      </c>
      <c r="AB1114" s="172">
        <v>3066</v>
      </c>
      <c r="AC1114" s="168">
        <v>0.18013856812933016</v>
      </c>
      <c r="AD1114" s="172">
        <v>3807</v>
      </c>
      <c r="AE1114" s="168">
        <v>0.2416829745596869</v>
      </c>
      <c r="AF1114" s="172">
        <v>4174</v>
      </c>
      <c r="AG1114" s="168">
        <v>9.6401365904912009E-2</v>
      </c>
      <c r="AH1114" s="171">
        <v>16.616846528470148</v>
      </c>
      <c r="AI1114" s="171">
        <v>18.416501400681128</v>
      </c>
      <c r="AJ1114" s="171">
        <v>18.173637607325954</v>
      </c>
      <c r="AK1114" s="171">
        <v>21.037130301968105</v>
      </c>
      <c r="AL1114" s="171">
        <v>24.035520000952488</v>
      </c>
      <c r="AM1114" s="171">
        <v>25.366434171286301</v>
      </c>
      <c r="AN1114" s="170">
        <v>19.280758808560361</v>
      </c>
      <c r="AO1114" s="170">
        <v>22.468204091286502</v>
      </c>
      <c r="AP1114" s="170">
        <v>21.193707693957499</v>
      </c>
      <c r="AQ1114" s="170">
        <v>14.397501554314953</v>
      </c>
      <c r="AR1114" s="170">
        <v>22.635391501195453</v>
      </c>
      <c r="AS1114" s="170">
        <v>9.7472668373178699</v>
      </c>
      <c r="AT1114" s="6">
        <v>2800</v>
      </c>
      <c r="AU1114" s="6">
        <v>3200</v>
      </c>
      <c r="AV1114" s="6">
        <v>1500</v>
      </c>
    </row>
    <row r="1115" spans="1:48" x14ac:dyDescent="0.25">
      <c r="A1115" s="162">
        <v>1112</v>
      </c>
      <c r="B1115" s="3" t="s">
        <v>577</v>
      </c>
      <c r="C1115" s="3" t="s">
        <v>694</v>
      </c>
      <c r="D1115" s="28">
        <v>10000</v>
      </c>
      <c r="E1115" s="25">
        <v>-0.99009899999999995</v>
      </c>
      <c r="F1115" s="25">
        <v>11.11111</v>
      </c>
      <c r="G1115" s="25">
        <v>0</v>
      </c>
      <c r="H1115" s="28">
        <v>40430000000</v>
      </c>
      <c r="I1115" s="51">
        <v>4.0430000000000001</v>
      </c>
      <c r="J1115" s="51">
        <v>33.105370000000001</v>
      </c>
      <c r="K1115" s="28">
        <v>725</v>
      </c>
      <c r="L1115" s="28">
        <v>7552500</v>
      </c>
      <c r="M1115" s="51">
        <v>9.0744712966196968</v>
      </c>
      <c r="N1115" s="51">
        <v>0.76213426034624054</v>
      </c>
      <c r="O1115" s="51">
        <v>0.50496379999999996</v>
      </c>
      <c r="P1115" s="30">
        <v>100103.28093199999</v>
      </c>
      <c r="Q1115" s="27">
        <v>3.3380454100695456E-2</v>
      </c>
      <c r="R1115" s="30">
        <v>145652.86484900001</v>
      </c>
      <c r="S1115" s="27">
        <v>0.45502588419596135</v>
      </c>
      <c r="T1115" s="30">
        <v>183530.993464</v>
      </c>
      <c r="U1115" s="27">
        <v>0.26005755983082574</v>
      </c>
      <c r="V1115" s="30">
        <v>3766.295854</v>
      </c>
      <c r="W1115" s="32">
        <v>-0.1726920102392413</v>
      </c>
      <c r="X1115" s="30">
        <v>4121.4367439999996</v>
      </c>
      <c r="Y1115" s="32">
        <v>9.4294474934257133E-2</v>
      </c>
      <c r="Z1115" s="30">
        <v>4783.9670139999998</v>
      </c>
      <c r="AA1115" s="32">
        <v>0.16075225974643764</v>
      </c>
      <c r="AB1115" s="30">
        <v>972</v>
      </c>
      <c r="AC1115" s="27">
        <v>-0.17696867061812027</v>
      </c>
      <c r="AD1115" s="30">
        <v>1011</v>
      </c>
      <c r="AE1115" s="27">
        <v>4.0123456790123413E-2</v>
      </c>
      <c r="AF1115" s="30">
        <v>1178</v>
      </c>
      <c r="AG1115" s="27">
        <v>0.16518298714144411</v>
      </c>
      <c r="AH1115" s="25">
        <v>4.839972163566804</v>
      </c>
      <c r="AI1115" s="25">
        <v>4.6435973012677625</v>
      </c>
      <c r="AJ1115" s="25">
        <v>4.9257576244934578</v>
      </c>
      <c r="AK1115" s="25">
        <v>6.8775113351987436</v>
      </c>
      <c r="AL1115" s="25">
        <v>7.362510037324137</v>
      </c>
      <c r="AM1115" s="25">
        <v>8.3837839319256293</v>
      </c>
      <c r="AN1115" s="49">
        <v>19.267250729875407</v>
      </c>
      <c r="AO1115" s="49">
        <v>15.788218647700624</v>
      </c>
      <c r="AP1115" s="49">
        <v>14.992529873379301</v>
      </c>
      <c r="AQ1115" s="49">
        <v>0</v>
      </c>
      <c r="AR1115" s="49">
        <v>0.43006554372603467</v>
      </c>
      <c r="AS1115" s="49">
        <v>0.32352752504775789</v>
      </c>
      <c r="AT1115" s="28">
        <v>1000</v>
      </c>
      <c r="AU1115" s="28">
        <v>900</v>
      </c>
      <c r="AV1115" s="28">
        <v>1000</v>
      </c>
    </row>
    <row r="1116" spans="1:48" x14ac:dyDescent="0.25">
      <c r="A1116" s="162">
        <v>1113</v>
      </c>
      <c r="B1116" s="3" t="s">
        <v>578</v>
      </c>
      <c r="C1116" s="3" t="s">
        <v>694</v>
      </c>
      <c r="D1116" s="28">
        <v>57600</v>
      </c>
      <c r="E1116" s="25">
        <v>-2.8667790000000002</v>
      </c>
      <c r="F1116" s="25">
        <v>-15.294119999999999</v>
      </c>
      <c r="G1116" s="25">
        <v>21.7759</v>
      </c>
      <c r="H1116" s="28">
        <v>712172160000</v>
      </c>
      <c r="I1116" s="51">
        <v>12.364099999999999</v>
      </c>
      <c r="J1116" s="51">
        <v>15.97803</v>
      </c>
      <c r="K1116" s="28">
        <v>120</v>
      </c>
      <c r="L1116" s="28">
        <v>6944000</v>
      </c>
      <c r="M1116" s="51">
        <v>43.217279781061258</v>
      </c>
      <c r="N1116" s="51">
        <v>4.3637088645286095</v>
      </c>
      <c r="O1116" s="51" t="s">
        <v>4942</v>
      </c>
      <c r="P1116" s="30">
        <v>34586.338013000001</v>
      </c>
      <c r="Q1116" s="27">
        <v>0.38410096663338167</v>
      </c>
      <c r="R1116" s="30">
        <v>40170.887261999997</v>
      </c>
      <c r="S1116" s="27">
        <v>0.16146691352235454</v>
      </c>
      <c r="T1116" s="30">
        <v>45055.654835000001</v>
      </c>
      <c r="U1116" s="27">
        <v>0.12159969335854807</v>
      </c>
      <c r="V1116" s="30">
        <v>4016.6656400000002</v>
      </c>
      <c r="W1116" s="32">
        <v>0.32281072589835658</v>
      </c>
      <c r="X1116" s="30">
        <v>7343.0806380000004</v>
      </c>
      <c r="Y1116" s="32">
        <v>0.82815332321263369</v>
      </c>
      <c r="Z1116" s="30">
        <v>15989.341594</v>
      </c>
      <c r="AA1116" s="32">
        <v>1.1774705171091433</v>
      </c>
      <c r="AB1116" s="30">
        <v>327.01022999999998</v>
      </c>
      <c r="AC1116" s="27">
        <v>-0.17282780043161872</v>
      </c>
      <c r="AD1116" s="30">
        <v>662.06646499999999</v>
      </c>
      <c r="AE1116" s="27">
        <v>1.0246047501327404</v>
      </c>
      <c r="AF1116" s="30">
        <v>1085</v>
      </c>
      <c r="AG1116" s="27">
        <v>0.63880827282197417</v>
      </c>
      <c r="AH1116" s="25">
        <v>5.1221776239769499</v>
      </c>
      <c r="AI1116" s="25">
        <v>6.595803377084847</v>
      </c>
      <c r="AJ1116" s="25">
        <v>10.328525867907576</v>
      </c>
      <c r="AK1116" s="25">
        <v>5.1786551718899885</v>
      </c>
      <c r="AL1116" s="25">
        <v>5.6614637839295385</v>
      </c>
      <c r="AM1116" s="25">
        <v>9.1691634670794748</v>
      </c>
      <c r="AN1116" s="49">
        <v>36.67708659480509</v>
      </c>
      <c r="AO1116" s="49">
        <v>41.997655767387307</v>
      </c>
      <c r="AP1116" s="49">
        <v>47.195390198793909</v>
      </c>
      <c r="AQ1116" s="49">
        <v>40.024905361785628</v>
      </c>
      <c r="AR1116" s="49">
        <v>0</v>
      </c>
      <c r="AS1116" s="49">
        <v>0</v>
      </c>
      <c r="AT1116" s="28">
        <v>229.965</v>
      </c>
      <c r="AU1116" s="28">
        <v>200</v>
      </c>
      <c r="AV1116" s="28" t="s">
        <v>4748</v>
      </c>
    </row>
    <row r="1117" spans="1:48" x14ac:dyDescent="0.25">
      <c r="A1117" s="162">
        <v>1114</v>
      </c>
      <c r="B1117" s="3" t="s">
        <v>4895</v>
      </c>
      <c r="C1117" s="3" t="s">
        <v>1</v>
      </c>
      <c r="D1117" s="6">
        <v>142900</v>
      </c>
      <c r="E1117" s="171">
        <v>4.3065689999999996</v>
      </c>
      <c r="F1117" s="171">
        <v>5.8518520000000001</v>
      </c>
      <c r="G1117" s="171">
        <v>-4.733333</v>
      </c>
      <c r="H1117" s="6">
        <v>3424763120800</v>
      </c>
      <c r="I1117" s="154">
        <v>23.966149999999999</v>
      </c>
      <c r="J1117" s="154">
        <v>46.590870000000002</v>
      </c>
      <c r="K1117" s="6">
        <v>2490.5</v>
      </c>
      <c r="L1117" s="6">
        <v>350200000</v>
      </c>
      <c r="M1117" s="154">
        <v>13.265874489417007</v>
      </c>
      <c r="N1117" s="154">
        <v>5.4254470472143019</v>
      </c>
      <c r="O1117" s="154">
        <v>0.38867499999999999</v>
      </c>
      <c r="P1117" s="172">
        <v>598936.72201100003</v>
      </c>
      <c r="Q1117" s="168">
        <v>0.26658324192516214</v>
      </c>
      <c r="R1117" s="172">
        <v>876564.99131399998</v>
      </c>
      <c r="S1117" s="168">
        <v>0.46353522684471682</v>
      </c>
      <c r="T1117" s="172">
        <v>1105949.8938750001</v>
      </c>
      <c r="U1117" s="168">
        <v>0.26168613261310436</v>
      </c>
      <c r="V1117" s="172">
        <v>86664.433797000005</v>
      </c>
      <c r="W1117" s="173">
        <v>0.14362185443651843</v>
      </c>
      <c r="X1117" s="172">
        <v>174204.71763299999</v>
      </c>
      <c r="Y1117" s="173">
        <v>1.0101062223639694</v>
      </c>
      <c r="Z1117" s="172">
        <v>208326.72943499999</v>
      </c>
      <c r="AA1117" s="173">
        <v>0.19587306397686319</v>
      </c>
      <c r="AB1117" s="172">
        <v>3478.5714285714289</v>
      </c>
      <c r="AC1117" s="168" t="s">
        <v>2001</v>
      </c>
      <c r="AD1117" s="172">
        <v>7270</v>
      </c>
      <c r="AE1117" s="168">
        <v>1.0899383983572895</v>
      </c>
      <c r="AF1117" s="172">
        <v>8596</v>
      </c>
      <c r="AG1117" s="168">
        <v>0.18239339752407152</v>
      </c>
      <c r="AH1117" s="171">
        <v>22.237021774872652</v>
      </c>
      <c r="AI1117" s="171">
        <v>40.173810030402088</v>
      </c>
      <c r="AJ1117" s="171">
        <v>33.646728802188697</v>
      </c>
      <c r="AK1117" s="171">
        <v>47.015759045202202</v>
      </c>
      <c r="AL1117" s="171">
        <v>61.397171901678519</v>
      </c>
      <c r="AM1117" s="171">
        <v>50.943421006647668</v>
      </c>
      <c r="AN1117" s="170">
        <v>30.937067936802332</v>
      </c>
      <c r="AO1117" s="170">
        <v>31.858683175605364</v>
      </c>
      <c r="AP1117" s="170">
        <v>34.716718417660609</v>
      </c>
      <c r="AQ1117" s="170">
        <v>0</v>
      </c>
      <c r="AR1117" s="170">
        <v>0</v>
      </c>
      <c r="AS1117" s="170">
        <v>0</v>
      </c>
      <c r="AT1117" s="6">
        <v>0</v>
      </c>
      <c r="AU1117" s="6">
        <v>1250</v>
      </c>
      <c r="AV1117" s="6" t="s">
        <v>4748</v>
      </c>
    </row>
    <row r="1118" spans="1:48" x14ac:dyDescent="0.25">
      <c r="A1118" s="162">
        <v>1115</v>
      </c>
      <c r="B1118" s="3" t="s">
        <v>579</v>
      </c>
      <c r="C1118" s="3" t="s">
        <v>694</v>
      </c>
      <c r="D1118" s="28" t="s">
        <v>4942</v>
      </c>
      <c r="E1118" s="25" t="s">
        <v>4942</v>
      </c>
      <c r="F1118" s="25" t="s">
        <v>4942</v>
      </c>
      <c r="G1118" s="25" t="s">
        <v>4942</v>
      </c>
      <c r="H1118" s="28" t="s">
        <v>4942</v>
      </c>
      <c r="I1118" s="51">
        <v>20</v>
      </c>
      <c r="J1118" s="51">
        <v>76.39349</v>
      </c>
      <c r="K1118" s="28" t="s">
        <v>4942</v>
      </c>
      <c r="L1118" s="28" t="s">
        <v>4942</v>
      </c>
      <c r="M1118" s="51" t="s">
        <v>4942</v>
      </c>
      <c r="N1118" s="51" t="s">
        <v>4942</v>
      </c>
      <c r="O1118" s="51" t="s">
        <v>4942</v>
      </c>
      <c r="P1118" s="30">
        <v>383175.60658199998</v>
      </c>
      <c r="Q1118" s="27">
        <v>0.28324442610837708</v>
      </c>
      <c r="R1118" s="30">
        <v>307409.55744900001</v>
      </c>
      <c r="S1118" s="27">
        <v>-0.19773192194787048</v>
      </c>
      <c r="T1118" s="30">
        <v>83587.172563999993</v>
      </c>
      <c r="U1118" s="27">
        <v>-0.72809182233097192</v>
      </c>
      <c r="V1118" s="30">
        <v>15491.077375999999</v>
      </c>
      <c r="W1118" s="32">
        <v>0.26863922032842913</v>
      </c>
      <c r="X1118" s="30">
        <v>1680.282586</v>
      </c>
      <c r="Y1118" s="32">
        <v>-0.89153223205745347</v>
      </c>
      <c r="Z1118" s="30">
        <v>751.02031599999998</v>
      </c>
      <c r="AA1118" s="32">
        <v>-0.55303927907278805</v>
      </c>
      <c r="AB1118" s="30">
        <v>845</v>
      </c>
      <c r="AC1118" s="27" t="s">
        <v>2001</v>
      </c>
      <c r="AD1118" s="30">
        <v>84</v>
      </c>
      <c r="AE1118" s="27">
        <v>-0.90059171597633136</v>
      </c>
      <c r="AF1118" s="30">
        <v>38</v>
      </c>
      <c r="AG1118" s="27">
        <v>-0.54761904761904767</v>
      </c>
      <c r="AH1118" s="25">
        <v>8.3891402054151669</v>
      </c>
      <c r="AI1118" s="25">
        <v>0.69313033038712313</v>
      </c>
      <c r="AJ1118" s="25">
        <v>0.29076393011018276</v>
      </c>
      <c r="AK1118" s="25">
        <v>9.1350662139383694</v>
      </c>
      <c r="AL1118" s="25">
        <v>0.73763194325889703</v>
      </c>
      <c r="AM1118" s="25">
        <v>0.32824590263803788</v>
      </c>
      <c r="AN1118" s="49">
        <v>3.9938359214745645</v>
      </c>
      <c r="AO1118" s="49">
        <v>1.6394293290104112</v>
      </c>
      <c r="AP1118" s="49">
        <v>1.3304792911238761</v>
      </c>
      <c r="AQ1118" s="49">
        <v>0</v>
      </c>
      <c r="AR1118" s="49">
        <v>0</v>
      </c>
      <c r="AS1118" s="49">
        <v>0</v>
      </c>
      <c r="AT1118" s="28">
        <v>0</v>
      </c>
      <c r="AU1118" s="28">
        <v>0</v>
      </c>
      <c r="AV1118" s="28">
        <v>0</v>
      </c>
    </row>
    <row r="1119" spans="1:48" x14ac:dyDescent="0.25">
      <c r="A1119" s="162">
        <v>1116</v>
      </c>
      <c r="B1119" s="3" t="s">
        <v>3501</v>
      </c>
      <c r="C1119" s="3" t="s">
        <v>2176</v>
      </c>
      <c r="D1119" s="28">
        <v>9600</v>
      </c>
      <c r="E1119" s="25">
        <v>11.62791</v>
      </c>
      <c r="F1119" s="25">
        <v>7.8651689999999999</v>
      </c>
      <c r="G1119" s="25">
        <v>-18.644069999999999</v>
      </c>
      <c r="H1119" s="28">
        <v>2076431625600</v>
      </c>
      <c r="I1119" s="51">
        <v>216.29499999999999</v>
      </c>
      <c r="J1119" s="51">
        <v>24.71613</v>
      </c>
      <c r="K1119" s="28">
        <v>1270</v>
      </c>
      <c r="L1119" s="28">
        <v>11153000</v>
      </c>
      <c r="M1119" s="51">
        <v>5.0473186119873814</v>
      </c>
      <c r="N1119" s="51">
        <v>1.293314413359163</v>
      </c>
      <c r="O1119" s="51">
        <v>0.81284650000000003</v>
      </c>
      <c r="P1119" s="30">
        <v>1126350.1469119999</v>
      </c>
      <c r="Q1119" s="27">
        <v>4.9748664370149687E-2</v>
      </c>
      <c r="R1119" s="30">
        <v>1202018.3547100001</v>
      </c>
      <c r="S1119" s="27">
        <v>6.7180004375595015E-2</v>
      </c>
      <c r="T1119" s="30">
        <v>1160875.2462849999</v>
      </c>
      <c r="U1119" s="27">
        <v>-3.422835288977466E-2</v>
      </c>
      <c r="V1119" s="30">
        <v>96669.352744999997</v>
      </c>
      <c r="W1119" s="32">
        <v>0.58500346142372961</v>
      </c>
      <c r="X1119" s="30">
        <v>18581.639704000001</v>
      </c>
      <c r="Y1119" s="32">
        <v>-0.80778148217237244</v>
      </c>
      <c r="Z1119" s="30">
        <v>411397.58988799999</v>
      </c>
      <c r="AA1119" s="32">
        <v>21.140004673507899</v>
      </c>
      <c r="AB1119" s="30" t="s">
        <v>4748</v>
      </c>
      <c r="AC1119" s="27" t="s">
        <v>2001</v>
      </c>
      <c r="AD1119" s="30">
        <v>86</v>
      </c>
      <c r="AE1119" s="27" t="s">
        <v>2001</v>
      </c>
      <c r="AF1119" s="30">
        <v>1902</v>
      </c>
      <c r="AG1119" s="27">
        <v>21.11627906976744</v>
      </c>
      <c r="AH1119" s="25">
        <v>2.5733025763061756</v>
      </c>
      <c r="AI1119" s="25">
        <v>0.55465366588513454</v>
      </c>
      <c r="AJ1119" s="25">
        <v>10.510171295077477</v>
      </c>
      <c r="AK1119" s="25">
        <v>5.5847648998222024</v>
      </c>
      <c r="AL1119" s="25">
        <v>1.4875877241811524</v>
      </c>
      <c r="AM1119" s="25">
        <v>28.741069279027158</v>
      </c>
      <c r="AN1119" s="49">
        <v>33.724715844839118</v>
      </c>
      <c r="AO1119" s="49">
        <v>41.950383521860289</v>
      </c>
      <c r="AP1119" s="49">
        <v>37.733282568113268</v>
      </c>
      <c r="AQ1119" s="49">
        <v>44.678491452410491</v>
      </c>
      <c r="AR1119" s="49">
        <v>40.228660391442105</v>
      </c>
      <c r="AS1119" s="49">
        <v>29.480988737995805</v>
      </c>
      <c r="AT1119" s="28">
        <v>0</v>
      </c>
      <c r="AU1119" s="28">
        <v>0</v>
      </c>
      <c r="AV1119" s="28">
        <v>0</v>
      </c>
    </row>
    <row r="1120" spans="1:48" x14ac:dyDescent="0.25">
      <c r="A1120" s="162">
        <v>1117</v>
      </c>
      <c r="B1120" s="3" t="s">
        <v>4397</v>
      </c>
      <c r="C1120" s="3" t="s">
        <v>1</v>
      </c>
      <c r="D1120" s="6">
        <v>16450</v>
      </c>
      <c r="E1120" s="171">
        <v>-10.10929</v>
      </c>
      <c r="F1120" s="171">
        <v>-17.75</v>
      </c>
      <c r="G1120" s="171">
        <v>-30.450369999999999</v>
      </c>
      <c r="H1120" s="6">
        <v>749131470150</v>
      </c>
      <c r="I1120" s="154">
        <v>45.539909999999999</v>
      </c>
      <c r="J1120" s="154">
        <v>52.518569999999997</v>
      </c>
      <c r="K1120" s="6">
        <v>1944.5</v>
      </c>
      <c r="L1120" s="6">
        <v>32858400</v>
      </c>
      <c r="M1120" s="154">
        <v>5.9407728421812926</v>
      </c>
      <c r="N1120" s="154">
        <v>1.1492773075224507</v>
      </c>
      <c r="O1120" s="154">
        <v>0.63703670000000001</v>
      </c>
      <c r="P1120" s="172">
        <v>128288.137206</v>
      </c>
      <c r="Q1120" s="168">
        <v>0.27481205052696511</v>
      </c>
      <c r="R1120" s="172">
        <v>1079178.791161</v>
      </c>
      <c r="S1120" s="168">
        <v>7.4121479558791759</v>
      </c>
      <c r="T1120" s="172">
        <v>532785.61495800002</v>
      </c>
      <c r="U1120" s="168">
        <v>-0.50630459074828593</v>
      </c>
      <c r="V1120" s="172">
        <v>19815.086035</v>
      </c>
      <c r="W1120" s="173">
        <v>7.5424693220682792E-2</v>
      </c>
      <c r="X1120" s="172">
        <v>273135.48364499997</v>
      </c>
      <c r="Y1120" s="173">
        <v>12.784218910912237</v>
      </c>
      <c r="Z1120" s="172">
        <v>139653.38134699999</v>
      </c>
      <c r="AA1120" s="173">
        <v>-0.48870289761212249</v>
      </c>
      <c r="AB1120" s="172">
        <v>436.81159420289856</v>
      </c>
      <c r="AC1120" s="168">
        <v>7.489300998573456E-2</v>
      </c>
      <c r="AD1120" s="172">
        <v>5931.739130434783</v>
      </c>
      <c r="AE1120" s="168">
        <v>12.579628400796285</v>
      </c>
      <c r="AF1120" s="172">
        <v>2777.3913043478265</v>
      </c>
      <c r="AG1120" s="168">
        <v>-0.531774536392289</v>
      </c>
      <c r="AH1120" s="171">
        <v>2.633803162817915</v>
      </c>
      <c r="AI1120" s="171">
        <v>22.071439680117582</v>
      </c>
      <c r="AJ1120" s="171">
        <v>8.9406134518351976</v>
      </c>
      <c r="AK1120" s="171">
        <v>9.2898412589385231</v>
      </c>
      <c r="AL1120" s="171">
        <v>78.76081104470569</v>
      </c>
      <c r="AM1120" s="171">
        <v>24.23301576721947</v>
      </c>
      <c r="AN1120" s="170">
        <v>35.73755979275046</v>
      </c>
      <c r="AO1120" s="170">
        <v>44.962933039944232</v>
      </c>
      <c r="AP1120" s="170">
        <v>37.365059439657223</v>
      </c>
      <c r="AQ1120" s="170">
        <v>24.192855403535184</v>
      </c>
      <c r="AR1120" s="170">
        <v>48.140359693055359</v>
      </c>
      <c r="AS1120" s="170">
        <v>51.003931019644575</v>
      </c>
      <c r="AT1120" s="6">
        <v>288.63768115942031</v>
      </c>
      <c r="AU1120" s="6">
        <v>434.78260869565219</v>
      </c>
      <c r="AV1120" s="6">
        <v>0</v>
      </c>
    </row>
    <row r="1121" spans="1:48" x14ac:dyDescent="0.25">
      <c r="A1121" s="162">
        <v>1118</v>
      </c>
      <c r="B1121" s="3" t="s">
        <v>3504</v>
      </c>
      <c r="C1121" s="3" t="s">
        <v>2176</v>
      </c>
      <c r="D1121" s="28">
        <v>19300</v>
      </c>
      <c r="E1121" s="25">
        <v>-16.086960000000001</v>
      </c>
      <c r="F1121" s="25">
        <v>-17.872340000000001</v>
      </c>
      <c r="G1121" s="25">
        <v>82.075469999999996</v>
      </c>
      <c r="H1121" s="28">
        <v>278306000000</v>
      </c>
      <c r="I1121" s="51">
        <v>14.42</v>
      </c>
      <c r="J1121" s="51">
        <v>62.577289999999998</v>
      </c>
      <c r="K1121" s="28">
        <v>130</v>
      </c>
      <c r="L1121" s="28">
        <v>2952000</v>
      </c>
      <c r="M1121" s="51">
        <v>6.8029608741628484</v>
      </c>
      <c r="N1121" s="51">
        <v>1.3709034198546228</v>
      </c>
      <c r="O1121" s="51" t="s">
        <v>4942</v>
      </c>
      <c r="P1121" s="30">
        <v>94276.942395999999</v>
      </c>
      <c r="Q1121" s="27">
        <v>-0.26272975160577261</v>
      </c>
      <c r="R1121" s="30">
        <v>95223.514924999996</v>
      </c>
      <c r="S1121" s="27">
        <v>1.0040339715558622E-2</v>
      </c>
      <c r="T1121" s="30">
        <v>98278.521261000002</v>
      </c>
      <c r="U1121" s="27">
        <v>3.2082478140049671E-2</v>
      </c>
      <c r="V1121" s="30">
        <v>16304.754907</v>
      </c>
      <c r="W1121" s="32">
        <v>-0.476526979544174</v>
      </c>
      <c r="X1121" s="30">
        <v>18715.479234999999</v>
      </c>
      <c r="Y1121" s="32">
        <v>0.14785406721845407</v>
      </c>
      <c r="Z1121" s="30">
        <v>42343.776770999997</v>
      </c>
      <c r="AA1121" s="32">
        <v>1.2625002672553791</v>
      </c>
      <c r="AB1121" s="30">
        <v>1131</v>
      </c>
      <c r="AC1121" s="27">
        <v>-0.47638888888888886</v>
      </c>
      <c r="AD1121" s="30">
        <v>1229</v>
      </c>
      <c r="AE1121" s="27">
        <v>8.6648983200707352E-2</v>
      </c>
      <c r="AF1121" s="30">
        <v>2837</v>
      </c>
      <c r="AG1121" s="27">
        <v>1.3083807973962571</v>
      </c>
      <c r="AH1121" s="25">
        <v>8.4223868701223807</v>
      </c>
      <c r="AI1121" s="25">
        <v>8.9260173581684796</v>
      </c>
      <c r="AJ1121" s="25">
        <v>18.380250839515888</v>
      </c>
      <c r="AK1121" s="25">
        <v>10.728897289854238</v>
      </c>
      <c r="AL1121" s="25">
        <v>10.51277834704725</v>
      </c>
      <c r="AM1121" s="25">
        <v>21.511176027403817</v>
      </c>
      <c r="AN1121" s="49">
        <v>17.735200073384437</v>
      </c>
      <c r="AO1121" s="49">
        <v>16.453158266988854</v>
      </c>
      <c r="AP1121" s="49">
        <v>17.266087100492189</v>
      </c>
      <c r="AQ1121" s="49">
        <v>2.7239066815305124</v>
      </c>
      <c r="AR1121" s="49">
        <v>1.9522550963654608</v>
      </c>
      <c r="AS1121" s="49">
        <v>1.2783813104307991</v>
      </c>
      <c r="AT1121" s="28">
        <v>0</v>
      </c>
      <c r="AU1121" s="28">
        <v>0</v>
      </c>
      <c r="AV1121" s="28">
        <v>1000</v>
      </c>
    </row>
    <row r="1122" spans="1:48" x14ac:dyDescent="0.25">
      <c r="A1122" s="162">
        <v>1119</v>
      </c>
      <c r="B1122" s="3" t="s">
        <v>235</v>
      </c>
      <c r="C1122" s="3" t="s">
        <v>1</v>
      </c>
      <c r="D1122" s="28">
        <v>6400</v>
      </c>
      <c r="E1122" s="25">
        <v>10.34483</v>
      </c>
      <c r="F1122" s="25">
        <v>12.2807</v>
      </c>
      <c r="G1122" s="25">
        <v>4.0650409999999999</v>
      </c>
      <c r="H1122" s="28">
        <v>473610265600</v>
      </c>
      <c r="I1122" s="51">
        <v>74.001599999999996</v>
      </c>
      <c r="J1122" s="51">
        <v>40.023029999999999</v>
      </c>
      <c r="K1122" s="28">
        <v>15767</v>
      </c>
      <c r="L1122" s="28">
        <v>107803400</v>
      </c>
      <c r="M1122" s="51">
        <v>4.1037211862114118</v>
      </c>
      <c r="N1122" s="51">
        <v>0.62538200581788561</v>
      </c>
      <c r="O1122" s="51">
        <v>0.41709289999999999</v>
      </c>
      <c r="P1122" s="30">
        <v>539807.72124700004</v>
      </c>
      <c r="Q1122" s="27" t="s">
        <v>2001</v>
      </c>
      <c r="R1122" s="30">
        <v>710462.63604799996</v>
      </c>
      <c r="S1122" s="27">
        <v>0.31614018859673432</v>
      </c>
      <c r="T1122" s="30">
        <v>798646.76556199999</v>
      </c>
      <c r="U1122" s="27">
        <v>0.12412212133284117</v>
      </c>
      <c r="V1122" s="30">
        <v>22331.754860000001</v>
      </c>
      <c r="W1122" s="32" t="s">
        <v>2001</v>
      </c>
      <c r="X1122" s="30">
        <v>50998.039009</v>
      </c>
      <c r="Y1122" s="32">
        <v>1.2836556879972845</v>
      </c>
      <c r="Z1122" s="30">
        <v>111204.019483</v>
      </c>
      <c r="AA1122" s="32">
        <v>1.1805548143405082</v>
      </c>
      <c r="AB1122" s="30">
        <v>302</v>
      </c>
      <c r="AC1122" s="27" t="s">
        <v>2001</v>
      </c>
      <c r="AD1122" s="30">
        <v>689</v>
      </c>
      <c r="AE1122" s="27">
        <v>1.2814569536423841</v>
      </c>
      <c r="AF1122" s="30">
        <v>1503</v>
      </c>
      <c r="AG1122" s="27">
        <v>1.1814223512336719</v>
      </c>
      <c r="AH1122" s="25" t="s">
        <v>4748</v>
      </c>
      <c r="AI1122" s="25">
        <v>2.4684782625089086</v>
      </c>
      <c r="AJ1122" s="25">
        <v>5.9307914878505885</v>
      </c>
      <c r="AK1122" s="25" t="s">
        <v>4748</v>
      </c>
      <c r="AL1122" s="25">
        <v>10.503195987501742</v>
      </c>
      <c r="AM1122" s="25">
        <v>19.605641321232397</v>
      </c>
      <c r="AN1122" s="49">
        <v>16.683680594074236</v>
      </c>
      <c r="AO1122" s="49">
        <v>34.575471754774135</v>
      </c>
      <c r="AP1122" s="49">
        <v>30.193615752429903</v>
      </c>
      <c r="AQ1122" s="49">
        <v>173.98540733832314</v>
      </c>
      <c r="AR1122" s="49">
        <v>110.9535928283171</v>
      </c>
      <c r="AS1122" s="49">
        <v>61.443415870632343</v>
      </c>
      <c r="AT1122" s="28">
        <v>0</v>
      </c>
      <c r="AU1122" s="28">
        <v>0</v>
      </c>
      <c r="AV1122" s="28">
        <v>0</v>
      </c>
    </row>
    <row r="1123" spans="1:48" x14ac:dyDescent="0.25">
      <c r="A1123" s="162">
        <v>1120</v>
      </c>
      <c r="B1123" s="3" t="s">
        <v>580</v>
      </c>
      <c r="C1123" s="3" t="s">
        <v>1</v>
      </c>
      <c r="D1123" s="28">
        <v>5840</v>
      </c>
      <c r="E1123" s="25">
        <v>-1.0169490000000001</v>
      </c>
      <c r="F1123" s="25">
        <v>7.1559629999999999</v>
      </c>
      <c r="G1123" s="25">
        <v>-19.669879999999999</v>
      </c>
      <c r="H1123" s="28">
        <v>161062528000</v>
      </c>
      <c r="I1123" s="51">
        <v>27.5792</v>
      </c>
      <c r="J1123" s="51">
        <v>72.995990000000006</v>
      </c>
      <c r="K1123" s="28">
        <v>42863.5</v>
      </c>
      <c r="L1123" s="28">
        <v>249350000</v>
      </c>
      <c r="M1123" s="51">
        <v>4.4975592847047823</v>
      </c>
      <c r="N1123" s="51">
        <v>0.45883114969369149</v>
      </c>
      <c r="O1123" s="51">
        <v>0.50194629999999996</v>
      </c>
      <c r="P1123" s="30">
        <v>508448.243258</v>
      </c>
      <c r="Q1123" s="27">
        <v>0.14429331151931812</v>
      </c>
      <c r="R1123" s="30">
        <v>658701.35697099997</v>
      </c>
      <c r="S1123" s="27">
        <v>0.29551309441098339</v>
      </c>
      <c r="T1123" s="30">
        <v>886789.54833100003</v>
      </c>
      <c r="U1123" s="27">
        <v>0.34626950278173158</v>
      </c>
      <c r="V1123" s="30">
        <v>28472.359354</v>
      </c>
      <c r="W1123" s="32">
        <v>1.8000998533374064</v>
      </c>
      <c r="X1123" s="30">
        <v>40861.648342</v>
      </c>
      <c r="Y1123" s="32">
        <v>0.4351339077300409</v>
      </c>
      <c r="Z1123" s="30">
        <v>35527.890012999997</v>
      </c>
      <c r="AA1123" s="32">
        <v>-0.13053213821327062</v>
      </c>
      <c r="AB1123" s="30">
        <v>2389.1900510204077</v>
      </c>
      <c r="AC1123" s="27">
        <v>1.4345449737111911</v>
      </c>
      <c r="AD1123" s="30">
        <v>1810.0107241071428</v>
      </c>
      <c r="AE1123" s="27">
        <v>-0.24241659915915903</v>
      </c>
      <c r="AF1123" s="30">
        <v>1549.9559999999999</v>
      </c>
      <c r="AG1123" s="27">
        <v>-0.14367579188539054</v>
      </c>
      <c r="AH1123" s="25">
        <v>8.6962700379495157</v>
      </c>
      <c r="AI1123" s="25">
        <v>8.7197438255553088</v>
      </c>
      <c r="AJ1123" s="25">
        <v>6.0215270203357623</v>
      </c>
      <c r="AK1123" s="25">
        <v>17.388730328519518</v>
      </c>
      <c r="AL1123" s="25">
        <v>16.703827381549164</v>
      </c>
      <c r="AM1123" s="25">
        <v>11.684977687877414</v>
      </c>
      <c r="AN1123" s="49">
        <v>20.089452658442795</v>
      </c>
      <c r="AO1123" s="49">
        <v>16.987267679475305</v>
      </c>
      <c r="AP1123" s="49">
        <v>14.599070866775376</v>
      </c>
      <c r="AQ1123" s="49">
        <v>57.119131345535997</v>
      </c>
      <c r="AR1123" s="49">
        <v>48.063179819842475</v>
      </c>
      <c r="AS1123" s="49">
        <v>80.021490983771045</v>
      </c>
      <c r="AT1123" s="28">
        <v>239.15816326530609</v>
      </c>
      <c r="AU1123" s="28">
        <v>267.85714285714283</v>
      </c>
      <c r="AV1123" s="28" t="s">
        <v>4748</v>
      </c>
    </row>
    <row r="1124" spans="1:48" x14ac:dyDescent="0.25">
      <c r="A1124" s="162">
        <v>1121</v>
      </c>
      <c r="B1124" s="3" t="s">
        <v>581</v>
      </c>
      <c r="C1124" s="3" t="s">
        <v>694</v>
      </c>
      <c r="D1124" s="28">
        <v>7300</v>
      </c>
      <c r="E1124" s="25">
        <v>-2.6666669999999999</v>
      </c>
      <c r="F1124" s="25">
        <v>1.388889</v>
      </c>
      <c r="G1124" s="25">
        <v>-35.398229999999998</v>
      </c>
      <c r="H1124" s="28">
        <v>8782775445200</v>
      </c>
      <c r="I1124" s="51">
        <v>1203.1199999999999</v>
      </c>
      <c r="J1124" s="51">
        <v>83.925219999999996</v>
      </c>
      <c r="K1124" s="28">
        <v>3012212</v>
      </c>
      <c r="L1124" s="28">
        <v>22578760000</v>
      </c>
      <c r="M1124" s="51">
        <v>4.71077502081706</v>
      </c>
      <c r="N1124" s="51">
        <v>0.51464115487186557</v>
      </c>
      <c r="O1124" s="51">
        <v>1.0623659999999999</v>
      </c>
      <c r="P1124" s="30">
        <v>12326014</v>
      </c>
      <c r="Q1124" s="27">
        <v>0.12762627254621028</v>
      </c>
      <c r="R1124" s="30">
        <v>15819286</v>
      </c>
      <c r="S1124" s="27">
        <v>0.28340646051513496</v>
      </c>
      <c r="T1124" s="30">
        <v>20167509</v>
      </c>
      <c r="U1124" s="27">
        <v>0.27486847383630336</v>
      </c>
      <c r="V1124" s="30">
        <v>795130</v>
      </c>
      <c r="W1124" s="32">
        <v>5.715832438455859E-3</v>
      </c>
      <c r="X1124" s="30">
        <v>913248</v>
      </c>
      <c r="Y1124" s="32">
        <v>0.14855180913812838</v>
      </c>
      <c r="Z1124" s="30">
        <v>1539128</v>
      </c>
      <c r="AA1124" s="32">
        <v>0.68533410420827634</v>
      </c>
      <c r="AB1124" s="30">
        <v>754.24936982152519</v>
      </c>
      <c r="AC1124" s="27">
        <v>4.5564448385650325E-2</v>
      </c>
      <c r="AD1124" s="30">
        <v>833.48837209302326</v>
      </c>
      <c r="AE1124" s="27">
        <v>0.10505676960691135</v>
      </c>
      <c r="AF1124" s="30">
        <v>1404.6511627906978</v>
      </c>
      <c r="AG1124" s="27">
        <v>0.68526785714285721</v>
      </c>
      <c r="AH1124" s="25">
        <v>0.42549936749291317</v>
      </c>
      <c r="AI1124" s="25">
        <v>0.41002761235028684</v>
      </c>
      <c r="AJ1124" s="25">
        <v>0.5843723541813709</v>
      </c>
      <c r="AK1124" s="25">
        <v>7.3165508057126933</v>
      </c>
      <c r="AL1124" s="25">
        <v>7.4598636808522425</v>
      </c>
      <c r="AM1124" s="25">
        <v>11.025079899215225</v>
      </c>
      <c r="AN1124" s="49" t="s">
        <v>4748</v>
      </c>
      <c r="AO1124" s="49" t="s">
        <v>4748</v>
      </c>
      <c r="AP1124" s="49" t="s">
        <v>4748</v>
      </c>
      <c r="AQ1124" s="49">
        <v>364.59091958064135</v>
      </c>
      <c r="AR1124" s="49">
        <v>432.77819651525942</v>
      </c>
      <c r="AS1124" s="49">
        <v>487.14509074127267</v>
      </c>
      <c r="AT1124" s="28">
        <v>0</v>
      </c>
      <c r="AU1124" s="28">
        <v>0</v>
      </c>
      <c r="AV1124" s="28">
        <v>0</v>
      </c>
    </row>
    <row r="1125" spans="1:48" x14ac:dyDescent="0.25">
      <c r="A1125" s="162">
        <v>1122</v>
      </c>
      <c r="B1125" s="3" t="s">
        <v>3956</v>
      </c>
      <c r="C1125" s="3" t="s">
        <v>2176</v>
      </c>
      <c r="D1125" s="28">
        <v>5400</v>
      </c>
      <c r="E1125" s="25">
        <v>5.8823530000000002</v>
      </c>
      <c r="F1125" s="25">
        <v>-6.8965519999999998</v>
      </c>
      <c r="G1125" s="25">
        <v>3.8461539999999999</v>
      </c>
      <c r="H1125" s="28">
        <v>23271570000</v>
      </c>
      <c r="I1125" s="51">
        <v>4.3095499999999998</v>
      </c>
      <c r="J1125" s="51">
        <v>90.899519999999995</v>
      </c>
      <c r="K1125" s="28">
        <v>385</v>
      </c>
      <c r="L1125" s="28">
        <v>2140000</v>
      </c>
      <c r="M1125" s="51">
        <v>7.7809798270893369</v>
      </c>
      <c r="N1125" s="51">
        <v>0.49883195342097947</v>
      </c>
      <c r="O1125" s="51" t="s">
        <v>4942</v>
      </c>
      <c r="P1125" s="30">
        <v>106230.250019</v>
      </c>
      <c r="Q1125" s="27">
        <v>7.5506569943499802E-3</v>
      </c>
      <c r="R1125" s="30">
        <v>107355.60558800001</v>
      </c>
      <c r="S1125" s="27">
        <v>1.059355097816983E-2</v>
      </c>
      <c r="T1125" s="30">
        <v>120375.8076</v>
      </c>
      <c r="U1125" s="27">
        <v>0.12128106344039259</v>
      </c>
      <c r="V1125" s="30">
        <v>13118.422316</v>
      </c>
      <c r="W1125" s="32">
        <v>0.93717273959575786</v>
      </c>
      <c r="X1125" s="30">
        <v>4330.2612230000004</v>
      </c>
      <c r="Y1125" s="32">
        <v>-0.66990990847134424</v>
      </c>
      <c r="Z1125" s="30">
        <v>2992.5108690000002</v>
      </c>
      <c r="AA1125" s="32">
        <v>-0.30893063607677879</v>
      </c>
      <c r="AB1125" s="30">
        <v>3044</v>
      </c>
      <c r="AC1125" s="27">
        <v>0.93761935073201785</v>
      </c>
      <c r="AD1125" s="30">
        <v>1005</v>
      </c>
      <c r="AE1125" s="27">
        <v>-0.66984231274638639</v>
      </c>
      <c r="AF1125" s="30">
        <v>694</v>
      </c>
      <c r="AG1125" s="27">
        <v>-0.30945273631840797</v>
      </c>
      <c r="AH1125" s="25">
        <v>25.025423939142872</v>
      </c>
      <c r="AI1125" s="25">
        <v>6.6001922592208313</v>
      </c>
      <c r="AJ1125" s="25">
        <v>4.0095304157386664</v>
      </c>
      <c r="AK1125" s="25">
        <v>40.031632861670523</v>
      </c>
      <c r="AL1125" s="25">
        <v>10.43575191362317</v>
      </c>
      <c r="AM1125" s="25">
        <v>6.6270697109426289</v>
      </c>
      <c r="AN1125" s="49">
        <v>15.673118276594566</v>
      </c>
      <c r="AO1125" s="49">
        <v>11.36839417946911</v>
      </c>
      <c r="AP1125" s="49">
        <v>9.0566620804959808</v>
      </c>
      <c r="AQ1125" s="49">
        <v>10.679047142994705</v>
      </c>
      <c r="AR1125" s="49">
        <v>15.804079677945401</v>
      </c>
      <c r="AS1125" s="49">
        <v>9.8602156439660309</v>
      </c>
      <c r="AT1125" s="28" t="s">
        <v>4748</v>
      </c>
      <c r="AU1125" s="28" t="s">
        <v>4748</v>
      </c>
      <c r="AV1125" s="28">
        <v>0</v>
      </c>
    </row>
    <row r="1126" spans="1:48" x14ac:dyDescent="0.25">
      <c r="A1126" s="162">
        <v>1123</v>
      </c>
      <c r="B1126" s="3" t="s">
        <v>3507</v>
      </c>
      <c r="C1126" s="3" t="s">
        <v>2176</v>
      </c>
      <c r="D1126" s="28" t="s">
        <v>4942</v>
      </c>
      <c r="E1126" s="25" t="s">
        <v>4942</v>
      </c>
      <c r="F1126" s="25" t="s">
        <v>4942</v>
      </c>
      <c r="G1126" s="25" t="s">
        <v>4942</v>
      </c>
      <c r="H1126" s="28" t="s">
        <v>4942</v>
      </c>
      <c r="I1126" s="51">
        <v>27</v>
      </c>
      <c r="J1126" s="51">
        <v>64.443049999999999</v>
      </c>
      <c r="K1126" s="28">
        <v>0</v>
      </c>
      <c r="L1126" s="28" t="s">
        <v>4942</v>
      </c>
      <c r="M1126" s="51" t="s">
        <v>4942</v>
      </c>
      <c r="N1126" s="51" t="s">
        <v>4942</v>
      </c>
      <c r="O1126" s="51" t="s">
        <v>4942</v>
      </c>
      <c r="P1126" s="30" t="s">
        <v>4748</v>
      </c>
      <c r="Q1126" s="27" t="s">
        <v>2001</v>
      </c>
      <c r="R1126" s="30">
        <v>693075.45692899998</v>
      </c>
      <c r="S1126" s="27" t="s">
        <v>2001</v>
      </c>
      <c r="T1126" s="30" t="s">
        <v>4748</v>
      </c>
      <c r="U1126" s="27" t="s">
        <v>4748</v>
      </c>
      <c r="V1126" s="30" t="s">
        <v>4748</v>
      </c>
      <c r="W1126" s="32" t="s">
        <v>2001</v>
      </c>
      <c r="X1126" s="30">
        <v>-179441.65586</v>
      </c>
      <c r="Y1126" s="32" t="s">
        <v>2001</v>
      </c>
      <c r="Z1126" s="30" t="s">
        <v>4748</v>
      </c>
      <c r="AA1126" s="32" t="s">
        <v>4748</v>
      </c>
      <c r="AB1126" s="30" t="s">
        <v>4748</v>
      </c>
      <c r="AC1126" s="27" t="s">
        <v>2001</v>
      </c>
      <c r="AD1126" s="30">
        <v>-6646</v>
      </c>
      <c r="AE1126" s="27" t="s">
        <v>2001</v>
      </c>
      <c r="AF1126" s="30" t="s">
        <v>4748</v>
      </c>
      <c r="AG1126" s="27" t="s">
        <v>4748</v>
      </c>
      <c r="AH1126" s="25" t="s">
        <v>4748</v>
      </c>
      <c r="AI1126" s="25" t="s">
        <v>4748</v>
      </c>
      <c r="AJ1126" s="25" t="s">
        <v>4748</v>
      </c>
      <c r="AK1126" s="25" t="s">
        <v>4748</v>
      </c>
      <c r="AL1126" s="25" t="s">
        <v>4748</v>
      </c>
      <c r="AM1126" s="25" t="s">
        <v>4748</v>
      </c>
      <c r="AN1126" s="49" t="s">
        <v>4748</v>
      </c>
      <c r="AO1126" s="49">
        <v>-2.4610362605506753</v>
      </c>
      <c r="AP1126" s="49" t="s">
        <v>4748</v>
      </c>
      <c r="AQ1126" s="49" t="s">
        <v>4748</v>
      </c>
      <c r="AR1126" s="49" t="s">
        <v>4748</v>
      </c>
      <c r="AS1126" s="49" t="s">
        <v>4748</v>
      </c>
      <c r="AT1126" s="28" t="s">
        <v>4748</v>
      </c>
      <c r="AU1126" s="28">
        <v>0</v>
      </c>
      <c r="AV1126" s="28" t="s">
        <v>4748</v>
      </c>
    </row>
    <row r="1127" spans="1:48" x14ac:dyDescent="0.25">
      <c r="A1127" s="162">
        <v>1124</v>
      </c>
      <c r="B1127" s="3" t="s">
        <v>236</v>
      </c>
      <c r="C1127" s="3" t="s">
        <v>1</v>
      </c>
      <c r="D1127" s="28">
        <v>8200</v>
      </c>
      <c r="E1127" s="25">
        <v>-1.2048190000000001</v>
      </c>
      <c r="F1127" s="25">
        <v>8.7533159999999999</v>
      </c>
      <c r="G1127" s="25">
        <v>25.145350000000001</v>
      </c>
      <c r="H1127" s="28">
        <v>697561511400</v>
      </c>
      <c r="I1127" s="51">
        <v>85.068479999999994</v>
      </c>
      <c r="J1127" s="51">
        <v>31.317689999999999</v>
      </c>
      <c r="K1127" s="28">
        <v>637205.5</v>
      </c>
      <c r="L1127" s="28">
        <v>5245100000</v>
      </c>
      <c r="M1127" s="51">
        <v>5.3937047105785245</v>
      </c>
      <c r="N1127" s="51">
        <v>0.65593246737058231</v>
      </c>
      <c r="O1127" s="51">
        <v>0.53050600000000003</v>
      </c>
      <c r="P1127" s="30">
        <v>2217158.0873730001</v>
      </c>
      <c r="Q1127" s="27">
        <v>0.11190530789469544</v>
      </c>
      <c r="R1127" s="30">
        <v>2359057.237646</v>
      </c>
      <c r="S1127" s="27">
        <v>6.4000465767927839E-2</v>
      </c>
      <c r="T1127" s="30">
        <v>3560087.28718</v>
      </c>
      <c r="U1127" s="27">
        <v>0.50911441671184521</v>
      </c>
      <c r="V1127" s="30">
        <v>80275.177353000006</v>
      </c>
      <c r="W1127" s="32">
        <v>1.2454054003353936</v>
      </c>
      <c r="X1127" s="30">
        <v>113282.276237</v>
      </c>
      <c r="Y1127" s="32">
        <v>0.41117441246944142</v>
      </c>
      <c r="Z1127" s="30">
        <v>99944.808428999997</v>
      </c>
      <c r="AA1127" s="32">
        <v>-0.11773658025811939</v>
      </c>
      <c r="AB1127" s="30">
        <v>1519.2959021703916</v>
      </c>
      <c r="AC1127" s="27">
        <v>0.50225573795906242</v>
      </c>
      <c r="AD1127" s="30">
        <v>1698.8662131519272</v>
      </c>
      <c r="AE1127" s="27">
        <v>0.11819311216795247</v>
      </c>
      <c r="AF1127" s="30">
        <v>1379.82888</v>
      </c>
      <c r="AG1127" s="27">
        <v>-0.18779426577682851</v>
      </c>
      <c r="AH1127" s="25">
        <v>4.6382184794428349</v>
      </c>
      <c r="AI1127" s="25">
        <v>5.7790144816991802</v>
      </c>
      <c r="AJ1127" s="25">
        <v>3.9102419727449633</v>
      </c>
      <c r="AK1127" s="25">
        <v>14.381813915047978</v>
      </c>
      <c r="AL1127" s="25">
        <v>14.95628944912259</v>
      </c>
      <c r="AM1127" s="25">
        <v>10.72953933378567</v>
      </c>
      <c r="AN1127" s="49">
        <v>15.354269947947497</v>
      </c>
      <c r="AO1127" s="49">
        <v>19.143506010419575</v>
      </c>
      <c r="AP1127" s="49">
        <v>13.313244577562966</v>
      </c>
      <c r="AQ1127" s="49">
        <v>126.64184426460119</v>
      </c>
      <c r="AR1127" s="49">
        <v>127.14275914289726</v>
      </c>
      <c r="AS1127" s="49">
        <v>174.84429332502685</v>
      </c>
      <c r="AT1127" s="28">
        <v>236.96145124716551</v>
      </c>
      <c r="AU1127" s="28">
        <v>272.10884353741494</v>
      </c>
      <c r="AV1127" s="28">
        <v>476.13142857142856</v>
      </c>
    </row>
    <row r="1128" spans="1:48" x14ac:dyDescent="0.25">
      <c r="A1128" s="162">
        <v>1125</v>
      </c>
      <c r="B1128" s="3" t="s">
        <v>582</v>
      </c>
      <c r="C1128" s="3" t="s">
        <v>694</v>
      </c>
      <c r="D1128" s="28">
        <v>9200</v>
      </c>
      <c r="E1128" s="25">
        <v>-1.075269</v>
      </c>
      <c r="F1128" s="25">
        <v>-4.1666670000000003</v>
      </c>
      <c r="G1128" s="25">
        <v>-4.3564379999999998</v>
      </c>
      <c r="H1128" s="28">
        <v>1192385752400</v>
      </c>
      <c r="I1128" s="51">
        <v>129.6071</v>
      </c>
      <c r="J1128" s="51">
        <v>95.445740000000001</v>
      </c>
      <c r="K1128" s="28">
        <v>24580</v>
      </c>
      <c r="L1128" s="28">
        <v>225001500</v>
      </c>
      <c r="M1128" s="51">
        <v>65.672349225235223</v>
      </c>
      <c r="N1128" s="51">
        <v>0.80839515445257015</v>
      </c>
      <c r="O1128" s="51">
        <v>0.40721839999999998</v>
      </c>
      <c r="P1128" s="30">
        <v>94771.750503999996</v>
      </c>
      <c r="Q1128" s="27">
        <v>40.763684577412704</v>
      </c>
      <c r="R1128" s="30">
        <v>485247.79313599999</v>
      </c>
      <c r="S1128" s="27">
        <v>4.1201733697587377</v>
      </c>
      <c r="T1128" s="30">
        <v>1342239.121178</v>
      </c>
      <c r="U1128" s="27">
        <v>1.7660901093512276</v>
      </c>
      <c r="V1128" s="30">
        <v>328481.962092</v>
      </c>
      <c r="W1128" s="32">
        <v>-5.2464879390861103</v>
      </c>
      <c r="X1128" s="30">
        <v>122194.993082</v>
      </c>
      <c r="Y1128" s="32">
        <v>-0.62800090359976579</v>
      </c>
      <c r="Z1128" s="30">
        <v>114351.6594</v>
      </c>
      <c r="AA1128" s="32">
        <v>-6.4187029960684719E-2</v>
      </c>
      <c r="AB1128" s="30">
        <v>8749.0551190476181</v>
      </c>
      <c r="AC1128" s="27">
        <v>-4.854144623123589</v>
      </c>
      <c r="AD1128" s="30">
        <v>1911.28232</v>
      </c>
      <c r="AE1128" s="27">
        <v>-0.78154414459694777</v>
      </c>
      <c r="AF1128" s="30">
        <v>926.40475400000003</v>
      </c>
      <c r="AG1128" s="27">
        <v>-0.51529674904333334</v>
      </c>
      <c r="AH1128" s="25">
        <v>83.905602772137456</v>
      </c>
      <c r="AI1128" s="25">
        <v>10.429134975361515</v>
      </c>
      <c r="AJ1128" s="25">
        <v>3.1056473135198281</v>
      </c>
      <c r="AK1128" s="25">
        <v>149.07100305914784</v>
      </c>
      <c r="AL1128" s="25">
        <v>14.029303502326126</v>
      </c>
      <c r="AM1128" s="25">
        <v>8.263078789825764</v>
      </c>
      <c r="AN1128" s="49">
        <v>82.294569777634536</v>
      </c>
      <c r="AO1128" s="49">
        <v>23.100248229585173</v>
      </c>
      <c r="AP1128" s="49">
        <v>8.127581645456516</v>
      </c>
      <c r="AQ1128" s="49">
        <v>9.6906627396133249</v>
      </c>
      <c r="AR1128" s="49">
        <v>0.23404198179861974</v>
      </c>
      <c r="AS1128" s="49">
        <v>66.780986355852747</v>
      </c>
      <c r="AT1128" s="28">
        <v>0</v>
      </c>
      <c r="AU1128" s="28">
        <v>0</v>
      </c>
      <c r="AV1128" s="28">
        <v>0</v>
      </c>
    </row>
    <row r="1129" spans="1:48" x14ac:dyDescent="0.25">
      <c r="A1129" s="162">
        <v>1126</v>
      </c>
      <c r="B1129" s="3" t="s">
        <v>237</v>
      </c>
      <c r="C1129" s="3" t="s">
        <v>1</v>
      </c>
      <c r="D1129" s="6">
        <v>23000</v>
      </c>
      <c r="E1129" s="171">
        <v>4.0723979999999997</v>
      </c>
      <c r="F1129" s="171">
        <v>4.5454549999999996</v>
      </c>
      <c r="G1129" s="171">
        <v>1.3215859999999999</v>
      </c>
      <c r="H1129" s="6">
        <v>2155334600000</v>
      </c>
      <c r="I1129" s="154">
        <v>93.7102</v>
      </c>
      <c r="J1129" s="154">
        <v>39.637390000000003</v>
      </c>
      <c r="K1129" s="6">
        <v>2662.5</v>
      </c>
      <c r="L1129" s="6">
        <v>59033850</v>
      </c>
      <c r="M1129" s="154">
        <v>11.318425589265052</v>
      </c>
      <c r="N1129" s="154">
        <v>1.7648302590298335</v>
      </c>
      <c r="O1129" s="154">
        <v>0.48105870000000001</v>
      </c>
      <c r="P1129" s="172">
        <v>594685.47794899996</v>
      </c>
      <c r="Q1129" s="168">
        <v>-2.9479603691517919E-3</v>
      </c>
      <c r="R1129" s="172">
        <v>512966.68410800002</v>
      </c>
      <c r="S1129" s="168">
        <v>-0.1374151494716811</v>
      </c>
      <c r="T1129" s="172">
        <v>616963.73164500005</v>
      </c>
      <c r="U1129" s="168">
        <v>0.20273645591202663</v>
      </c>
      <c r="V1129" s="172">
        <v>164561.09124800001</v>
      </c>
      <c r="W1129" s="173">
        <v>-0.25237772918656198</v>
      </c>
      <c r="X1129" s="172">
        <v>98056.435513000004</v>
      </c>
      <c r="Y1129" s="173">
        <v>-0.40413353624870463</v>
      </c>
      <c r="Z1129" s="172">
        <v>185252.69947299999</v>
      </c>
      <c r="AA1129" s="173">
        <v>0.88924570329134378</v>
      </c>
      <c r="AB1129" s="172">
        <v>1686</v>
      </c>
      <c r="AC1129" s="168">
        <v>-0.28224776500638571</v>
      </c>
      <c r="AD1129" s="172">
        <v>1005</v>
      </c>
      <c r="AE1129" s="168">
        <v>-0.40391459074733094</v>
      </c>
      <c r="AF1129" s="172">
        <v>1878</v>
      </c>
      <c r="AG1129" s="168">
        <v>0.86865671641791042</v>
      </c>
      <c r="AH1129" s="171">
        <v>5.3790131882010606</v>
      </c>
      <c r="AI1129" s="171">
        <v>3.5280468969930103</v>
      </c>
      <c r="AJ1129" s="171">
        <v>7.2381692546044905</v>
      </c>
      <c r="AK1129" s="171">
        <v>12.850333597542319</v>
      </c>
      <c r="AL1129" s="171">
        <v>7.7982201770526105</v>
      </c>
      <c r="AM1129" s="171">
        <v>14.700501187628898</v>
      </c>
      <c r="AN1129" s="170">
        <v>56.697464738817061</v>
      </c>
      <c r="AO1129" s="170">
        <v>46.533597825964016</v>
      </c>
      <c r="AP1129" s="170">
        <v>51.029485312947806</v>
      </c>
      <c r="AQ1129" s="170">
        <v>124.81980736589921</v>
      </c>
      <c r="AR1129" s="170">
        <v>115.50600187987949</v>
      </c>
      <c r="AS1129" s="170">
        <v>99.392652935052723</v>
      </c>
      <c r="AT1129" s="6">
        <v>1600</v>
      </c>
      <c r="AU1129" s="6">
        <v>1500</v>
      </c>
      <c r="AV1129" s="6">
        <v>1700</v>
      </c>
    </row>
    <row r="1130" spans="1:48" x14ac:dyDescent="0.25">
      <c r="A1130" s="162">
        <v>1127</v>
      </c>
      <c r="B1130" s="3" t="s">
        <v>583</v>
      </c>
      <c r="C1130" s="3" t="s">
        <v>694</v>
      </c>
      <c r="D1130" s="6">
        <v>11300</v>
      </c>
      <c r="E1130" s="171">
        <v>-0.877193</v>
      </c>
      <c r="F1130" s="171">
        <v>8.6538459999999997</v>
      </c>
      <c r="G1130" s="171">
        <v>-26.570709999999998</v>
      </c>
      <c r="H1130" s="6">
        <v>2639873456000</v>
      </c>
      <c r="I1130" s="154">
        <v>233.61709999999999</v>
      </c>
      <c r="J1130" s="154">
        <v>96.299260000000004</v>
      </c>
      <c r="K1130" s="6">
        <v>524623.30000000005</v>
      </c>
      <c r="L1130" s="6">
        <v>6013008000</v>
      </c>
      <c r="M1130" s="154">
        <v>4.6573431243764638</v>
      </c>
      <c r="N1130" s="154">
        <v>0.80075075701522036</v>
      </c>
      <c r="O1130" s="154">
        <v>1.2959350000000001</v>
      </c>
      <c r="P1130" s="172">
        <v>464324.40466300002</v>
      </c>
      <c r="Q1130" s="168">
        <v>0.16145738521302988</v>
      </c>
      <c r="R1130" s="172">
        <v>529069.94954299997</v>
      </c>
      <c r="S1130" s="168">
        <v>0.13944032282126395</v>
      </c>
      <c r="T1130" s="172">
        <v>917842.70615999994</v>
      </c>
      <c r="U1130" s="168">
        <v>0.73482297936749974</v>
      </c>
      <c r="V1130" s="172">
        <v>118238.079262</v>
      </c>
      <c r="W1130" s="173">
        <v>-3.1582223834829004E-2</v>
      </c>
      <c r="X1130" s="172">
        <v>86589.702466999996</v>
      </c>
      <c r="Y1130" s="173">
        <v>-0.26766653342593105</v>
      </c>
      <c r="Z1130" s="172">
        <v>369567.88238999998</v>
      </c>
      <c r="AA1130" s="173">
        <v>3.2680350187234466</v>
      </c>
      <c r="AB1130" s="172">
        <v>1183</v>
      </c>
      <c r="AC1130" s="168">
        <v>-3.2706459525756348E-2</v>
      </c>
      <c r="AD1130" s="172">
        <v>866</v>
      </c>
      <c r="AE1130" s="168">
        <v>-0.26796280642434489</v>
      </c>
      <c r="AF1130" s="172">
        <v>3696</v>
      </c>
      <c r="AG1130" s="168">
        <v>3.2678983833718247</v>
      </c>
      <c r="AH1130" s="171">
        <v>3.9096114044249606</v>
      </c>
      <c r="AI1130" s="171">
        <v>2.7977318758102157</v>
      </c>
      <c r="AJ1130" s="171">
        <v>9.9228026305966424</v>
      </c>
      <c r="AK1130" s="171">
        <v>12.216605963946343</v>
      </c>
      <c r="AL1130" s="171">
        <v>8.0872721246646933</v>
      </c>
      <c r="AM1130" s="171">
        <v>28.655095141293081</v>
      </c>
      <c r="AN1130" s="170" t="s">
        <v>4748</v>
      </c>
      <c r="AO1130" s="170" t="s">
        <v>4748</v>
      </c>
      <c r="AP1130" s="170" t="s">
        <v>4748</v>
      </c>
      <c r="AQ1130" s="170">
        <v>106.72283381277398</v>
      </c>
      <c r="AR1130" s="170">
        <v>127.84175721466049</v>
      </c>
      <c r="AS1130" s="170">
        <v>127.72119113714733</v>
      </c>
      <c r="AT1130" s="6">
        <v>0</v>
      </c>
      <c r="AU1130" s="6">
        <v>800</v>
      </c>
      <c r="AV1130" s="6">
        <v>2500</v>
      </c>
    </row>
    <row r="1131" spans="1:48" x14ac:dyDescent="0.25">
      <c r="A1131" s="162">
        <v>1128</v>
      </c>
      <c r="B1131" s="3" t="s">
        <v>3510</v>
      </c>
      <c r="C1131" s="3" t="s">
        <v>2176</v>
      </c>
      <c r="D1131" s="6" t="s">
        <v>4942</v>
      </c>
      <c r="E1131" s="171" t="s">
        <v>4942</v>
      </c>
      <c r="F1131" s="171" t="s">
        <v>4942</v>
      </c>
      <c r="G1131" s="171" t="s">
        <v>4942</v>
      </c>
      <c r="H1131" s="6" t="s">
        <v>4942</v>
      </c>
      <c r="I1131" s="154">
        <v>1.72</v>
      </c>
      <c r="J1131" s="154">
        <v>95.005809999999997</v>
      </c>
      <c r="K1131" s="6">
        <v>0</v>
      </c>
      <c r="L1131" s="6" t="s">
        <v>4942</v>
      </c>
      <c r="M1131" s="154" t="s">
        <v>4942</v>
      </c>
      <c r="N1131" s="154" t="s">
        <v>4942</v>
      </c>
      <c r="O1131" s="154" t="s">
        <v>4942</v>
      </c>
      <c r="P1131" s="172">
        <v>837199.465066</v>
      </c>
      <c r="Q1131" s="168" t="s">
        <v>2001</v>
      </c>
      <c r="R1131" s="172">
        <v>861217.62315300002</v>
      </c>
      <c r="S1131" s="168">
        <v>2.8688692586666287E-2</v>
      </c>
      <c r="T1131" s="172">
        <v>993339.50311100006</v>
      </c>
      <c r="U1131" s="168">
        <v>0.15341288474136097</v>
      </c>
      <c r="V1131" s="172">
        <v>1321.5229650000001</v>
      </c>
      <c r="W1131" s="173" t="s">
        <v>2001</v>
      </c>
      <c r="X1131" s="172">
        <v>2338.6372139999999</v>
      </c>
      <c r="Y1131" s="173">
        <v>0.7696531017151107</v>
      </c>
      <c r="Z1131" s="172">
        <v>3267.6041399999999</v>
      </c>
      <c r="AA1131" s="173">
        <v>0.3972257520058432</v>
      </c>
      <c r="AB1131" s="172">
        <v>768</v>
      </c>
      <c r="AC1131" s="168" t="s">
        <v>2001</v>
      </c>
      <c r="AD1131" s="172">
        <v>1360</v>
      </c>
      <c r="AE1131" s="168">
        <v>0.77083333333333326</v>
      </c>
      <c r="AF1131" s="172">
        <v>1900</v>
      </c>
      <c r="AG1131" s="168">
        <v>0.39705882352941174</v>
      </c>
      <c r="AH1131" s="171" t="s">
        <v>4748</v>
      </c>
      <c r="AI1131" s="171">
        <v>1.0840316818173117</v>
      </c>
      <c r="AJ1131" s="171" t="s">
        <v>4748</v>
      </c>
      <c r="AK1131" s="171" t="s">
        <v>4748</v>
      </c>
      <c r="AL1131" s="171">
        <v>9.5516606546191074</v>
      </c>
      <c r="AM1131" s="171" t="s">
        <v>4748</v>
      </c>
      <c r="AN1131" s="170">
        <v>3.5818311977344641</v>
      </c>
      <c r="AO1131" s="170">
        <v>3.8996522715180837</v>
      </c>
      <c r="AP1131" s="170" t="s">
        <v>4748</v>
      </c>
      <c r="AQ1131" s="170">
        <v>527.24887011666181</v>
      </c>
      <c r="AR1131" s="170">
        <v>545.50707408937694</v>
      </c>
      <c r="AS1131" s="170" t="s">
        <v>4748</v>
      </c>
      <c r="AT1131" s="6" t="s">
        <v>4748</v>
      </c>
      <c r="AU1131" s="6" t="s">
        <v>4748</v>
      </c>
      <c r="AV1131" s="6" t="s">
        <v>4748</v>
      </c>
    </row>
    <row r="1132" spans="1:48" x14ac:dyDescent="0.25">
      <c r="A1132" s="162">
        <v>1129</v>
      </c>
      <c r="B1132" s="3" t="s">
        <v>584</v>
      </c>
      <c r="C1132" s="3" t="s">
        <v>694</v>
      </c>
      <c r="D1132" s="28">
        <v>10800</v>
      </c>
      <c r="E1132" s="25">
        <v>17.818180000000002</v>
      </c>
      <c r="F1132" s="25">
        <v>8.9075589999999991</v>
      </c>
      <c r="G1132" s="25">
        <v>23.428570000000001</v>
      </c>
      <c r="H1132" s="28">
        <v>311031986400</v>
      </c>
      <c r="I1132" s="51">
        <v>28.79926</v>
      </c>
      <c r="J1132" s="51">
        <v>45.69717</v>
      </c>
      <c r="K1132" s="28">
        <v>5165</v>
      </c>
      <c r="L1132" s="28">
        <v>48003500</v>
      </c>
      <c r="M1132" s="51">
        <v>6.4081788235053621</v>
      </c>
      <c r="N1132" s="51">
        <v>1.0253419879329331</v>
      </c>
      <c r="O1132" s="51">
        <v>0.45118819999999998</v>
      </c>
      <c r="P1132" s="30">
        <v>79443.959296999994</v>
      </c>
      <c r="Q1132" s="27">
        <v>-0.12736903802353094</v>
      </c>
      <c r="R1132" s="30">
        <v>53082.195090000001</v>
      </c>
      <c r="S1132" s="27">
        <v>-0.33182842899920117</v>
      </c>
      <c r="T1132" s="30">
        <v>40730.519700999997</v>
      </c>
      <c r="U1132" s="27">
        <v>-0.23268961217707629</v>
      </c>
      <c r="V1132" s="30">
        <v>1471.222164</v>
      </c>
      <c r="W1132" s="32">
        <v>3.1322895957722752</v>
      </c>
      <c r="X1132" s="30">
        <v>46429.383321000001</v>
      </c>
      <c r="Y1132" s="32">
        <v>30.558376740849589</v>
      </c>
      <c r="Z1132" s="30">
        <v>16297.399925</v>
      </c>
      <c r="AA1132" s="32">
        <v>-0.64898521670373577</v>
      </c>
      <c r="AB1132" s="30">
        <v>73.599999999999994</v>
      </c>
      <c r="AC1132" s="27">
        <v>3.0888888888888886</v>
      </c>
      <c r="AD1132" s="30">
        <v>2321.6986079999997</v>
      </c>
      <c r="AE1132" s="27">
        <v>30.544818043478259</v>
      </c>
      <c r="AF1132" s="30">
        <v>815.2</v>
      </c>
      <c r="AG1132" s="27">
        <v>-0.64887776682510712</v>
      </c>
      <c r="AH1132" s="25">
        <v>0.20997248680584132</v>
      </c>
      <c r="AI1132" s="25">
        <v>8.1791023971578447</v>
      </c>
      <c r="AJ1132" s="25">
        <v>2.2940037362709531</v>
      </c>
      <c r="AK1132" s="25">
        <v>0.9309448443983922</v>
      </c>
      <c r="AL1132" s="25">
        <v>24.686710203611657</v>
      </c>
      <c r="AM1132" s="25">
        <v>7.4353591662753491</v>
      </c>
      <c r="AN1132" s="49">
        <v>38.526484486474722</v>
      </c>
      <c r="AO1132" s="49">
        <v>46.653554202142168</v>
      </c>
      <c r="AP1132" s="49">
        <v>2.195169463988067</v>
      </c>
      <c r="AQ1132" s="49">
        <v>142.93025820144592</v>
      </c>
      <c r="AR1132" s="49">
        <v>10.201525520814595</v>
      </c>
      <c r="AS1132" s="49">
        <v>85.901914398591288</v>
      </c>
      <c r="AT1132" s="28">
        <v>0</v>
      </c>
      <c r="AU1132" s="28" t="s">
        <v>4748</v>
      </c>
      <c r="AV1132" s="28">
        <v>800</v>
      </c>
    </row>
    <row r="1133" spans="1:48" x14ac:dyDescent="0.25">
      <c r="A1133" s="162">
        <v>1130</v>
      </c>
      <c r="B1133" s="3" t="s">
        <v>3513</v>
      </c>
      <c r="C1133" s="3" t="s">
        <v>2176</v>
      </c>
      <c r="D1133" s="28">
        <v>16000</v>
      </c>
      <c r="E1133" s="25">
        <v>0</v>
      </c>
      <c r="F1133" s="25">
        <v>-5.8823530000000002</v>
      </c>
      <c r="G1133" s="25">
        <v>-2.4390239999999999</v>
      </c>
      <c r="H1133" s="28">
        <v>1600000000000</v>
      </c>
      <c r="I1133" s="51">
        <v>100</v>
      </c>
      <c r="J1133" s="51">
        <v>3.9072040000000001</v>
      </c>
      <c r="K1133" s="28">
        <v>850</v>
      </c>
      <c r="L1133" s="28">
        <v>13490000</v>
      </c>
      <c r="M1133" s="51">
        <v>28.469750889679716</v>
      </c>
      <c r="N1133" s="51">
        <v>0.76731043144031608</v>
      </c>
      <c r="O1133" s="51" t="s">
        <v>4942</v>
      </c>
      <c r="P1133" s="30">
        <v>244555.75647699999</v>
      </c>
      <c r="Q1133" s="27" t="s">
        <v>2001</v>
      </c>
      <c r="R1133" s="30">
        <v>127911.246403</v>
      </c>
      <c r="S1133" s="27">
        <v>-0.47696489240060147</v>
      </c>
      <c r="T1133" s="30">
        <v>231114.134827</v>
      </c>
      <c r="U1133" s="27">
        <v>0.80683201302602203</v>
      </c>
      <c r="V1133" s="30">
        <v>97499.593198000002</v>
      </c>
      <c r="W1133" s="32" t="s">
        <v>2001</v>
      </c>
      <c r="X1133" s="30">
        <v>39808.300925000003</v>
      </c>
      <c r="Y1133" s="32">
        <v>-0.59170803057446419</v>
      </c>
      <c r="Z1133" s="30">
        <v>56209.229292999997</v>
      </c>
      <c r="AA1133" s="32">
        <v>0.41199769864330105</v>
      </c>
      <c r="AB1133" s="30">
        <v>975</v>
      </c>
      <c r="AC1133" s="27" t="s">
        <v>2001</v>
      </c>
      <c r="AD1133" s="30">
        <v>398</v>
      </c>
      <c r="AE1133" s="27">
        <v>-0.59179487179487178</v>
      </c>
      <c r="AF1133" s="30">
        <v>562</v>
      </c>
      <c r="AG1133" s="27">
        <v>0.4120603015075377</v>
      </c>
      <c r="AH1133" s="25" t="s">
        <v>4748</v>
      </c>
      <c r="AI1133" s="25">
        <v>1.6950387289869633</v>
      </c>
      <c r="AJ1133" s="25">
        <v>2.3709445771335109</v>
      </c>
      <c r="AK1133" s="25" t="s">
        <v>4748</v>
      </c>
      <c r="AL1133" s="25">
        <v>1.9063381528594079</v>
      </c>
      <c r="AM1133" s="25">
        <v>2.6815015285302888</v>
      </c>
      <c r="AN1133" s="49">
        <v>19.643414722285623</v>
      </c>
      <c r="AO1133" s="49">
        <v>38.003265113879706</v>
      </c>
      <c r="AP1133" s="49">
        <v>39.306454327858461</v>
      </c>
      <c r="AQ1133" s="49">
        <v>0</v>
      </c>
      <c r="AR1133" s="49">
        <v>2.094869542530573</v>
      </c>
      <c r="AS1133" s="49">
        <v>1.7707612582813477</v>
      </c>
      <c r="AT1133" s="28" t="s">
        <v>4748</v>
      </c>
      <c r="AU1133" s="28">
        <v>800</v>
      </c>
      <c r="AV1133" s="28" t="s">
        <v>4748</v>
      </c>
    </row>
    <row r="1134" spans="1:48" x14ac:dyDescent="0.25">
      <c r="A1134" s="162">
        <v>1131</v>
      </c>
      <c r="B1134" s="3" t="s">
        <v>238</v>
      </c>
      <c r="C1134" s="3" t="s">
        <v>1</v>
      </c>
      <c r="D1134" s="28">
        <v>19850</v>
      </c>
      <c r="E1134" s="25">
        <v>7.2972970000000004</v>
      </c>
      <c r="F1134" s="25">
        <v>10.27778</v>
      </c>
      <c r="G1134" s="25">
        <v>-3.8740920000000001</v>
      </c>
      <c r="H1134" s="28">
        <v>1280642600000</v>
      </c>
      <c r="I1134" s="51">
        <v>64.515999999999991</v>
      </c>
      <c r="J1134" s="51">
        <v>0.4147033</v>
      </c>
      <c r="K1134" s="28">
        <v>10</v>
      </c>
      <c r="L1134" s="28">
        <v>196600</v>
      </c>
      <c r="M1134" s="51">
        <v>145.48626125961053</v>
      </c>
      <c r="N1134" s="51">
        <v>1.1670773745124117</v>
      </c>
      <c r="O1134" s="51">
        <v>0.25610670000000002</v>
      </c>
      <c r="P1134" s="30">
        <v>591861.16425399994</v>
      </c>
      <c r="Q1134" s="27">
        <v>5.8599055833507645</v>
      </c>
      <c r="R1134" s="30">
        <v>256886.522115</v>
      </c>
      <c r="S1134" s="27">
        <v>-0.5659682749436894</v>
      </c>
      <c r="T1134" s="30">
        <v>279845.75691300002</v>
      </c>
      <c r="U1134" s="27">
        <v>8.9375007333868189E-2</v>
      </c>
      <c r="V1134" s="30">
        <v>119015.430115</v>
      </c>
      <c r="W1134" s="32">
        <v>7.8216895045784813</v>
      </c>
      <c r="X1134" s="30">
        <v>33484.009406999998</v>
      </c>
      <c r="Y1134" s="32">
        <v>-0.7186582498198284</v>
      </c>
      <c r="Z1134" s="30">
        <v>38787.295751999998</v>
      </c>
      <c r="AA1134" s="32">
        <v>0.15838265604749599</v>
      </c>
      <c r="AB1134" s="30">
        <v>1937</v>
      </c>
      <c r="AC1134" s="27">
        <v>7.3852813852813846</v>
      </c>
      <c r="AD1134" s="30">
        <v>545</v>
      </c>
      <c r="AE1134" s="27">
        <v>-0.71863706763035617</v>
      </c>
      <c r="AF1134" s="30">
        <v>598</v>
      </c>
      <c r="AG1134" s="27">
        <v>9.7247706422018354E-2</v>
      </c>
      <c r="AH1134" s="25">
        <v>6.081197042955182</v>
      </c>
      <c r="AI1134" s="25">
        <v>1.058627503334808</v>
      </c>
      <c r="AJ1134" s="25">
        <v>1.1604945063089342</v>
      </c>
      <c r="AK1134" s="25">
        <v>13.596355637701931</v>
      </c>
      <c r="AL1134" s="25">
        <v>3.5212062234281092</v>
      </c>
      <c r="AM1134" s="25">
        <v>3.7352783510358556</v>
      </c>
      <c r="AN1134" s="49">
        <v>30.474224217150269</v>
      </c>
      <c r="AO1134" s="49">
        <v>18.928126302489567</v>
      </c>
      <c r="AP1134" s="49">
        <v>-3.1820150700974548</v>
      </c>
      <c r="AQ1134" s="49">
        <v>67.965957171340449</v>
      </c>
      <c r="AR1134" s="49">
        <v>100.30584576181083</v>
      </c>
      <c r="AS1134" s="49">
        <v>78.553074784125627</v>
      </c>
      <c r="AT1134" s="28">
        <v>0</v>
      </c>
      <c r="AU1134" s="28">
        <v>0</v>
      </c>
      <c r="AV1134" s="28">
        <v>0</v>
      </c>
    </row>
    <row r="1135" spans="1:48" x14ac:dyDescent="0.25">
      <c r="A1135" s="162">
        <v>1132</v>
      </c>
      <c r="B1135" s="3" t="s">
        <v>3516</v>
      </c>
      <c r="C1135" s="3" t="s">
        <v>2176</v>
      </c>
      <c r="D1135" s="28">
        <v>42700</v>
      </c>
      <c r="E1135" s="25">
        <v>2.1531099999999999</v>
      </c>
      <c r="F1135" s="25">
        <v>-11.04167</v>
      </c>
      <c r="G1135" s="25">
        <v>-21.65138</v>
      </c>
      <c r="H1135" s="28">
        <v>128628369800</v>
      </c>
      <c r="I1135" s="51">
        <v>3.0123699999999998</v>
      </c>
      <c r="J1135" s="51">
        <v>84.221339999999998</v>
      </c>
      <c r="K1135" s="28">
        <v>1470</v>
      </c>
      <c r="L1135" s="28">
        <v>61187500</v>
      </c>
      <c r="M1135" s="51">
        <v>3.5544826438025474</v>
      </c>
      <c r="N1135" s="51">
        <v>0.86759864571553369</v>
      </c>
      <c r="O1135" s="51">
        <v>0.25658120000000001</v>
      </c>
      <c r="P1135" s="30" t="s">
        <v>4748</v>
      </c>
      <c r="Q1135" s="27" t="s">
        <v>2001</v>
      </c>
      <c r="R1135" s="30">
        <v>167651.71643999999</v>
      </c>
      <c r="S1135" s="27" t="s">
        <v>2001</v>
      </c>
      <c r="T1135" s="30">
        <v>196150.55625299999</v>
      </c>
      <c r="U1135" s="27">
        <v>0.16998835692326061</v>
      </c>
      <c r="V1135" s="30" t="s">
        <v>4748</v>
      </c>
      <c r="W1135" s="32" t="s">
        <v>2001</v>
      </c>
      <c r="X1135" s="30">
        <v>30596.282412</v>
      </c>
      <c r="Y1135" s="32" t="s">
        <v>2001</v>
      </c>
      <c r="Z1135" s="30">
        <v>36189.039599999996</v>
      </c>
      <c r="AA1135" s="32">
        <v>0.18279205011542485</v>
      </c>
      <c r="AB1135" s="30" t="s">
        <v>4748</v>
      </c>
      <c r="AC1135" s="27" t="s">
        <v>2001</v>
      </c>
      <c r="AD1135" s="30">
        <v>12565</v>
      </c>
      <c r="AE1135" s="27" t="s">
        <v>2001</v>
      </c>
      <c r="AF1135" s="30">
        <v>12013</v>
      </c>
      <c r="AG1135" s="27">
        <v>-4.3931555909271787E-2</v>
      </c>
      <c r="AH1135" s="25" t="s">
        <v>4748</v>
      </c>
      <c r="AI1135" s="25" t="s">
        <v>4748</v>
      </c>
      <c r="AJ1135" s="25">
        <v>19.896813450946908</v>
      </c>
      <c r="AK1135" s="25" t="s">
        <v>4748</v>
      </c>
      <c r="AL1135" s="25" t="s">
        <v>4748</v>
      </c>
      <c r="AM1135" s="25">
        <v>26.625251256008493</v>
      </c>
      <c r="AN1135" s="49" t="s">
        <v>4748</v>
      </c>
      <c r="AO1135" s="49">
        <v>28.727112959345259</v>
      </c>
      <c r="AP1135" s="49">
        <v>28.117899478124198</v>
      </c>
      <c r="AQ1135" s="49" t="s">
        <v>4748</v>
      </c>
      <c r="AR1135" s="49">
        <v>16.86137890170896</v>
      </c>
      <c r="AS1135" s="49">
        <v>13.73704335999672</v>
      </c>
      <c r="AT1135" s="28" t="s">
        <v>4748</v>
      </c>
      <c r="AU1135" s="28" t="s">
        <v>4748</v>
      </c>
      <c r="AV1135" s="28">
        <v>4000</v>
      </c>
    </row>
    <row r="1136" spans="1:48" x14ac:dyDescent="0.25">
      <c r="A1136" s="162">
        <v>1133</v>
      </c>
      <c r="B1136" s="3" t="s">
        <v>585</v>
      </c>
      <c r="C1136" s="3" t="s">
        <v>694</v>
      </c>
      <c r="D1136" s="6">
        <v>21000</v>
      </c>
      <c r="E1136" s="171">
        <v>0.47846889999999997</v>
      </c>
      <c r="F1136" s="171">
        <v>36.363639999999997</v>
      </c>
      <c r="G1136" s="171">
        <v>-5.545852</v>
      </c>
      <c r="H1136" s="6">
        <v>418026903000</v>
      </c>
      <c r="I1136" s="154">
        <v>19.906040000000001</v>
      </c>
      <c r="J1136" s="154">
        <v>36.354680000000002</v>
      </c>
      <c r="K1136" s="6">
        <v>91.5</v>
      </c>
      <c r="L1136" s="6">
        <v>1824000</v>
      </c>
      <c r="M1136" s="154">
        <v>16.702733842329916</v>
      </c>
      <c r="N1136" s="154">
        <v>1.5601506073063731</v>
      </c>
      <c r="O1136" s="154">
        <v>0.52986800000000001</v>
      </c>
      <c r="P1136" s="172">
        <v>513316.51526800002</v>
      </c>
      <c r="Q1136" s="168">
        <v>0.18371576223894959</v>
      </c>
      <c r="R1136" s="172" t="s">
        <v>4748</v>
      </c>
      <c r="S1136" s="168" t="s">
        <v>2001</v>
      </c>
      <c r="T1136" s="172">
        <v>909128.37828599999</v>
      </c>
      <c r="U1136" s="168" t="s">
        <v>4748</v>
      </c>
      <c r="V1136" s="172">
        <v>16228.386224</v>
      </c>
      <c r="W1136" s="173">
        <v>0.31323176132881603</v>
      </c>
      <c r="X1136" s="172" t="s">
        <v>4748</v>
      </c>
      <c r="Y1136" s="173" t="s">
        <v>2001</v>
      </c>
      <c r="Z1136" s="172">
        <v>20838.149560999998</v>
      </c>
      <c r="AA1136" s="173" t="s">
        <v>4748</v>
      </c>
      <c r="AB1136" s="172">
        <v>1108.0754560935729</v>
      </c>
      <c r="AC1136" s="168">
        <v>4.6428571428571708E-2</v>
      </c>
      <c r="AD1136" s="172" t="s">
        <v>4748</v>
      </c>
      <c r="AE1136" s="168" t="s">
        <v>2001</v>
      </c>
      <c r="AF1136" s="172">
        <v>1382.9979961165047</v>
      </c>
      <c r="AG1136" s="168" t="s">
        <v>4748</v>
      </c>
      <c r="AH1136" s="171">
        <v>4.6028946457666988</v>
      </c>
      <c r="AI1136" s="171" t="s">
        <v>4748</v>
      </c>
      <c r="AJ1136" s="171" t="s">
        <v>4748</v>
      </c>
      <c r="AK1136" s="171">
        <v>11.546154832711698</v>
      </c>
      <c r="AL1136" s="171" t="s">
        <v>4748</v>
      </c>
      <c r="AM1136" s="171" t="s">
        <v>4748</v>
      </c>
      <c r="AN1136" s="170">
        <v>9.4174785891627089</v>
      </c>
      <c r="AO1136" s="170" t="s">
        <v>4748</v>
      </c>
      <c r="AP1136" s="170">
        <v>8.894331562221037</v>
      </c>
      <c r="AQ1136" s="170">
        <v>161.77343539129043</v>
      </c>
      <c r="AR1136" s="170" t="s">
        <v>4748</v>
      </c>
      <c r="AS1136" s="170">
        <v>164.73777145285956</v>
      </c>
      <c r="AT1136" s="6">
        <v>270.1305353714219</v>
      </c>
      <c r="AU1136" s="6" t="s">
        <v>4748</v>
      </c>
      <c r="AV1136" s="6" t="s">
        <v>4748</v>
      </c>
    </row>
    <row r="1137" spans="1:48" x14ac:dyDescent="0.25">
      <c r="A1137" s="162">
        <v>1134</v>
      </c>
      <c r="B1137" s="3" t="s">
        <v>586</v>
      </c>
      <c r="C1137" s="3" t="s">
        <v>694</v>
      </c>
      <c r="D1137" s="28">
        <v>2100</v>
      </c>
      <c r="E1137" s="25">
        <v>-8.6956520000000008</v>
      </c>
      <c r="F1137" s="25">
        <v>-16</v>
      </c>
      <c r="G1137" s="25">
        <v>-65.573769999999996</v>
      </c>
      <c r="H1137" s="28">
        <v>14563042200</v>
      </c>
      <c r="I1137" s="51">
        <v>6.9347799999999999</v>
      </c>
      <c r="J1137" s="51">
        <v>53.590420000000002</v>
      </c>
      <c r="K1137" s="28">
        <v>1975</v>
      </c>
      <c r="L1137" s="28">
        <v>4304500</v>
      </c>
      <c r="M1137" s="51" t="s">
        <v>4942</v>
      </c>
      <c r="N1137" s="51">
        <v>0.14686062844082545</v>
      </c>
      <c r="O1137" s="51">
        <v>0.72193439999999998</v>
      </c>
      <c r="P1137" s="30">
        <v>12937.551049</v>
      </c>
      <c r="Q1137" s="27">
        <v>0.64671732689873895</v>
      </c>
      <c r="R1137" s="30">
        <v>8528.2345239999995</v>
      </c>
      <c r="S1137" s="27">
        <v>-0.34081539143691464</v>
      </c>
      <c r="T1137" s="30">
        <v>21997.021635000001</v>
      </c>
      <c r="U1137" s="27">
        <v>1.5793171579764125</v>
      </c>
      <c r="V1137" s="30">
        <v>1150.9572840000001</v>
      </c>
      <c r="W1137" s="32">
        <v>5.9940834117391484</v>
      </c>
      <c r="X1137" s="30">
        <v>-3659.7494499999998</v>
      </c>
      <c r="Y1137" s="32">
        <v>-4.1797439408707024</v>
      </c>
      <c r="Z1137" s="30">
        <v>191.857102</v>
      </c>
      <c r="AA1137" s="32">
        <v>-1.0524235619462967</v>
      </c>
      <c r="AB1137" s="30">
        <v>166</v>
      </c>
      <c r="AC1137" s="27">
        <v>3.7428571428571429</v>
      </c>
      <c r="AD1137" s="30">
        <v>-528</v>
      </c>
      <c r="AE1137" s="27">
        <v>-4.1807228915662655</v>
      </c>
      <c r="AF1137" s="30">
        <v>28</v>
      </c>
      <c r="AG1137" s="27">
        <v>-1.053030303030303</v>
      </c>
      <c r="AH1137" s="25">
        <v>0.28397873198568863</v>
      </c>
      <c r="AI1137" s="25">
        <v>-0.44667529106978376</v>
      </c>
      <c r="AJ1137" s="25">
        <v>1.523446177327089E-2</v>
      </c>
      <c r="AK1137" s="25">
        <v>1.1275281620343609</v>
      </c>
      <c r="AL1137" s="25">
        <v>-3.6298567476473602</v>
      </c>
      <c r="AM1137" s="25">
        <v>0.19363399194561839</v>
      </c>
      <c r="AN1137" s="49">
        <v>33.062097191343028</v>
      </c>
      <c r="AO1137" s="49">
        <v>31.472337908234572</v>
      </c>
      <c r="AP1137" s="49">
        <v>19.15462294811714</v>
      </c>
      <c r="AQ1137" s="49">
        <v>230.24609437163366</v>
      </c>
      <c r="AR1137" s="49">
        <v>516.66637023636838</v>
      </c>
      <c r="AS1137" s="49">
        <v>672.99800868505395</v>
      </c>
      <c r="AT1137" s="28">
        <v>0</v>
      </c>
      <c r="AU1137" s="28">
        <v>0</v>
      </c>
      <c r="AV1137" s="28">
        <v>0</v>
      </c>
    </row>
    <row r="1138" spans="1:48" x14ac:dyDescent="0.25">
      <c r="A1138" s="162">
        <v>1135</v>
      </c>
      <c r="B1138" s="3" t="s">
        <v>239</v>
      </c>
      <c r="C1138" s="3" t="s">
        <v>1</v>
      </c>
      <c r="D1138" s="6">
        <v>21250</v>
      </c>
      <c r="E1138" s="171">
        <v>-0.2347418</v>
      </c>
      <c r="F1138" s="171">
        <v>3.1553399999999998</v>
      </c>
      <c r="G1138" s="171">
        <v>-8.0086580000000005</v>
      </c>
      <c r="H1138" s="6">
        <v>1466220675000</v>
      </c>
      <c r="I1138" s="154">
        <v>68.998620000000003</v>
      </c>
      <c r="J1138" s="154">
        <v>48.97504</v>
      </c>
      <c r="K1138" s="6">
        <v>31247</v>
      </c>
      <c r="L1138" s="6">
        <v>665850000</v>
      </c>
      <c r="M1138" s="154">
        <v>8.2689062218454072</v>
      </c>
      <c r="N1138" s="154">
        <v>1.4929892774719087</v>
      </c>
      <c r="O1138" s="154">
        <v>0.36916209999999999</v>
      </c>
      <c r="P1138" s="172">
        <v>382060.848298</v>
      </c>
      <c r="Q1138" s="168">
        <v>-2.2499058032756092E-2</v>
      </c>
      <c r="R1138" s="172">
        <v>373526.23071999999</v>
      </c>
      <c r="S1138" s="168">
        <v>-2.2338372581278354E-2</v>
      </c>
      <c r="T1138" s="172">
        <v>495020.98516400001</v>
      </c>
      <c r="U1138" s="168">
        <v>0.32526431734073857</v>
      </c>
      <c r="V1138" s="172">
        <v>179352.547662</v>
      </c>
      <c r="W1138" s="173">
        <v>-2.1125345779879345E-2</v>
      </c>
      <c r="X1138" s="172">
        <v>145369.51277900001</v>
      </c>
      <c r="Y1138" s="173">
        <v>-0.18947617597851429</v>
      </c>
      <c r="Z1138" s="172">
        <v>192889.370907</v>
      </c>
      <c r="AA1138" s="173">
        <v>0.32689012448052096</v>
      </c>
      <c r="AB1138" s="172">
        <v>2599.3333333333335</v>
      </c>
      <c r="AC1138" s="168">
        <v>-0.11847162559348845</v>
      </c>
      <c r="AD1138" s="172">
        <v>2106.6666666666665</v>
      </c>
      <c r="AE1138" s="168">
        <v>-0.18953577840471925</v>
      </c>
      <c r="AF1138" s="172">
        <v>3313</v>
      </c>
      <c r="AG1138" s="168">
        <v>0.57262658227848118</v>
      </c>
      <c r="AH1138" s="171">
        <v>13.357507925827413</v>
      </c>
      <c r="AI1138" s="171">
        <v>10.383542829573194</v>
      </c>
      <c r="AJ1138" s="171">
        <v>13.567885396321277</v>
      </c>
      <c r="AK1138" s="171">
        <v>17.553385753722623</v>
      </c>
      <c r="AL1138" s="171">
        <v>13.760293623057279</v>
      </c>
      <c r="AM1138" s="171">
        <v>17.881408884746811</v>
      </c>
      <c r="AN1138" s="170">
        <v>59.523256294405932</v>
      </c>
      <c r="AO1138" s="170">
        <v>58.810466373289131</v>
      </c>
      <c r="AP1138" s="170">
        <v>57.241717623167744</v>
      </c>
      <c r="AQ1138" s="170">
        <v>24.774184878447397</v>
      </c>
      <c r="AR1138" s="170">
        <v>24.856637340350112</v>
      </c>
      <c r="AS1138" s="170">
        <v>23.804106537951288</v>
      </c>
      <c r="AT1138" s="6">
        <v>0</v>
      </c>
      <c r="AU1138" s="6">
        <v>1533.3333333333333</v>
      </c>
      <c r="AV1138" s="6">
        <v>4500</v>
      </c>
    </row>
    <row r="1139" spans="1:48" x14ac:dyDescent="0.25">
      <c r="A1139" s="162">
        <v>1136</v>
      </c>
      <c r="B1139" s="3" t="s">
        <v>587</v>
      </c>
      <c r="C1139" s="3" t="s">
        <v>694</v>
      </c>
      <c r="D1139" s="28">
        <v>25300</v>
      </c>
      <c r="E1139" s="25">
        <v>-5.2434459999999996</v>
      </c>
      <c r="F1139" s="25">
        <v>5.4166670000000003</v>
      </c>
      <c r="G1139" s="25">
        <v>10.355980000000001</v>
      </c>
      <c r="H1139" s="28">
        <v>463243025300</v>
      </c>
      <c r="I1139" s="51">
        <v>18.309999999999999</v>
      </c>
      <c r="J1139" s="51">
        <v>64.791749999999993</v>
      </c>
      <c r="K1139" s="28">
        <v>1435.5</v>
      </c>
      <c r="L1139" s="28">
        <v>39150000</v>
      </c>
      <c r="M1139" s="51">
        <v>17.773189956376093</v>
      </c>
      <c r="N1139" s="51">
        <v>0.91771137094856903</v>
      </c>
      <c r="O1139" s="51">
        <v>0.63351780000000002</v>
      </c>
      <c r="P1139" s="30">
        <v>1134500.7342020001</v>
      </c>
      <c r="Q1139" s="27">
        <v>-0.1561570167607671</v>
      </c>
      <c r="R1139" s="30">
        <v>968875.46938200004</v>
      </c>
      <c r="S1139" s="27">
        <v>-0.14598956159909382</v>
      </c>
      <c r="T1139" s="30">
        <v>702425.43711399997</v>
      </c>
      <c r="U1139" s="27">
        <v>-0.27500957624405126</v>
      </c>
      <c r="V1139" s="30">
        <v>91723.641308000006</v>
      </c>
      <c r="W1139" s="32">
        <v>1.0393424159922873</v>
      </c>
      <c r="X1139" s="30">
        <v>32179.784403000001</v>
      </c>
      <c r="Y1139" s="32">
        <v>-0.64916586450222702</v>
      </c>
      <c r="Z1139" s="30">
        <v>74980.73199</v>
      </c>
      <c r="AA1139" s="32">
        <v>1.3300570025885514</v>
      </c>
      <c r="AB1139" s="30">
        <v>7622</v>
      </c>
      <c r="AC1139" s="27">
        <v>0.95787310557410743</v>
      </c>
      <c r="AD1139" s="30">
        <v>2599</v>
      </c>
      <c r="AE1139" s="27">
        <v>-0.65901338231435314</v>
      </c>
      <c r="AF1139" s="30">
        <v>6274</v>
      </c>
      <c r="AG1139" s="27">
        <v>1.4140053866871873</v>
      </c>
      <c r="AH1139" s="25">
        <v>8.0374045025937946</v>
      </c>
      <c r="AI1139" s="25">
        <v>2.2819624839978099</v>
      </c>
      <c r="AJ1139" s="25">
        <v>5.1318715739504341</v>
      </c>
      <c r="AK1139" s="25">
        <v>28.272990769357875</v>
      </c>
      <c r="AL1139" s="25">
        <v>8.7867098520553455</v>
      </c>
      <c r="AM1139" s="25">
        <v>19.60496050638487</v>
      </c>
      <c r="AN1139" s="49">
        <v>17.066540878635138</v>
      </c>
      <c r="AO1139" s="49">
        <v>14.992633675992895</v>
      </c>
      <c r="AP1139" s="49">
        <v>25.144929006797167</v>
      </c>
      <c r="AQ1139" s="49">
        <v>114.70293323531438</v>
      </c>
      <c r="AR1139" s="49">
        <v>142.78305495128208</v>
      </c>
      <c r="AS1139" s="49">
        <v>127.48859982569998</v>
      </c>
      <c r="AT1139" s="28">
        <v>2000</v>
      </c>
      <c r="AU1139" s="28">
        <v>2000</v>
      </c>
      <c r="AV1139" s="28">
        <v>1200</v>
      </c>
    </row>
    <row r="1140" spans="1:48" x14ac:dyDescent="0.25">
      <c r="A1140" s="162">
        <v>1137</v>
      </c>
      <c r="B1140" s="3" t="s">
        <v>2039</v>
      </c>
      <c r="C1140" s="3" t="s">
        <v>1</v>
      </c>
      <c r="D1140" s="6">
        <v>4140</v>
      </c>
      <c r="E1140" s="171">
        <v>0.72992699999999999</v>
      </c>
      <c r="F1140" s="171">
        <v>-7.5892860000000004</v>
      </c>
      <c r="G1140" s="171">
        <v>-66.657719999999998</v>
      </c>
      <c r="H1140" s="6">
        <v>327888000000</v>
      </c>
      <c r="I1140" s="154">
        <v>79.2</v>
      </c>
      <c r="J1140" s="154">
        <v>80.230289999999997</v>
      </c>
      <c r="K1140" s="6">
        <v>724543</v>
      </c>
      <c r="L1140" s="6">
        <v>3009850000</v>
      </c>
      <c r="M1140" s="154">
        <v>7.0984363139267348</v>
      </c>
      <c r="N1140" s="154">
        <v>0.38971258032761147</v>
      </c>
      <c r="O1140" s="154">
        <v>0.85072510000000001</v>
      </c>
      <c r="P1140" s="172">
        <v>309469.50985799998</v>
      </c>
      <c r="Q1140" s="168" t="s">
        <v>2001</v>
      </c>
      <c r="R1140" s="172">
        <v>1148239.2900449999</v>
      </c>
      <c r="S1140" s="168">
        <v>2.7103470728727665</v>
      </c>
      <c r="T1140" s="172">
        <v>917848.31780700001</v>
      </c>
      <c r="U1140" s="168">
        <v>-0.20064717714804098</v>
      </c>
      <c r="V1140" s="172">
        <v>28462.669420999999</v>
      </c>
      <c r="W1140" s="173" t="s">
        <v>2001</v>
      </c>
      <c r="X1140" s="172">
        <v>64423.606752</v>
      </c>
      <c r="Y1140" s="173">
        <v>1.2634421880495763</v>
      </c>
      <c r="Z1140" s="172">
        <v>43074.985111000002</v>
      </c>
      <c r="AA1140" s="173">
        <v>-0.33137886432192404</v>
      </c>
      <c r="AB1140" s="172">
        <v>915</v>
      </c>
      <c r="AC1140" s="168" t="s">
        <v>2001</v>
      </c>
      <c r="AD1140" s="172">
        <v>813.33333333333337</v>
      </c>
      <c r="AE1140" s="168">
        <v>-0.11111111111111105</v>
      </c>
      <c r="AF1140" s="172">
        <v>544.16666666666674</v>
      </c>
      <c r="AG1140" s="168">
        <v>-0.33094262295081961</v>
      </c>
      <c r="AH1140" s="171" t="s">
        <v>4748</v>
      </c>
      <c r="AI1140" s="171">
        <v>6.0775921529921426</v>
      </c>
      <c r="AJ1140" s="171">
        <v>3.6595334746925277</v>
      </c>
      <c r="AK1140" s="171" t="s">
        <v>4748</v>
      </c>
      <c r="AL1140" s="171">
        <v>8.9358019149185139</v>
      </c>
      <c r="AM1140" s="171">
        <v>5.5636978379001336</v>
      </c>
      <c r="AN1140" s="170">
        <v>6.8358352190194367</v>
      </c>
      <c r="AO1140" s="170">
        <v>6.4392533613879639</v>
      </c>
      <c r="AP1140" s="170">
        <v>3.1382099399409391</v>
      </c>
      <c r="AQ1140" s="170">
        <v>16.076885492561043</v>
      </c>
      <c r="AR1140" s="170">
        <v>19.749143698196349</v>
      </c>
      <c r="AS1140" s="170">
        <v>28.688624214813167</v>
      </c>
      <c r="AT1140" s="6" t="s">
        <v>4748</v>
      </c>
      <c r="AU1140" s="6" t="s">
        <v>4748</v>
      </c>
      <c r="AV1140" s="6">
        <v>0</v>
      </c>
    </row>
    <row r="1141" spans="1:48" x14ac:dyDescent="0.25">
      <c r="A1141" s="162">
        <v>1138</v>
      </c>
      <c r="B1141" s="3" t="s">
        <v>4427</v>
      </c>
      <c r="C1141" s="3" t="s">
        <v>2176</v>
      </c>
      <c r="D1141" s="28">
        <v>5100</v>
      </c>
      <c r="E1141" s="25">
        <v>-15</v>
      </c>
      <c r="F1141" s="25">
        <v>-17.74194</v>
      </c>
      <c r="G1141" s="25">
        <v>-15</v>
      </c>
      <c r="H1141" s="28">
        <v>3413430000</v>
      </c>
      <c r="I1141" s="51">
        <v>0.66930000000000001</v>
      </c>
      <c r="J1141" s="51">
        <v>100</v>
      </c>
      <c r="K1141" s="28">
        <v>45</v>
      </c>
      <c r="L1141" s="28">
        <v>211500</v>
      </c>
      <c r="M1141" s="51" t="s">
        <v>4942</v>
      </c>
      <c r="N1141" s="51" t="s">
        <v>4942</v>
      </c>
      <c r="O1141" s="51" t="s">
        <v>4942</v>
      </c>
      <c r="P1141" s="30" t="s">
        <v>4748</v>
      </c>
      <c r="Q1141" s="27" t="s">
        <v>2001</v>
      </c>
      <c r="R1141" s="30">
        <v>9901780.9398120008</v>
      </c>
      <c r="S1141" s="27" t="s">
        <v>2001</v>
      </c>
      <c r="T1141" s="30" t="s">
        <v>4748</v>
      </c>
      <c r="U1141" s="27" t="s">
        <v>4748</v>
      </c>
      <c r="V1141" s="30" t="s">
        <v>4748</v>
      </c>
      <c r="W1141" s="32" t="s">
        <v>2001</v>
      </c>
      <c r="X1141" s="30">
        <v>358598.36566800001</v>
      </c>
      <c r="Y1141" s="32" t="s">
        <v>2001</v>
      </c>
      <c r="Z1141" s="30" t="s">
        <v>4748</v>
      </c>
      <c r="AA1141" s="32" t="s">
        <v>4748</v>
      </c>
      <c r="AB1141" s="30" t="s">
        <v>4748</v>
      </c>
      <c r="AC1141" s="27" t="s">
        <v>2001</v>
      </c>
      <c r="AD1141" s="30" t="s">
        <v>4748</v>
      </c>
      <c r="AE1141" s="27" t="s">
        <v>2001</v>
      </c>
      <c r="AF1141" s="30" t="s">
        <v>4748</v>
      </c>
      <c r="AG1141" s="27" t="s">
        <v>4748</v>
      </c>
      <c r="AH1141" s="25" t="s">
        <v>4748</v>
      </c>
      <c r="AI1141" s="25" t="s">
        <v>4748</v>
      </c>
      <c r="AJ1141" s="25" t="s">
        <v>4748</v>
      </c>
      <c r="AK1141" s="25" t="s">
        <v>4748</v>
      </c>
      <c r="AL1141" s="25" t="s">
        <v>4748</v>
      </c>
      <c r="AM1141" s="25" t="s">
        <v>4748</v>
      </c>
      <c r="AN1141" s="49" t="s">
        <v>4748</v>
      </c>
      <c r="AO1141" s="49">
        <v>21.26906528224999</v>
      </c>
      <c r="AP1141" s="49" t="s">
        <v>4748</v>
      </c>
      <c r="AQ1141" s="49" t="s">
        <v>4748</v>
      </c>
      <c r="AR1141" s="49">
        <v>226.14055150070894</v>
      </c>
      <c r="AS1141" s="49" t="s">
        <v>4748</v>
      </c>
      <c r="AT1141" s="28" t="s">
        <v>4748</v>
      </c>
      <c r="AU1141" s="28" t="s">
        <v>4748</v>
      </c>
      <c r="AV1141" s="28" t="s">
        <v>4748</v>
      </c>
    </row>
    <row r="1142" spans="1:48" x14ac:dyDescent="0.25">
      <c r="A1142" s="162">
        <v>1139</v>
      </c>
      <c r="B1142" s="3" t="s">
        <v>3519</v>
      </c>
      <c r="C1142" s="3" t="s">
        <v>2176</v>
      </c>
      <c r="D1142" s="28">
        <v>1000</v>
      </c>
      <c r="E1142" s="25">
        <v>25</v>
      </c>
      <c r="F1142" s="25">
        <v>-9.0909089999999999</v>
      </c>
      <c r="G1142" s="25">
        <v>42.857140000000001</v>
      </c>
      <c r="H1142" s="28">
        <v>5000000000</v>
      </c>
      <c r="I1142" s="51">
        <v>5</v>
      </c>
      <c r="J1142" s="51">
        <v>70.96584</v>
      </c>
      <c r="K1142" s="28">
        <v>2730</v>
      </c>
      <c r="L1142" s="28">
        <v>2461000</v>
      </c>
      <c r="M1142" s="51" t="s">
        <v>4942</v>
      </c>
      <c r="N1142" s="51">
        <v>0.6092814675949294</v>
      </c>
      <c r="O1142" s="51">
        <v>-2.764339E-2</v>
      </c>
      <c r="P1142" s="30">
        <v>2722.9842990000002</v>
      </c>
      <c r="Q1142" s="27">
        <v>-0.79059490875995309</v>
      </c>
      <c r="R1142" s="30">
        <v>23799.416838000001</v>
      </c>
      <c r="S1142" s="27">
        <v>7.7401961321408255</v>
      </c>
      <c r="T1142" s="30">
        <v>6463.9729020000004</v>
      </c>
      <c r="U1142" s="27">
        <v>-0.72839784495563276</v>
      </c>
      <c r="V1142" s="30">
        <v>-7541.1096440000001</v>
      </c>
      <c r="W1142" s="32">
        <v>2.2613537103417851</v>
      </c>
      <c r="X1142" s="30">
        <v>-1896.2162800000001</v>
      </c>
      <c r="Y1142" s="32">
        <v>-0.74854943509424987</v>
      </c>
      <c r="Z1142" s="30">
        <v>-1764.7949189999999</v>
      </c>
      <c r="AA1142" s="32">
        <v>-6.9307157831173222E-2</v>
      </c>
      <c r="AB1142" s="30">
        <v>-1508</v>
      </c>
      <c r="AC1142" s="27">
        <v>2.2640692640692639</v>
      </c>
      <c r="AD1142" s="30">
        <v>-379</v>
      </c>
      <c r="AE1142" s="27">
        <v>-0.74867374005305032</v>
      </c>
      <c r="AF1142" s="30">
        <v>-353</v>
      </c>
      <c r="AG1142" s="27">
        <v>-6.860158311345646E-2</v>
      </c>
      <c r="AH1142" s="25">
        <v>-12.599682700119047</v>
      </c>
      <c r="AI1142" s="25">
        <v>-3.6366752113668981</v>
      </c>
      <c r="AJ1142" s="25">
        <v>-3.7075108480993357</v>
      </c>
      <c r="AK1142" s="25">
        <v>-48.223122617244655</v>
      </c>
      <c r="AL1142" s="25">
        <v>-17.365745680560501</v>
      </c>
      <c r="AM1142" s="25">
        <v>-19.417280410845322</v>
      </c>
      <c r="AN1142" s="49">
        <v>-0.51957442447227997</v>
      </c>
      <c r="AO1142" s="49">
        <v>4.9583670181187811</v>
      </c>
      <c r="AP1142" s="49">
        <v>59.550886588787868</v>
      </c>
      <c r="AQ1142" s="49">
        <v>39.965404845647065</v>
      </c>
      <c r="AR1142" s="49">
        <v>28.798710063553372</v>
      </c>
      <c r="AS1142" s="49">
        <v>6.5802398500252384</v>
      </c>
      <c r="AT1142" s="28">
        <v>0</v>
      </c>
      <c r="AU1142" s="28">
        <v>0</v>
      </c>
      <c r="AV1142" s="28">
        <v>0</v>
      </c>
    </row>
    <row r="1143" spans="1:48" x14ac:dyDescent="0.25">
      <c r="A1143" s="162">
        <v>1140</v>
      </c>
      <c r="B1143" s="3" t="s">
        <v>240</v>
      </c>
      <c r="C1143" s="3" t="s">
        <v>1</v>
      </c>
      <c r="D1143" s="28">
        <v>17200</v>
      </c>
      <c r="E1143" s="25">
        <v>-27.426159999999999</v>
      </c>
      <c r="F1143" s="25">
        <v>-21.461189999999998</v>
      </c>
      <c r="G1143" s="25">
        <v>-30.081299999999999</v>
      </c>
      <c r="H1143" s="28">
        <v>1959036656000</v>
      </c>
      <c r="I1143" s="51">
        <v>113.89749999999999</v>
      </c>
      <c r="J1143" s="51">
        <v>46.208399999999997</v>
      </c>
      <c r="K1143" s="28">
        <v>217275</v>
      </c>
      <c r="L1143" s="28">
        <v>4498850000</v>
      </c>
      <c r="M1143" s="51">
        <v>17.879259138977755</v>
      </c>
      <c r="N1143" s="51">
        <v>0.8809709782799483</v>
      </c>
      <c r="O1143" s="51">
        <v>0.662381</v>
      </c>
      <c r="P1143" s="30">
        <v>855452.05199499999</v>
      </c>
      <c r="Q1143" s="27">
        <v>-0.30227654279737581</v>
      </c>
      <c r="R1143" s="30">
        <v>514269.42123500002</v>
      </c>
      <c r="S1143" s="27">
        <v>-0.39883314320694874</v>
      </c>
      <c r="T1143" s="30">
        <v>-20165.696758999999</v>
      </c>
      <c r="U1143" s="27">
        <v>-1.0392123193142084</v>
      </c>
      <c r="V1143" s="30">
        <v>225104.590991</v>
      </c>
      <c r="W1143" s="32">
        <v>0.43933291554270104</v>
      </c>
      <c r="X1143" s="30">
        <v>178993.17217400001</v>
      </c>
      <c r="Y1143" s="32">
        <v>-0.20484441749499283</v>
      </c>
      <c r="Z1143" s="30">
        <v>131255.77831699999</v>
      </c>
      <c r="AA1143" s="32">
        <v>-0.26669952421757348</v>
      </c>
      <c r="AB1143" s="30">
        <v>1976.521739130435</v>
      </c>
      <c r="AC1143" s="27">
        <v>0.43951868271057637</v>
      </c>
      <c r="AD1143" s="30">
        <v>1571.304347826087</v>
      </c>
      <c r="AE1143" s="27">
        <v>-0.20501539815222181</v>
      </c>
      <c r="AF1143" s="30">
        <v>1152.1739130434783</v>
      </c>
      <c r="AG1143" s="27">
        <v>-0.26674045379081351</v>
      </c>
      <c r="AH1143" s="25">
        <v>4.0362346077457127</v>
      </c>
      <c r="AI1143" s="25">
        <v>3.0588046861912686</v>
      </c>
      <c r="AJ1143" s="25">
        <v>2.1422950171058797</v>
      </c>
      <c r="AK1143" s="25">
        <v>12.073584628642491</v>
      </c>
      <c r="AL1143" s="25">
        <v>8.7878107350846353</v>
      </c>
      <c r="AM1143" s="25">
        <v>6.0394119592545499</v>
      </c>
      <c r="AN1143" s="49">
        <v>36.792306432954767</v>
      </c>
      <c r="AO1143" s="49">
        <v>48.115153140114352</v>
      </c>
      <c r="AP1143" s="49" t="s">
        <v>4748</v>
      </c>
      <c r="AQ1143" s="49">
        <v>60.835817971310277</v>
      </c>
      <c r="AR1143" s="49">
        <v>40.83038300083134</v>
      </c>
      <c r="AS1143" s="49">
        <v>27.877867266618477</v>
      </c>
      <c r="AT1143" s="28">
        <v>434.78260869565219</v>
      </c>
      <c r="AU1143" s="28">
        <v>869.56521739130437</v>
      </c>
      <c r="AV1143" s="28" t="s">
        <v>4748</v>
      </c>
    </row>
    <row r="1144" spans="1:48" x14ac:dyDescent="0.25">
      <c r="A1144" s="162">
        <v>1141</v>
      </c>
      <c r="B1144" s="3" t="s">
        <v>241</v>
      </c>
      <c r="C1144" s="3" t="s">
        <v>1</v>
      </c>
      <c r="D1144" s="6">
        <v>13500</v>
      </c>
      <c r="E1144" s="171">
        <v>-8.4745760000000008</v>
      </c>
      <c r="F1144" s="171">
        <v>-7.8498289999999997</v>
      </c>
      <c r="G1144" s="171">
        <v>-33.057850000000002</v>
      </c>
      <c r="H1144" s="6">
        <v>777261906000</v>
      </c>
      <c r="I1144" s="154">
        <v>57.574959999999997</v>
      </c>
      <c r="J1144" s="154">
        <v>44.886969999999998</v>
      </c>
      <c r="K1144" s="6">
        <v>160916.5</v>
      </c>
      <c r="L1144" s="6">
        <v>2290400000</v>
      </c>
      <c r="M1144" s="154">
        <v>6.5669914436333556</v>
      </c>
      <c r="N1144" s="154">
        <v>0.87181202449766315</v>
      </c>
      <c r="O1144" s="154">
        <v>0.80840040000000002</v>
      </c>
      <c r="P1144" s="172">
        <v>304974.02038300002</v>
      </c>
      <c r="Q1144" s="168">
        <v>0.36296115061017953</v>
      </c>
      <c r="R1144" s="172">
        <v>355713.71112599998</v>
      </c>
      <c r="S1144" s="168">
        <v>0.16637381334737555</v>
      </c>
      <c r="T1144" s="172">
        <v>401528.75508099998</v>
      </c>
      <c r="U1144" s="168">
        <v>0.12879752037101408</v>
      </c>
      <c r="V1144" s="172">
        <v>174979.873956</v>
      </c>
      <c r="W1144" s="173">
        <v>0.69494573175101371</v>
      </c>
      <c r="X1144" s="172">
        <v>212912.86756399999</v>
      </c>
      <c r="Y1144" s="173">
        <v>0.21678489503049092</v>
      </c>
      <c r="Z1144" s="172">
        <v>172872.162878</v>
      </c>
      <c r="AA1144" s="173">
        <v>-0.18806145980803182</v>
      </c>
      <c r="AB1144" s="172">
        <v>3089.7108843537421</v>
      </c>
      <c r="AC1144" s="168">
        <v>0.68934521503293289</v>
      </c>
      <c r="AD1144" s="172">
        <v>3698.2142857142862</v>
      </c>
      <c r="AE1144" s="168">
        <v>0.19694509426173101</v>
      </c>
      <c r="AF1144" s="172">
        <v>3002.5</v>
      </c>
      <c r="AG1144" s="168">
        <v>-0.18812168034765825</v>
      </c>
      <c r="AH1144" s="171">
        <v>39.690127359518492</v>
      </c>
      <c r="AI1144" s="171">
        <v>34.281709934138142</v>
      </c>
      <c r="AJ1144" s="171">
        <v>22.44377036665945</v>
      </c>
      <c r="AK1144" s="171">
        <v>40.713318527809925</v>
      </c>
      <c r="AL1144" s="171">
        <v>34.925122793531031</v>
      </c>
      <c r="AM1144" s="171">
        <v>22.918686944019424</v>
      </c>
      <c r="AN1144" s="170">
        <v>66.717136578543105</v>
      </c>
      <c r="AO1144" s="170">
        <v>68.04890950162401</v>
      </c>
      <c r="AP1144" s="170">
        <v>57.788248566205802</v>
      </c>
      <c r="AQ1144" s="170">
        <v>0</v>
      </c>
      <c r="AR1144" s="170">
        <v>0</v>
      </c>
      <c r="AS1144" s="170">
        <v>0</v>
      </c>
      <c r="AT1144" s="6">
        <v>425.17006802721096</v>
      </c>
      <c r="AU1144" s="6">
        <v>595.2380952380953</v>
      </c>
      <c r="AV1144" s="6" t="s">
        <v>4748</v>
      </c>
    </row>
    <row r="1145" spans="1:48" x14ac:dyDescent="0.25">
      <c r="A1145" s="162">
        <v>1142</v>
      </c>
      <c r="B1145" s="3" t="s">
        <v>4000</v>
      </c>
      <c r="C1145" s="3" t="s">
        <v>2176</v>
      </c>
      <c r="D1145" s="28">
        <v>24200</v>
      </c>
      <c r="E1145" s="25">
        <v>0.83333330000000005</v>
      </c>
      <c r="F1145" s="25">
        <v>7.0796460000000003</v>
      </c>
      <c r="G1145" s="25">
        <v>21</v>
      </c>
      <c r="H1145" s="28">
        <v>798600000000</v>
      </c>
      <c r="I1145" s="51">
        <v>33</v>
      </c>
      <c r="J1145" s="51">
        <v>100</v>
      </c>
      <c r="K1145" s="28">
        <v>6370</v>
      </c>
      <c r="L1145" s="28">
        <v>154232500</v>
      </c>
      <c r="M1145" s="51" t="s">
        <v>4942</v>
      </c>
      <c r="N1145" s="51">
        <v>2.3347439644653165</v>
      </c>
      <c r="O1145" s="51" t="s">
        <v>4942</v>
      </c>
      <c r="P1145" s="30" t="s">
        <v>4748</v>
      </c>
      <c r="Q1145" s="27" t="s">
        <v>2001</v>
      </c>
      <c r="R1145" s="30">
        <v>1444380.2486020001</v>
      </c>
      <c r="S1145" s="27" t="s">
        <v>2001</v>
      </c>
      <c r="T1145" s="30" t="s">
        <v>4748</v>
      </c>
      <c r="U1145" s="27" t="s">
        <v>4748</v>
      </c>
      <c r="V1145" s="30" t="s">
        <v>4748</v>
      </c>
      <c r="W1145" s="32" t="s">
        <v>2001</v>
      </c>
      <c r="X1145" s="30">
        <v>76410.197151</v>
      </c>
      <c r="Y1145" s="32" t="s">
        <v>2001</v>
      </c>
      <c r="Z1145" s="30" t="s">
        <v>4748</v>
      </c>
      <c r="AA1145" s="32" t="s">
        <v>4748</v>
      </c>
      <c r="AB1145" s="30" t="s">
        <v>4748</v>
      </c>
      <c r="AC1145" s="27" t="s">
        <v>2001</v>
      </c>
      <c r="AD1145" s="30" t="s">
        <v>4748</v>
      </c>
      <c r="AE1145" s="27" t="s">
        <v>2001</v>
      </c>
      <c r="AF1145" s="30" t="s">
        <v>4748</v>
      </c>
      <c r="AG1145" s="27" t="s">
        <v>4748</v>
      </c>
      <c r="AH1145" s="25" t="s">
        <v>4748</v>
      </c>
      <c r="AI1145" s="25" t="s">
        <v>4748</v>
      </c>
      <c r="AJ1145" s="25" t="s">
        <v>4748</v>
      </c>
      <c r="AK1145" s="25" t="s">
        <v>4748</v>
      </c>
      <c r="AL1145" s="25" t="s">
        <v>4748</v>
      </c>
      <c r="AM1145" s="25" t="s">
        <v>4748</v>
      </c>
      <c r="AN1145" s="49" t="s">
        <v>4748</v>
      </c>
      <c r="AO1145" s="49">
        <v>12.208582777054456</v>
      </c>
      <c r="AP1145" s="49" t="s">
        <v>4748</v>
      </c>
      <c r="AQ1145" s="49" t="s">
        <v>4748</v>
      </c>
      <c r="AR1145" s="49">
        <v>0</v>
      </c>
      <c r="AS1145" s="49">
        <v>0</v>
      </c>
      <c r="AT1145" s="28" t="s">
        <v>4748</v>
      </c>
      <c r="AU1145" s="28" t="s">
        <v>4748</v>
      </c>
      <c r="AV1145" s="28">
        <v>340</v>
      </c>
    </row>
    <row r="1146" spans="1:48" x14ac:dyDescent="0.25">
      <c r="A1146" s="162">
        <v>1143</v>
      </c>
      <c r="B1146" s="3" t="s">
        <v>5028</v>
      </c>
      <c r="C1146" s="3" t="s">
        <v>2176</v>
      </c>
      <c r="D1146" s="6">
        <v>7700</v>
      </c>
      <c r="E1146" s="171">
        <v>2.6666669999999999</v>
      </c>
      <c r="F1146" s="171">
        <v>-22.22222</v>
      </c>
      <c r="G1146" s="171" t="s">
        <v>4942</v>
      </c>
      <c r="H1146" s="6">
        <v>38500000000</v>
      </c>
      <c r="I1146" s="154">
        <v>5</v>
      </c>
      <c r="J1146" s="154">
        <v>100</v>
      </c>
      <c r="K1146" s="6">
        <v>150</v>
      </c>
      <c r="L1146" s="6">
        <v>1268500</v>
      </c>
      <c r="M1146" s="154">
        <v>5.5594013657114205</v>
      </c>
      <c r="N1146" s="154">
        <v>0.7615725684152973</v>
      </c>
      <c r="O1146" s="154" t="s">
        <v>4942</v>
      </c>
      <c r="P1146" s="172" t="s">
        <v>2001</v>
      </c>
      <c r="Q1146" s="168" t="s">
        <v>2001</v>
      </c>
      <c r="R1146" s="172" t="s">
        <v>2001</v>
      </c>
      <c r="S1146" s="168" t="s">
        <v>2001</v>
      </c>
      <c r="T1146" s="172" t="s">
        <v>2001</v>
      </c>
      <c r="U1146" s="168" t="s">
        <v>2001</v>
      </c>
      <c r="V1146" s="172" t="s">
        <v>2001</v>
      </c>
      <c r="W1146" s="173" t="s">
        <v>2001</v>
      </c>
      <c r="X1146" s="172" t="s">
        <v>2001</v>
      </c>
      <c r="Y1146" s="173" t="s">
        <v>2001</v>
      </c>
      <c r="Z1146" s="172" t="s">
        <v>2001</v>
      </c>
      <c r="AA1146" s="173" t="s">
        <v>2001</v>
      </c>
      <c r="AB1146" s="172" t="s">
        <v>2001</v>
      </c>
      <c r="AC1146" s="168" t="s">
        <v>2001</v>
      </c>
      <c r="AD1146" s="172" t="s">
        <v>2001</v>
      </c>
      <c r="AE1146" s="168" t="s">
        <v>2001</v>
      </c>
      <c r="AF1146" s="172" t="s">
        <v>2001</v>
      </c>
      <c r="AG1146" s="168" t="s">
        <v>2001</v>
      </c>
      <c r="AH1146" s="171" t="s">
        <v>2001</v>
      </c>
      <c r="AI1146" s="171" t="s">
        <v>2001</v>
      </c>
      <c r="AJ1146" s="171" t="s">
        <v>2001</v>
      </c>
      <c r="AK1146" s="171" t="s">
        <v>2001</v>
      </c>
      <c r="AL1146" s="171" t="s">
        <v>2001</v>
      </c>
      <c r="AM1146" s="171" t="s">
        <v>2001</v>
      </c>
      <c r="AN1146" s="170" t="s">
        <v>2001</v>
      </c>
      <c r="AO1146" s="170" t="s">
        <v>2001</v>
      </c>
      <c r="AP1146" s="170" t="s">
        <v>2001</v>
      </c>
      <c r="AQ1146" s="170" t="s">
        <v>2001</v>
      </c>
      <c r="AR1146" s="170" t="s">
        <v>2001</v>
      </c>
      <c r="AS1146" s="170" t="s">
        <v>2001</v>
      </c>
      <c r="AT1146" s="6" t="s">
        <v>2001</v>
      </c>
      <c r="AU1146" s="6" t="s">
        <v>2001</v>
      </c>
      <c r="AV1146" s="6" t="s">
        <v>2001</v>
      </c>
    </row>
    <row r="1147" spans="1:48" x14ac:dyDescent="0.25">
      <c r="A1147" s="162">
        <v>1144</v>
      </c>
      <c r="B1147" s="3" t="s">
        <v>4003</v>
      </c>
      <c r="C1147" s="3" t="s">
        <v>2176</v>
      </c>
      <c r="D1147" s="6">
        <v>24000</v>
      </c>
      <c r="E1147" s="171">
        <v>0</v>
      </c>
      <c r="F1147" s="171">
        <v>4.3478260000000004</v>
      </c>
      <c r="G1147" s="171">
        <v>21.82741</v>
      </c>
      <c r="H1147" s="6">
        <v>552000000000</v>
      </c>
      <c r="I1147" s="154">
        <v>23</v>
      </c>
      <c r="J1147" s="154">
        <v>100</v>
      </c>
      <c r="K1147" s="6">
        <v>1695</v>
      </c>
      <c r="L1147" s="6">
        <v>41340000</v>
      </c>
      <c r="M1147" s="154">
        <v>11.455847255369928</v>
      </c>
      <c r="N1147" s="154">
        <v>1.9532391605688721</v>
      </c>
      <c r="O1147" s="154" t="s">
        <v>4942</v>
      </c>
      <c r="P1147" s="172">
        <v>727329.71403499995</v>
      </c>
      <c r="Q1147" s="168" t="s">
        <v>2001</v>
      </c>
      <c r="R1147" s="172">
        <v>861075.79029999999</v>
      </c>
      <c r="S1147" s="168">
        <v>0.18388644611123928</v>
      </c>
      <c r="T1147" s="172">
        <v>1014557.511237</v>
      </c>
      <c r="U1147" s="168">
        <v>0.17824414838504141</v>
      </c>
      <c r="V1147" s="172">
        <v>48508.698478999999</v>
      </c>
      <c r="W1147" s="173" t="s">
        <v>2001</v>
      </c>
      <c r="X1147" s="172">
        <v>54889.673063000002</v>
      </c>
      <c r="Y1147" s="173">
        <v>0.13154289403914654</v>
      </c>
      <c r="Z1147" s="172">
        <v>65293.768556000003</v>
      </c>
      <c r="AA1147" s="173">
        <v>0.18954559049857389</v>
      </c>
      <c r="AB1147" s="172" t="s">
        <v>4748</v>
      </c>
      <c r="AC1147" s="168" t="s">
        <v>2001</v>
      </c>
      <c r="AD1147" s="172">
        <v>1822</v>
      </c>
      <c r="AE1147" s="168" t="s">
        <v>2001</v>
      </c>
      <c r="AF1147" s="172">
        <v>2095</v>
      </c>
      <c r="AG1147" s="168">
        <v>0.14983534577387486</v>
      </c>
      <c r="AH1147" s="171" t="s">
        <v>4748</v>
      </c>
      <c r="AI1147" s="171">
        <v>15.234207100137745</v>
      </c>
      <c r="AJ1147" s="171">
        <v>16.484397281214282</v>
      </c>
      <c r="AK1147" s="171" t="s">
        <v>4748</v>
      </c>
      <c r="AL1147" s="171">
        <v>16.58540265200287</v>
      </c>
      <c r="AM1147" s="171">
        <v>18.221119856658298</v>
      </c>
      <c r="AN1147" s="170">
        <v>13.130872996672881</v>
      </c>
      <c r="AO1147" s="170">
        <v>13.967792677587255</v>
      </c>
      <c r="AP1147" s="170">
        <v>15.020457999980408</v>
      </c>
      <c r="AQ1147" s="170">
        <v>0</v>
      </c>
      <c r="AR1147" s="170">
        <v>0</v>
      </c>
      <c r="AS1147" s="170">
        <v>0</v>
      </c>
      <c r="AT1147" s="6" t="s">
        <v>4748</v>
      </c>
      <c r="AU1147" s="6" t="s">
        <v>4748</v>
      </c>
      <c r="AV1147" s="6">
        <v>1930</v>
      </c>
    </row>
    <row r="1148" spans="1:48" x14ac:dyDescent="0.25">
      <c r="A1148" s="162">
        <v>1145</v>
      </c>
      <c r="B1148" s="3" t="s">
        <v>3522</v>
      </c>
      <c r="C1148" s="3" t="s">
        <v>2176</v>
      </c>
      <c r="D1148" s="28">
        <v>11700</v>
      </c>
      <c r="E1148" s="25">
        <v>0</v>
      </c>
      <c r="F1148" s="25">
        <v>-24.025970000000001</v>
      </c>
      <c r="G1148" s="25">
        <v>6.3636359999999996</v>
      </c>
      <c r="H1148" s="28">
        <v>107639999999.99998</v>
      </c>
      <c r="I1148" s="51">
        <v>9.1999999999999993</v>
      </c>
      <c r="J1148" s="51">
        <v>32.059019999999997</v>
      </c>
      <c r="K1148" s="28">
        <v>5</v>
      </c>
      <c r="L1148" s="28">
        <v>58500</v>
      </c>
      <c r="M1148" s="51">
        <v>36.111111111111114</v>
      </c>
      <c r="N1148" s="51">
        <v>1.2438625313369491</v>
      </c>
      <c r="O1148" s="51" t="s">
        <v>4942</v>
      </c>
      <c r="P1148" s="30">
        <v>53022.657918999997</v>
      </c>
      <c r="Q1148" s="27">
        <v>-0.3794633109249409</v>
      </c>
      <c r="R1148" s="30">
        <v>18636.104177000001</v>
      </c>
      <c r="S1148" s="27">
        <v>-0.6485256509496482</v>
      </c>
      <c r="T1148" s="30">
        <v>37696.282124999998</v>
      </c>
      <c r="U1148" s="27">
        <v>1.0227554947628685</v>
      </c>
      <c r="V1148" s="30">
        <v>4377.1512769999999</v>
      </c>
      <c r="W1148" s="32">
        <v>-0.88079841955029592</v>
      </c>
      <c r="X1148" s="30">
        <v>-8551.9582030000001</v>
      </c>
      <c r="Y1148" s="32">
        <v>-2.9537725935899841</v>
      </c>
      <c r="Z1148" s="30">
        <v>2982.9262239999998</v>
      </c>
      <c r="AA1148" s="32">
        <v>-1.3488003745099688</v>
      </c>
      <c r="AB1148" s="30">
        <v>475.77731299999999</v>
      </c>
      <c r="AC1148" s="27">
        <v>-0.95778320545536899</v>
      </c>
      <c r="AD1148" s="30">
        <v>-930</v>
      </c>
      <c r="AE1148" s="27">
        <v>-2.9546959776957671</v>
      </c>
      <c r="AF1148" s="30">
        <v>324</v>
      </c>
      <c r="AG1148" s="27">
        <v>-1.3483870967741935</v>
      </c>
      <c r="AH1148" s="25">
        <v>2.4076135262253464</v>
      </c>
      <c r="AI1148" s="25">
        <v>-6.6827842599288259</v>
      </c>
      <c r="AJ1148" s="25">
        <v>2.3502617372693275</v>
      </c>
      <c r="AK1148" s="25">
        <v>4.7803036425591019</v>
      </c>
      <c r="AL1148" s="25">
        <v>-9.7369502191264594</v>
      </c>
      <c r="AM1148" s="25">
        <v>3.5074503045670196</v>
      </c>
      <c r="AN1148" s="49">
        <v>20.790848898673808</v>
      </c>
      <c r="AO1148" s="49">
        <v>49.187800400435592</v>
      </c>
      <c r="AP1148" s="49">
        <v>70.385971682877198</v>
      </c>
      <c r="AQ1148" s="49">
        <v>0</v>
      </c>
      <c r="AR1148" s="49">
        <v>0</v>
      </c>
      <c r="AS1148" s="49">
        <v>0</v>
      </c>
      <c r="AT1148" s="28">
        <v>0</v>
      </c>
      <c r="AU1148" s="28">
        <v>0</v>
      </c>
      <c r="AV1148" s="28">
        <v>0</v>
      </c>
    </row>
    <row r="1149" spans="1:48" x14ac:dyDescent="0.25">
      <c r="A1149" s="162">
        <v>1146</v>
      </c>
      <c r="B1149" s="3" t="s">
        <v>588</v>
      </c>
      <c r="C1149" s="3" t="s">
        <v>694</v>
      </c>
      <c r="D1149" s="28">
        <v>38500</v>
      </c>
      <c r="E1149" s="25">
        <v>-27.495290000000001</v>
      </c>
      <c r="F1149" s="25">
        <v>-13.87025</v>
      </c>
      <c r="G1149" s="25">
        <v>-41.666670000000003</v>
      </c>
      <c r="H1149" s="28">
        <v>376989882500</v>
      </c>
      <c r="I1149" s="51">
        <v>9.7919400000000003</v>
      </c>
      <c r="J1149" s="51">
        <v>51.103960000000001</v>
      </c>
      <c r="K1149" s="28">
        <v>7280.45</v>
      </c>
      <c r="L1149" s="28">
        <v>333780000</v>
      </c>
      <c r="M1149" s="51">
        <v>6.62612017519651</v>
      </c>
      <c r="N1149" s="51">
        <v>0.79010399381177476</v>
      </c>
      <c r="O1149" s="51">
        <v>0.61932169999999998</v>
      </c>
      <c r="P1149" s="30" t="s">
        <v>4748</v>
      </c>
      <c r="Q1149" s="27" t="s">
        <v>2001</v>
      </c>
      <c r="R1149" s="30" t="s">
        <v>4748</v>
      </c>
      <c r="S1149" s="27" t="s">
        <v>2001</v>
      </c>
      <c r="T1149" s="30">
        <v>537311.263011</v>
      </c>
      <c r="U1149" s="27" t="s">
        <v>4748</v>
      </c>
      <c r="V1149" s="30" t="s">
        <v>4748</v>
      </c>
      <c r="W1149" s="32" t="s">
        <v>2001</v>
      </c>
      <c r="X1149" s="30" t="s">
        <v>4748</v>
      </c>
      <c r="Y1149" s="32" t="s">
        <v>2001</v>
      </c>
      <c r="Z1149" s="30">
        <v>163073.84651100001</v>
      </c>
      <c r="AA1149" s="32" t="s">
        <v>4748</v>
      </c>
      <c r="AB1149" s="30" t="s">
        <v>4748</v>
      </c>
      <c r="AC1149" s="27" t="s">
        <v>2001</v>
      </c>
      <c r="AD1149" s="30" t="s">
        <v>4748</v>
      </c>
      <c r="AE1149" s="27" t="s">
        <v>2001</v>
      </c>
      <c r="AF1149" s="30">
        <v>16653.674895</v>
      </c>
      <c r="AG1149" s="27" t="s">
        <v>4748</v>
      </c>
      <c r="AH1149" s="25" t="s">
        <v>4748</v>
      </c>
      <c r="AI1149" s="25" t="s">
        <v>4748</v>
      </c>
      <c r="AJ1149" s="25" t="s">
        <v>4748</v>
      </c>
      <c r="AK1149" s="25" t="s">
        <v>4748</v>
      </c>
      <c r="AL1149" s="25" t="s">
        <v>4748</v>
      </c>
      <c r="AM1149" s="25" t="s">
        <v>4748</v>
      </c>
      <c r="AN1149" s="49" t="s">
        <v>4748</v>
      </c>
      <c r="AO1149" s="49" t="s">
        <v>4748</v>
      </c>
      <c r="AP1149" s="49">
        <v>36.586250984464385</v>
      </c>
      <c r="AQ1149" s="49" t="s">
        <v>4748</v>
      </c>
      <c r="AR1149" s="49" t="s">
        <v>4748</v>
      </c>
      <c r="AS1149" s="49">
        <v>100.3167486542809</v>
      </c>
      <c r="AT1149" s="28" t="s">
        <v>4748</v>
      </c>
      <c r="AU1149" s="28" t="s">
        <v>4748</v>
      </c>
      <c r="AV1149" s="28">
        <v>5000</v>
      </c>
    </row>
    <row r="1150" spans="1:48" x14ac:dyDescent="0.25">
      <c r="A1150" s="162">
        <v>1147</v>
      </c>
      <c r="B1150" s="3" t="s">
        <v>242</v>
      </c>
      <c r="C1150" s="3" t="s">
        <v>1</v>
      </c>
      <c r="D1150" s="28">
        <v>15800</v>
      </c>
      <c r="E1150" s="25">
        <v>10.489509999999999</v>
      </c>
      <c r="F1150" s="25">
        <v>19.69697</v>
      </c>
      <c r="G1150" s="25">
        <v>45.089500000000001</v>
      </c>
      <c r="H1150" s="28">
        <v>300539684199.99994</v>
      </c>
      <c r="I1150" s="51">
        <v>19.0215</v>
      </c>
      <c r="J1150" s="51">
        <v>70.021330000000006</v>
      </c>
      <c r="K1150" s="28">
        <v>366.5</v>
      </c>
      <c r="L1150" s="28">
        <v>6152825</v>
      </c>
      <c r="M1150" s="51">
        <v>14.382157140735972</v>
      </c>
      <c r="N1150" s="51">
        <v>1.3939988624168167</v>
      </c>
      <c r="O1150" s="51">
        <v>0.66480740000000005</v>
      </c>
      <c r="P1150" s="30">
        <v>809777.90995899995</v>
      </c>
      <c r="Q1150" s="27">
        <v>1.9228237057219211E-2</v>
      </c>
      <c r="R1150" s="30">
        <v>396216.80730799999</v>
      </c>
      <c r="S1150" s="27">
        <v>-0.51070929147960964</v>
      </c>
      <c r="T1150" s="30">
        <v>458263.53719</v>
      </c>
      <c r="U1150" s="27">
        <v>0.15659792501878361</v>
      </c>
      <c r="V1150" s="30">
        <v>386.17716200000001</v>
      </c>
      <c r="W1150" s="32">
        <v>-0.92327704971727498</v>
      </c>
      <c r="X1150" s="30">
        <v>4832.2966619999997</v>
      </c>
      <c r="Y1150" s="32">
        <v>11.513160117946073</v>
      </c>
      <c r="Z1150" s="30">
        <v>38670.983776000001</v>
      </c>
      <c r="AA1150" s="32">
        <v>7.0026096245495788</v>
      </c>
      <c r="AB1150" s="30">
        <v>20.33898305084746</v>
      </c>
      <c r="AC1150" s="27">
        <v>-0.92307692307692313</v>
      </c>
      <c r="AD1150" s="30">
        <v>254.23728813559325</v>
      </c>
      <c r="AE1150" s="27">
        <v>11.5</v>
      </c>
      <c r="AF1150" s="30">
        <v>1998.3050847457628</v>
      </c>
      <c r="AG1150" s="27">
        <v>6.8599999999999994</v>
      </c>
      <c r="AH1150" s="25">
        <v>4.38087942534926E-2</v>
      </c>
      <c r="AI1150" s="25">
        <v>0.63417111644671897</v>
      </c>
      <c r="AJ1150" s="25">
        <v>6.1908958224399244</v>
      </c>
      <c r="AK1150" s="25">
        <v>0.21445346489471287</v>
      </c>
      <c r="AL1150" s="25">
        <v>2.6891590832700478</v>
      </c>
      <c r="AM1150" s="25">
        <v>19.212736088478351</v>
      </c>
      <c r="AN1150" s="49">
        <v>5.8341537315326324</v>
      </c>
      <c r="AO1150" s="49">
        <v>12.811392282392742</v>
      </c>
      <c r="AP1150" s="49">
        <v>20.824476081856258</v>
      </c>
      <c r="AQ1150" s="49">
        <v>262.23352200050999</v>
      </c>
      <c r="AR1150" s="49">
        <v>188.82570663864826</v>
      </c>
      <c r="AS1150" s="49">
        <v>133.96934067967985</v>
      </c>
      <c r="AT1150" s="28">
        <v>0</v>
      </c>
      <c r="AU1150" s="28">
        <v>254.23728813559325</v>
      </c>
      <c r="AV1150" s="28" t="s">
        <v>4748</v>
      </c>
    </row>
    <row r="1151" spans="1:48" x14ac:dyDescent="0.25">
      <c r="A1151" s="162">
        <v>1148</v>
      </c>
      <c r="B1151" s="3" t="s">
        <v>4898</v>
      </c>
      <c r="C1151" s="3" t="s">
        <v>1</v>
      </c>
      <c r="D1151" s="6">
        <v>33000</v>
      </c>
      <c r="E1151" s="171">
        <v>-6.7796609999999999</v>
      </c>
      <c r="F1151" s="171">
        <v>3.125</v>
      </c>
      <c r="G1151" s="171">
        <v>5.0955409999999999</v>
      </c>
      <c r="H1151" s="6">
        <v>984939384000.00012</v>
      </c>
      <c r="I1151" s="154">
        <v>29.84665</v>
      </c>
      <c r="J1151" s="154">
        <v>40.827919999999999</v>
      </c>
      <c r="K1151" s="6">
        <v>8722</v>
      </c>
      <c r="L1151" s="6">
        <v>297250000</v>
      </c>
      <c r="M1151" s="154">
        <v>7.0347473886164993</v>
      </c>
      <c r="N1151" s="154">
        <v>2.2217401289902008</v>
      </c>
      <c r="O1151" s="154">
        <v>0.49052699999999999</v>
      </c>
      <c r="P1151" s="172">
        <v>757148.11130300001</v>
      </c>
      <c r="Q1151" s="168">
        <v>-5.3733001041104123E-3</v>
      </c>
      <c r="R1151" s="172">
        <v>820406.43272499996</v>
      </c>
      <c r="S1151" s="168">
        <v>8.3548146627661524E-2</v>
      </c>
      <c r="T1151" s="172">
        <v>1122130.2840400001</v>
      </c>
      <c r="U1151" s="168">
        <v>0.36777362936175056</v>
      </c>
      <c r="V1151" s="172">
        <v>79762.174606</v>
      </c>
      <c r="W1151" s="173">
        <v>0.21397289179685752</v>
      </c>
      <c r="X1151" s="172">
        <v>103677.160122</v>
      </c>
      <c r="Y1151" s="173">
        <v>0.29982865479950238</v>
      </c>
      <c r="Z1151" s="172">
        <v>127258.970333</v>
      </c>
      <c r="AA1151" s="173">
        <v>0.22745424530581843</v>
      </c>
      <c r="AB1151" s="172">
        <v>2039</v>
      </c>
      <c r="AC1151" s="168">
        <v>0.27437500000000004</v>
      </c>
      <c r="AD1151" s="172">
        <v>2485</v>
      </c>
      <c r="AE1151" s="168">
        <v>0.21873467385973511</v>
      </c>
      <c r="AF1151" s="172">
        <v>4264</v>
      </c>
      <c r="AG1151" s="168">
        <v>0.71589537223340038</v>
      </c>
      <c r="AH1151" s="171">
        <v>10.938172956408655</v>
      </c>
      <c r="AI1151" s="171">
        <v>15.334047777933085</v>
      </c>
      <c r="AJ1151" s="171">
        <v>18.113034300801953</v>
      </c>
      <c r="AK1151" s="171">
        <v>15.214547679370611</v>
      </c>
      <c r="AL1151" s="171">
        <v>17.366923783228671</v>
      </c>
      <c r="AM1151" s="171">
        <v>27.581373643520831</v>
      </c>
      <c r="AN1151" s="170">
        <v>24.275517295115488</v>
      </c>
      <c r="AO1151" s="170">
        <v>25.034290939286695</v>
      </c>
      <c r="AP1151" s="170">
        <v>21.007850984761134</v>
      </c>
      <c r="AQ1151" s="170">
        <v>33.295983188700831</v>
      </c>
      <c r="AR1151" s="170">
        <v>11.545262753470883</v>
      </c>
      <c r="AS1151" s="170">
        <v>16.502227202713232</v>
      </c>
      <c r="AT1151" s="6">
        <v>1800</v>
      </c>
      <c r="AU1151" s="6">
        <v>2500</v>
      </c>
      <c r="AV1151" s="6" t="s">
        <v>4748</v>
      </c>
    </row>
    <row r="1152" spans="1:48" x14ac:dyDescent="0.25">
      <c r="A1152" s="162">
        <v>1149</v>
      </c>
      <c r="B1152" s="3" t="s">
        <v>243</v>
      </c>
      <c r="C1152" s="3" t="s">
        <v>1</v>
      </c>
      <c r="D1152" s="28">
        <v>16200</v>
      </c>
      <c r="E1152" s="25">
        <v>1.25</v>
      </c>
      <c r="F1152" s="25">
        <v>8</v>
      </c>
      <c r="G1152" s="25">
        <v>-22.573530000000002</v>
      </c>
      <c r="H1152" s="28">
        <v>890973431999.99988</v>
      </c>
      <c r="I1152" s="51">
        <v>54.998359999999998</v>
      </c>
      <c r="J1152" s="51">
        <v>38.527099999999997</v>
      </c>
      <c r="K1152" s="28">
        <v>21148.5</v>
      </c>
      <c r="L1152" s="28">
        <v>344932000</v>
      </c>
      <c r="M1152" s="51">
        <v>5.916282904727832</v>
      </c>
      <c r="N1152" s="51">
        <v>0.69371646328018866</v>
      </c>
      <c r="O1152" s="51">
        <v>0.67518469999999997</v>
      </c>
      <c r="P1152" s="30">
        <v>10046473.946485</v>
      </c>
      <c r="Q1152" s="27">
        <v>-7.9747674243609068E-2</v>
      </c>
      <c r="R1152" s="30">
        <v>9440952.1548050009</v>
      </c>
      <c r="S1152" s="27">
        <v>-6.0272071067466904E-2</v>
      </c>
      <c r="T1152" s="30">
        <v>12653939.533121999</v>
      </c>
      <c r="U1152" s="27">
        <v>0.34032450600671021</v>
      </c>
      <c r="V1152" s="30">
        <v>-196054.039598</v>
      </c>
      <c r="W1152" s="32">
        <v>-10.852257271407176</v>
      </c>
      <c r="X1152" s="30">
        <v>362306.917961</v>
      </c>
      <c r="Y1152" s="32">
        <v>-2.8479951685968525</v>
      </c>
      <c r="Z1152" s="30">
        <v>270152.90742900001</v>
      </c>
      <c r="AA1152" s="32">
        <v>-0.25435343893135315</v>
      </c>
      <c r="AB1152" s="30">
        <v>-5110</v>
      </c>
      <c r="AC1152" s="27">
        <v>-10.851845447748595</v>
      </c>
      <c r="AD1152" s="30">
        <v>9426.1538461538457</v>
      </c>
      <c r="AE1152" s="27">
        <v>-2.844648502182749</v>
      </c>
      <c r="AF1152" s="30">
        <v>5372.1643692307689</v>
      </c>
      <c r="AG1152" s="27">
        <v>-0.43007885751591318</v>
      </c>
      <c r="AH1152" s="25">
        <v>-5.4993747363765859</v>
      </c>
      <c r="AI1152" s="25">
        <v>9.437915539800958</v>
      </c>
      <c r="AJ1152" s="25">
        <v>5.5670427594335594</v>
      </c>
      <c r="AK1152" s="25">
        <v>-42.281156078323789</v>
      </c>
      <c r="AL1152" s="25">
        <v>68.160071931016972</v>
      </c>
      <c r="AM1152" s="25">
        <v>28.691177773295308</v>
      </c>
      <c r="AN1152" s="49">
        <v>1.4400358425019077</v>
      </c>
      <c r="AO1152" s="49">
        <v>7.6719707800273484</v>
      </c>
      <c r="AP1152" s="49">
        <v>5.5397862000850502</v>
      </c>
      <c r="AQ1152" s="49">
        <v>483.56302296130576</v>
      </c>
      <c r="AR1152" s="49">
        <v>361.19738551812469</v>
      </c>
      <c r="AS1152" s="49">
        <v>158.83903718384082</v>
      </c>
      <c r="AT1152" s="28">
        <v>0</v>
      </c>
      <c r="AU1152" s="28">
        <v>1153.8461538461538</v>
      </c>
      <c r="AV1152" s="28" t="s">
        <v>4748</v>
      </c>
    </row>
    <row r="1153" spans="1:48" x14ac:dyDescent="0.25">
      <c r="A1153" s="162">
        <v>1150</v>
      </c>
      <c r="B1153" s="3" t="s">
        <v>589</v>
      </c>
      <c r="C1153" s="3" t="s">
        <v>694</v>
      </c>
      <c r="D1153" s="28">
        <v>9800</v>
      </c>
      <c r="E1153" s="25">
        <v>-2</v>
      </c>
      <c r="F1153" s="25">
        <v>0</v>
      </c>
      <c r="G1153" s="25">
        <v>-2</v>
      </c>
      <c r="H1153" s="28">
        <v>43169000000</v>
      </c>
      <c r="I1153" s="51">
        <v>4.4049999999999994</v>
      </c>
      <c r="J1153" s="51">
        <v>42.97616</v>
      </c>
      <c r="K1153" s="28">
        <v>205</v>
      </c>
      <c r="L1153" s="28">
        <v>1943000</v>
      </c>
      <c r="M1153" s="51">
        <v>6.6325310192697904</v>
      </c>
      <c r="N1153" s="51">
        <v>0.71203020020681651</v>
      </c>
      <c r="O1153" s="51" t="s">
        <v>4942</v>
      </c>
      <c r="P1153" s="30">
        <v>326584.39559600002</v>
      </c>
      <c r="Q1153" s="27">
        <v>4.2821840827830471E-2</v>
      </c>
      <c r="R1153" s="30">
        <v>370265.53082599997</v>
      </c>
      <c r="S1153" s="27">
        <v>0.13375144623883228</v>
      </c>
      <c r="T1153" s="30">
        <v>382541.45877500001</v>
      </c>
      <c r="U1153" s="27">
        <v>3.3154390368486386E-2</v>
      </c>
      <c r="V1153" s="30">
        <v>7193.9130260000002</v>
      </c>
      <c r="W1153" s="32">
        <v>7.9570957623560146E-2</v>
      </c>
      <c r="X1153" s="30">
        <v>8576.4163740000004</v>
      </c>
      <c r="Y1153" s="32">
        <v>0.19217682268376102</v>
      </c>
      <c r="Z1153" s="30">
        <v>8891.7193380000008</v>
      </c>
      <c r="AA1153" s="32">
        <v>3.6763952477384745E-2</v>
      </c>
      <c r="AB1153" s="30">
        <v>1394</v>
      </c>
      <c r="AC1153" s="27">
        <v>7.8112915699922736E-2</v>
      </c>
      <c r="AD1153" s="30">
        <v>1565</v>
      </c>
      <c r="AE1153" s="27">
        <v>0.12266857962697264</v>
      </c>
      <c r="AF1153" s="30">
        <v>1622</v>
      </c>
      <c r="AG1153" s="27">
        <v>3.6421725239616613E-2</v>
      </c>
      <c r="AH1153" s="25">
        <v>9.456729147989952</v>
      </c>
      <c r="AI1153" s="25">
        <v>10.298040472196467</v>
      </c>
      <c r="AJ1153" s="25">
        <v>10.172640022276477</v>
      </c>
      <c r="AK1153" s="25">
        <v>11.06788648019425</v>
      </c>
      <c r="AL1153" s="25">
        <v>12.045876294737662</v>
      </c>
      <c r="AM1153" s="25">
        <v>11.903186588067488</v>
      </c>
      <c r="AN1153" s="49">
        <v>10.867508718299179</v>
      </c>
      <c r="AO1153" s="49">
        <v>12.390006854178004</v>
      </c>
      <c r="AP1153" s="49">
        <v>13.096886349112813</v>
      </c>
      <c r="AQ1153" s="49">
        <v>0</v>
      </c>
      <c r="AR1153" s="49">
        <v>0</v>
      </c>
      <c r="AS1153" s="49">
        <v>0</v>
      </c>
      <c r="AT1153" s="28">
        <v>1000</v>
      </c>
      <c r="AU1153" s="28">
        <v>1000</v>
      </c>
      <c r="AV1153" s="28">
        <v>1000</v>
      </c>
    </row>
    <row r="1154" spans="1:48" x14ac:dyDescent="0.25">
      <c r="A1154" s="162">
        <v>1151</v>
      </c>
      <c r="B1154" s="3" t="s">
        <v>590</v>
      </c>
      <c r="C1154" s="3" t="s">
        <v>694</v>
      </c>
      <c r="D1154" s="28">
        <v>35000</v>
      </c>
      <c r="E1154" s="25">
        <v>26.811589999999999</v>
      </c>
      <c r="F1154" s="25">
        <v>47.058819999999997</v>
      </c>
      <c r="G1154" s="25">
        <v>59.090910000000001</v>
      </c>
      <c r="H1154" s="28">
        <v>191360120000</v>
      </c>
      <c r="I1154" s="51">
        <v>5.4674299999999993</v>
      </c>
      <c r="J1154" s="51">
        <v>50.817039999999999</v>
      </c>
      <c r="K1154" s="28">
        <v>50</v>
      </c>
      <c r="L1154" s="28">
        <v>1425500</v>
      </c>
      <c r="M1154" s="51">
        <v>65.310804536762419</v>
      </c>
      <c r="N1154" s="51">
        <v>2.2007336941740689</v>
      </c>
      <c r="O1154" s="51" t="s">
        <v>4942</v>
      </c>
      <c r="P1154" s="30">
        <v>284613.38095999998</v>
      </c>
      <c r="Q1154" s="27">
        <v>0.39708281322728367</v>
      </c>
      <c r="R1154" s="30">
        <v>322096.55615800002</v>
      </c>
      <c r="S1154" s="27">
        <v>0.13169856972841343</v>
      </c>
      <c r="T1154" s="30">
        <v>340563.52762000001</v>
      </c>
      <c r="U1154" s="27">
        <v>5.7333650760740415E-2</v>
      </c>
      <c r="V1154" s="30">
        <v>14341.434294999999</v>
      </c>
      <c r="W1154" s="32">
        <v>0.308545902640742</v>
      </c>
      <c r="X1154" s="30">
        <v>12947.294532</v>
      </c>
      <c r="Y1154" s="32">
        <v>-9.7210623032736199E-2</v>
      </c>
      <c r="Z1154" s="30">
        <v>12332.152107</v>
      </c>
      <c r="AA1154" s="32">
        <v>-4.7511271445910136E-2</v>
      </c>
      <c r="AB1154" s="30">
        <v>2134.2215339999998</v>
      </c>
      <c r="AC1154" s="27">
        <v>-0.26119629317607407</v>
      </c>
      <c r="AD1154" s="30">
        <v>2643.3839389999998</v>
      </c>
      <c r="AE1154" s="27">
        <v>0.23857054991180693</v>
      </c>
      <c r="AF1154" s="30">
        <v>2256</v>
      </c>
      <c r="AG1154" s="27">
        <v>-0.14654849539055168</v>
      </c>
      <c r="AH1154" s="25">
        <v>10.977616720275481</v>
      </c>
      <c r="AI1154" s="25">
        <v>7.7993356140895003</v>
      </c>
      <c r="AJ1154" s="25">
        <v>6.3880096123829899</v>
      </c>
      <c r="AK1154" s="25">
        <v>18.062410240743631</v>
      </c>
      <c r="AL1154" s="25">
        <v>17.293246906587459</v>
      </c>
      <c r="AM1154" s="25">
        <v>14.708956990911688</v>
      </c>
      <c r="AN1154" s="49">
        <v>24.390543618452078</v>
      </c>
      <c r="AO1154" s="49">
        <v>20.928238506820108</v>
      </c>
      <c r="AP1154" s="49">
        <v>24.29677653689556</v>
      </c>
      <c r="AQ1154" s="49">
        <v>52.965873750361425</v>
      </c>
      <c r="AR1154" s="49">
        <v>58.152539217692045</v>
      </c>
      <c r="AS1154" s="49">
        <v>50.888782528027185</v>
      </c>
      <c r="AT1154" s="28">
        <v>1362.8489999999999</v>
      </c>
      <c r="AU1154" s="28">
        <v>1200</v>
      </c>
      <c r="AV1154" s="28">
        <v>1200</v>
      </c>
    </row>
    <row r="1155" spans="1:48" x14ac:dyDescent="0.25">
      <c r="A1155" s="162">
        <v>1152</v>
      </c>
      <c r="B1155" s="3" t="s">
        <v>3525</v>
      </c>
      <c r="C1155" s="3" t="s">
        <v>2176</v>
      </c>
      <c r="D1155" s="28">
        <v>15000</v>
      </c>
      <c r="E1155" s="25">
        <v>0</v>
      </c>
      <c r="F1155" s="25">
        <v>7.9136689999999996</v>
      </c>
      <c r="G1155" s="25">
        <v>42.857140000000001</v>
      </c>
      <c r="H1155" s="28">
        <v>75000000000</v>
      </c>
      <c r="I1155" s="51">
        <v>5</v>
      </c>
      <c r="J1155" s="51">
        <v>26.838660000000001</v>
      </c>
      <c r="K1155" s="28">
        <v>2940</v>
      </c>
      <c r="L1155" s="28">
        <v>43978500</v>
      </c>
      <c r="M1155" s="51">
        <v>6.045949214026602</v>
      </c>
      <c r="N1155" s="51">
        <v>0.91372541594256584</v>
      </c>
      <c r="O1155" s="51">
        <v>0.28387420000000002</v>
      </c>
      <c r="P1155" s="30">
        <v>690227.31419900001</v>
      </c>
      <c r="Q1155" s="27">
        <v>-0.26716634956982421</v>
      </c>
      <c r="R1155" s="30">
        <v>877628.49097000004</v>
      </c>
      <c r="S1155" s="27">
        <v>0.27150646303888548</v>
      </c>
      <c r="T1155" s="30">
        <v>809237.00731500005</v>
      </c>
      <c r="U1155" s="27">
        <v>-7.792760189383803E-2</v>
      </c>
      <c r="V1155" s="30">
        <v>18003.497251000001</v>
      </c>
      <c r="W1155" s="32">
        <v>-0.4197426093483545</v>
      </c>
      <c r="X1155" s="30">
        <v>2745.5480889999999</v>
      </c>
      <c r="Y1155" s="32">
        <v>-0.84749918025801907</v>
      </c>
      <c r="Z1155" s="30">
        <v>9243.5352810000004</v>
      </c>
      <c r="AA1155" s="32">
        <v>2.3667358871017758</v>
      </c>
      <c r="AB1155" s="30">
        <v>3002</v>
      </c>
      <c r="AC1155" s="27">
        <v>-0.51666398325551444</v>
      </c>
      <c r="AD1155" s="30">
        <v>484</v>
      </c>
      <c r="AE1155" s="27">
        <v>-0.83877415056628912</v>
      </c>
      <c r="AF1155" s="30">
        <v>1851</v>
      </c>
      <c r="AG1155" s="27">
        <v>2.8243801652892562</v>
      </c>
      <c r="AH1155" s="25">
        <v>11.17002177115217</v>
      </c>
      <c r="AI1155" s="25">
        <v>1.6072372230957075</v>
      </c>
      <c r="AJ1155" s="25">
        <v>4.8203256839194371</v>
      </c>
      <c r="AK1155" s="25">
        <v>20.357112304254937</v>
      </c>
      <c r="AL1155" s="25">
        <v>3.1047134023736005</v>
      </c>
      <c r="AM1155" s="25">
        <v>12.10141218283886</v>
      </c>
      <c r="AN1155" s="49">
        <v>9.0064496703005315</v>
      </c>
      <c r="AO1155" s="49">
        <v>4.0562611931221904</v>
      </c>
      <c r="AP1155" s="49">
        <v>5.9039716182187068</v>
      </c>
      <c r="AQ1155" s="49">
        <v>57.420735899329223</v>
      </c>
      <c r="AR1155" s="49">
        <v>133.91554368817856</v>
      </c>
      <c r="AS1155" s="49">
        <v>114.92971935826198</v>
      </c>
      <c r="AT1155" s="28">
        <v>1800</v>
      </c>
      <c r="AU1155" s="28">
        <v>600</v>
      </c>
      <c r="AV1155" s="28" t="s">
        <v>4748</v>
      </c>
    </row>
    <row r="1156" spans="1:48" x14ac:dyDescent="0.25">
      <c r="A1156" s="162">
        <v>1153</v>
      </c>
      <c r="B1156" s="3" t="s">
        <v>4068</v>
      </c>
      <c r="C1156" s="3" t="s">
        <v>2176</v>
      </c>
      <c r="D1156" s="28">
        <v>14700</v>
      </c>
      <c r="E1156" s="25">
        <v>-2</v>
      </c>
      <c r="F1156" s="25">
        <v>24.576270000000001</v>
      </c>
      <c r="G1156" s="25">
        <v>20.491800000000001</v>
      </c>
      <c r="H1156" s="28">
        <v>5534550000000</v>
      </c>
      <c r="I1156" s="51">
        <v>376.5</v>
      </c>
      <c r="J1156" s="51">
        <v>99.998670000000004</v>
      </c>
      <c r="K1156" s="28">
        <v>8855</v>
      </c>
      <c r="L1156" s="28">
        <v>131231500</v>
      </c>
      <c r="M1156" s="51">
        <v>13.548387096774194</v>
      </c>
      <c r="N1156" s="51">
        <v>1.2202122175158412</v>
      </c>
      <c r="O1156" s="51" t="s">
        <v>4942</v>
      </c>
      <c r="P1156" s="30" t="s">
        <v>4748</v>
      </c>
      <c r="Q1156" s="27" t="s">
        <v>2001</v>
      </c>
      <c r="R1156" s="30" t="s">
        <v>4748</v>
      </c>
      <c r="S1156" s="27" t="s">
        <v>2001</v>
      </c>
      <c r="T1156" s="30">
        <v>3787418.3404819998</v>
      </c>
      <c r="U1156" s="27" t="s">
        <v>4748</v>
      </c>
      <c r="V1156" s="30" t="s">
        <v>4748</v>
      </c>
      <c r="W1156" s="32" t="s">
        <v>2001</v>
      </c>
      <c r="X1156" s="30" t="s">
        <v>4748</v>
      </c>
      <c r="Y1156" s="32" t="s">
        <v>2001</v>
      </c>
      <c r="Z1156" s="30">
        <v>346764.33068000001</v>
      </c>
      <c r="AA1156" s="32" t="s">
        <v>4748</v>
      </c>
      <c r="AB1156" s="30" t="s">
        <v>4748</v>
      </c>
      <c r="AC1156" s="27" t="s">
        <v>2001</v>
      </c>
      <c r="AD1156" s="30" t="s">
        <v>4748</v>
      </c>
      <c r="AE1156" s="27" t="s">
        <v>2001</v>
      </c>
      <c r="AF1156" s="30">
        <v>921</v>
      </c>
      <c r="AG1156" s="27" t="s">
        <v>4748</v>
      </c>
      <c r="AH1156" s="25" t="s">
        <v>4748</v>
      </c>
      <c r="AI1156" s="25" t="s">
        <v>4748</v>
      </c>
      <c r="AJ1156" s="25">
        <v>2.2830969238585177</v>
      </c>
      <c r="AK1156" s="25" t="s">
        <v>4748</v>
      </c>
      <c r="AL1156" s="25" t="s">
        <v>4748</v>
      </c>
      <c r="AM1156" s="25">
        <v>7.7948134165805119</v>
      </c>
      <c r="AN1156" s="49" t="s">
        <v>4748</v>
      </c>
      <c r="AO1156" s="49" t="s">
        <v>4748</v>
      </c>
      <c r="AP1156" s="49">
        <v>30.605764959607818</v>
      </c>
      <c r="AQ1156" s="49" t="s">
        <v>4748</v>
      </c>
      <c r="AR1156" s="49">
        <v>50.624342927857228</v>
      </c>
      <c r="AS1156" s="49">
        <v>53.96051511474608</v>
      </c>
      <c r="AT1156" s="28" t="s">
        <v>4748</v>
      </c>
      <c r="AU1156" s="28" t="s">
        <v>4748</v>
      </c>
      <c r="AV1156" s="28" t="s">
        <v>4748</v>
      </c>
    </row>
    <row r="1157" spans="1:48" x14ac:dyDescent="0.25">
      <c r="A1157" s="162">
        <v>1154</v>
      </c>
      <c r="B1157" s="3" t="s">
        <v>4213</v>
      </c>
      <c r="C1157" s="3" t="s">
        <v>2176</v>
      </c>
      <c r="D1157" s="6" t="s">
        <v>4942</v>
      </c>
      <c r="E1157" s="171" t="s">
        <v>4942</v>
      </c>
      <c r="F1157" s="171" t="s">
        <v>4942</v>
      </c>
      <c r="G1157" s="171" t="s">
        <v>4942</v>
      </c>
      <c r="H1157" s="6" t="s">
        <v>4942</v>
      </c>
      <c r="I1157" s="154">
        <v>9.7299299999999995</v>
      </c>
      <c r="J1157" s="154">
        <v>100</v>
      </c>
      <c r="K1157" s="6">
        <v>0</v>
      </c>
      <c r="L1157" s="6" t="s">
        <v>4942</v>
      </c>
      <c r="M1157" s="154" t="s">
        <v>4942</v>
      </c>
      <c r="N1157" s="154" t="s">
        <v>4942</v>
      </c>
      <c r="O1157" s="154" t="s">
        <v>4942</v>
      </c>
      <c r="P1157" s="172" t="s">
        <v>4748</v>
      </c>
      <c r="Q1157" s="168" t="s">
        <v>2001</v>
      </c>
      <c r="R1157" s="172" t="s">
        <v>4748</v>
      </c>
      <c r="S1157" s="168" t="s">
        <v>2001</v>
      </c>
      <c r="T1157" s="172">
        <v>19686.481081999998</v>
      </c>
      <c r="U1157" s="168" t="s">
        <v>4748</v>
      </c>
      <c r="V1157" s="172" t="s">
        <v>4748</v>
      </c>
      <c r="W1157" s="173" t="s">
        <v>2001</v>
      </c>
      <c r="X1157" s="172" t="s">
        <v>4748</v>
      </c>
      <c r="Y1157" s="173" t="s">
        <v>2001</v>
      </c>
      <c r="Z1157" s="172">
        <v>-11120.268700000001</v>
      </c>
      <c r="AA1157" s="173" t="s">
        <v>4748</v>
      </c>
      <c r="AB1157" s="172" t="s">
        <v>4748</v>
      </c>
      <c r="AC1157" s="168" t="s">
        <v>2001</v>
      </c>
      <c r="AD1157" s="172" t="s">
        <v>4748</v>
      </c>
      <c r="AE1157" s="168" t="s">
        <v>2001</v>
      </c>
      <c r="AF1157" s="172">
        <v>-1143</v>
      </c>
      <c r="AG1157" s="168" t="s">
        <v>4748</v>
      </c>
      <c r="AH1157" s="171" t="s">
        <v>4748</v>
      </c>
      <c r="AI1157" s="171" t="s">
        <v>4748</v>
      </c>
      <c r="AJ1157" s="171">
        <v>-6.4647732382104657</v>
      </c>
      <c r="AK1157" s="171" t="s">
        <v>4748</v>
      </c>
      <c r="AL1157" s="171" t="s">
        <v>4748</v>
      </c>
      <c r="AM1157" s="171">
        <v>-12.082911077459553</v>
      </c>
      <c r="AN1157" s="170" t="s">
        <v>4748</v>
      </c>
      <c r="AO1157" s="170" t="s">
        <v>4748</v>
      </c>
      <c r="AP1157" s="170">
        <v>-13.721143188306062</v>
      </c>
      <c r="AQ1157" s="170" t="s">
        <v>4748</v>
      </c>
      <c r="AR1157" s="170">
        <v>33.938842704639413</v>
      </c>
      <c r="AS1157" s="170">
        <v>47.855426910727203</v>
      </c>
      <c r="AT1157" s="6" t="s">
        <v>4748</v>
      </c>
      <c r="AU1157" s="6" t="s">
        <v>4748</v>
      </c>
      <c r="AV1157" s="6" t="s">
        <v>4748</v>
      </c>
    </row>
    <row r="1158" spans="1:48" x14ac:dyDescent="0.25">
      <c r="A1158" s="162">
        <v>1155</v>
      </c>
      <c r="B1158" s="3" t="s">
        <v>3528</v>
      </c>
      <c r="C1158" s="3" t="s">
        <v>2176</v>
      </c>
      <c r="D1158" s="28">
        <v>7000</v>
      </c>
      <c r="E1158" s="25">
        <v>-17.64706</v>
      </c>
      <c r="F1158" s="25">
        <v>-17.64706</v>
      </c>
      <c r="G1158" s="25">
        <v>-19.540230000000001</v>
      </c>
      <c r="H1158" s="28">
        <v>105287000000</v>
      </c>
      <c r="I1158" s="51">
        <v>15.040999999999999</v>
      </c>
      <c r="J1158" s="51">
        <v>75.628680000000003</v>
      </c>
      <c r="K1158" s="28">
        <v>15</v>
      </c>
      <c r="L1158" s="28">
        <v>122000</v>
      </c>
      <c r="M1158" s="51" t="s">
        <v>4942</v>
      </c>
      <c r="N1158" s="51" t="s">
        <v>4942</v>
      </c>
      <c r="O1158" s="51" t="s">
        <v>4942</v>
      </c>
      <c r="P1158" s="30">
        <v>123821.113103</v>
      </c>
      <c r="Q1158" s="27" t="s">
        <v>2001</v>
      </c>
      <c r="R1158" s="30">
        <v>124459.500466</v>
      </c>
      <c r="S1158" s="27">
        <v>5.155723018488434E-3</v>
      </c>
      <c r="T1158" s="30">
        <v>125642.75930400001</v>
      </c>
      <c r="U1158" s="27">
        <v>9.5071797136390811E-3</v>
      </c>
      <c r="V1158" s="30">
        <v>-35400.464810999998</v>
      </c>
      <c r="W1158" s="32" t="s">
        <v>2001</v>
      </c>
      <c r="X1158" s="30">
        <v>-38836.304007999999</v>
      </c>
      <c r="Y1158" s="32">
        <v>9.7056330060739215E-2</v>
      </c>
      <c r="Z1158" s="30">
        <v>-15662.120052</v>
      </c>
      <c r="AA1158" s="32">
        <v>-0.59671445437305992</v>
      </c>
      <c r="AB1158" s="30">
        <v>-2354</v>
      </c>
      <c r="AC1158" s="27" t="s">
        <v>2001</v>
      </c>
      <c r="AD1158" s="30">
        <v>-2582</v>
      </c>
      <c r="AE1158" s="27">
        <v>9.6856414613423869E-2</v>
      </c>
      <c r="AF1158" s="30">
        <v>-1041</v>
      </c>
      <c r="AG1158" s="27">
        <v>-0.59682416731216115</v>
      </c>
      <c r="AH1158" s="25" t="s">
        <v>4748</v>
      </c>
      <c r="AI1158" s="25">
        <v>-3.7319033328480273</v>
      </c>
      <c r="AJ1158" s="25">
        <v>-1.6125483117655695</v>
      </c>
      <c r="AK1158" s="25" t="s">
        <v>4748</v>
      </c>
      <c r="AL1158" s="25" t="s">
        <v>4748</v>
      </c>
      <c r="AM1158" s="25" t="s">
        <v>4748</v>
      </c>
      <c r="AN1158" s="49">
        <v>40.615955130499891</v>
      </c>
      <c r="AO1158" s="49">
        <v>36.524613893511784</v>
      </c>
      <c r="AP1158" s="49">
        <v>48.424997521574653</v>
      </c>
      <c r="AQ1158" s="49" t="s">
        <v>4748</v>
      </c>
      <c r="AR1158" s="49" t="s">
        <v>4748</v>
      </c>
      <c r="AS1158" s="49" t="s">
        <v>4748</v>
      </c>
      <c r="AT1158" s="28" t="s">
        <v>4748</v>
      </c>
      <c r="AU1158" s="28">
        <v>0</v>
      </c>
      <c r="AV1158" s="28">
        <v>0</v>
      </c>
    </row>
    <row r="1159" spans="1:48" x14ac:dyDescent="0.25">
      <c r="A1159" s="162">
        <v>1156</v>
      </c>
      <c r="B1159" s="3" t="s">
        <v>3531</v>
      </c>
      <c r="C1159" s="3" t="s">
        <v>2176</v>
      </c>
      <c r="D1159" s="28" t="s">
        <v>4942</v>
      </c>
      <c r="E1159" s="25" t="s">
        <v>4942</v>
      </c>
      <c r="F1159" s="25" t="s">
        <v>4942</v>
      </c>
      <c r="G1159" s="25" t="s">
        <v>4942</v>
      </c>
      <c r="H1159" s="28" t="s">
        <v>4942</v>
      </c>
      <c r="I1159" s="51">
        <v>8.5</v>
      </c>
      <c r="J1159" s="51">
        <v>100</v>
      </c>
      <c r="K1159" s="28">
        <v>0</v>
      </c>
      <c r="L1159" s="28" t="s">
        <v>4942</v>
      </c>
      <c r="M1159" s="51" t="s">
        <v>4942</v>
      </c>
      <c r="N1159" s="51" t="s">
        <v>4942</v>
      </c>
      <c r="O1159" s="51" t="s">
        <v>4942</v>
      </c>
      <c r="P1159" s="30">
        <v>213095.98258099999</v>
      </c>
      <c r="Q1159" s="27" t="s">
        <v>2001</v>
      </c>
      <c r="R1159" s="30" t="s">
        <v>4748</v>
      </c>
      <c r="S1159" s="27" t="s">
        <v>2001</v>
      </c>
      <c r="T1159" s="30">
        <v>194253.974628</v>
      </c>
      <c r="U1159" s="27" t="s">
        <v>4748</v>
      </c>
      <c r="V1159" s="30">
        <v>2129.8695680000001</v>
      </c>
      <c r="W1159" s="32" t="s">
        <v>2001</v>
      </c>
      <c r="X1159" s="30" t="s">
        <v>4748</v>
      </c>
      <c r="Y1159" s="32" t="s">
        <v>2001</v>
      </c>
      <c r="Z1159" s="30">
        <v>8971.3725489999997</v>
      </c>
      <c r="AA1159" s="32" t="s">
        <v>4748</v>
      </c>
      <c r="AB1159" s="30">
        <v>226</v>
      </c>
      <c r="AC1159" s="27" t="s">
        <v>2001</v>
      </c>
      <c r="AD1159" s="30" t="s">
        <v>4748</v>
      </c>
      <c r="AE1159" s="27" t="s">
        <v>2001</v>
      </c>
      <c r="AF1159" s="30">
        <v>950</v>
      </c>
      <c r="AG1159" s="27" t="s">
        <v>4748</v>
      </c>
      <c r="AH1159" s="25" t="s">
        <v>4748</v>
      </c>
      <c r="AI1159" s="25" t="s">
        <v>4748</v>
      </c>
      <c r="AJ1159" s="25" t="s">
        <v>4748</v>
      </c>
      <c r="AK1159" s="25" t="s">
        <v>4748</v>
      </c>
      <c r="AL1159" s="25" t="s">
        <v>4748</v>
      </c>
      <c r="AM1159" s="25" t="s">
        <v>4748</v>
      </c>
      <c r="AN1159" s="49">
        <v>13.002118762360181</v>
      </c>
      <c r="AO1159" s="49" t="s">
        <v>4748</v>
      </c>
      <c r="AP1159" s="49">
        <v>19.865954140655983</v>
      </c>
      <c r="AQ1159" s="49">
        <v>10.801532623032054</v>
      </c>
      <c r="AR1159" s="49" t="s">
        <v>4748</v>
      </c>
      <c r="AS1159" s="49">
        <v>0</v>
      </c>
      <c r="AT1159" s="28" t="s">
        <v>4748</v>
      </c>
      <c r="AU1159" s="28" t="s">
        <v>4748</v>
      </c>
      <c r="AV1159" s="28" t="s">
        <v>4748</v>
      </c>
    </row>
    <row r="1160" spans="1:48" x14ac:dyDescent="0.25">
      <c r="A1160" s="162">
        <v>1157</v>
      </c>
      <c r="B1160" s="3" t="s">
        <v>3534</v>
      </c>
      <c r="C1160" s="3" t="s">
        <v>2176</v>
      </c>
      <c r="D1160" s="6" t="s">
        <v>4942</v>
      </c>
      <c r="E1160" s="171" t="s">
        <v>4942</v>
      </c>
      <c r="F1160" s="171" t="s">
        <v>4942</v>
      </c>
      <c r="G1160" s="171" t="s">
        <v>4942</v>
      </c>
      <c r="H1160" s="6" t="s">
        <v>4942</v>
      </c>
      <c r="I1160" s="154">
        <v>5</v>
      </c>
      <c r="J1160" s="154">
        <v>91.966669999999993</v>
      </c>
      <c r="K1160" s="6" t="s">
        <v>4942</v>
      </c>
      <c r="L1160" s="6" t="s">
        <v>4942</v>
      </c>
      <c r="M1160" s="154" t="s">
        <v>4942</v>
      </c>
      <c r="N1160" s="154" t="s">
        <v>4942</v>
      </c>
      <c r="O1160" s="154" t="s">
        <v>4942</v>
      </c>
      <c r="P1160" s="172">
        <v>738478.37413000001</v>
      </c>
      <c r="Q1160" s="168" t="s">
        <v>2001</v>
      </c>
      <c r="R1160" s="172">
        <v>698254.69682399998</v>
      </c>
      <c r="S1160" s="168">
        <v>-5.4468321233356987E-2</v>
      </c>
      <c r="T1160" s="172">
        <v>752010.00728599995</v>
      </c>
      <c r="U1160" s="168">
        <v>7.6985247226413381E-2</v>
      </c>
      <c r="V1160" s="172">
        <v>43040.115808000002</v>
      </c>
      <c r="W1160" s="173" t="s">
        <v>2001</v>
      </c>
      <c r="X1160" s="172">
        <v>37112.928067000001</v>
      </c>
      <c r="Y1160" s="173">
        <v>-0.13771309927326669</v>
      </c>
      <c r="Z1160" s="172">
        <v>25479.036708</v>
      </c>
      <c r="AA1160" s="173">
        <v>-0.31347274292120869</v>
      </c>
      <c r="AB1160" s="172" t="s">
        <v>4748</v>
      </c>
      <c r="AC1160" s="168" t="s">
        <v>2001</v>
      </c>
      <c r="AD1160" s="172">
        <v>7423</v>
      </c>
      <c r="AE1160" s="168" t="s">
        <v>2001</v>
      </c>
      <c r="AF1160" s="172">
        <v>5096</v>
      </c>
      <c r="AG1160" s="168">
        <v>-0.31348511383537653</v>
      </c>
      <c r="AH1160" s="171" t="s">
        <v>4748</v>
      </c>
      <c r="AI1160" s="171">
        <v>12.998094415313608</v>
      </c>
      <c r="AJ1160" s="171">
        <v>9.9035710968080082</v>
      </c>
      <c r="AK1160" s="171" t="s">
        <v>4748</v>
      </c>
      <c r="AL1160" s="171">
        <v>35.178732083395595</v>
      </c>
      <c r="AM1160" s="171">
        <v>27.04419119361733</v>
      </c>
      <c r="AN1160" s="170">
        <v>12.283959335013762</v>
      </c>
      <c r="AO1160" s="170">
        <v>9.8072421876255191</v>
      </c>
      <c r="AP1160" s="170">
        <v>9.1977002844184863</v>
      </c>
      <c r="AQ1160" s="170">
        <v>66.422792769199049</v>
      </c>
      <c r="AR1160" s="170">
        <v>63.08925350829562</v>
      </c>
      <c r="AS1160" s="170">
        <v>88.179886128826311</v>
      </c>
      <c r="AT1160" s="6" t="s">
        <v>4748</v>
      </c>
      <c r="AU1160" s="6">
        <v>5500</v>
      </c>
      <c r="AV1160" s="6">
        <v>4000</v>
      </c>
    </row>
    <row r="1161" spans="1:48" x14ac:dyDescent="0.25">
      <c r="A1161" s="162">
        <v>1158</v>
      </c>
      <c r="B1161" s="3" t="s">
        <v>3537</v>
      </c>
      <c r="C1161" s="3" t="s">
        <v>2176</v>
      </c>
      <c r="D1161" s="28">
        <v>21900</v>
      </c>
      <c r="E1161" s="25">
        <v>32.727269999999997</v>
      </c>
      <c r="F1161" s="25">
        <v>38.607590000000002</v>
      </c>
      <c r="G1161" s="25">
        <v>-12.4</v>
      </c>
      <c r="H1161" s="28">
        <v>230607000000</v>
      </c>
      <c r="I1161" s="51">
        <v>10.53</v>
      </c>
      <c r="J1161" s="51">
        <v>32.158029999999997</v>
      </c>
      <c r="K1161" s="28">
        <v>2535</v>
      </c>
      <c r="L1161" s="28">
        <v>45591000</v>
      </c>
      <c r="M1161" s="51">
        <v>6.1655405405405403</v>
      </c>
      <c r="N1161" s="51">
        <v>1.1810966336877027</v>
      </c>
      <c r="O1161" s="51" t="s">
        <v>4942</v>
      </c>
      <c r="P1161" s="30">
        <v>872207.498272</v>
      </c>
      <c r="Q1161" s="27">
        <v>-9.2709056543288648E-3</v>
      </c>
      <c r="R1161" s="30">
        <v>863495.16272300004</v>
      </c>
      <c r="S1161" s="27">
        <v>-9.9888335817573948E-3</v>
      </c>
      <c r="T1161" s="30">
        <v>1229075.5955040001</v>
      </c>
      <c r="U1161" s="27">
        <v>0.42337287869471751</v>
      </c>
      <c r="V1161" s="30">
        <v>28027.996079</v>
      </c>
      <c r="W1161" s="32">
        <v>0.24839290465579245</v>
      </c>
      <c r="X1161" s="30">
        <v>30858.714994000002</v>
      </c>
      <c r="Y1161" s="32">
        <v>0.10099612212807885</v>
      </c>
      <c r="Z1161" s="30">
        <v>37403.830974999997</v>
      </c>
      <c r="AA1161" s="32">
        <v>0.21209943389647273</v>
      </c>
      <c r="AB1161" s="30">
        <v>2662</v>
      </c>
      <c r="AC1161" s="27">
        <v>0.24859287054409007</v>
      </c>
      <c r="AD1161" s="30">
        <v>2931</v>
      </c>
      <c r="AE1161" s="27">
        <v>0.10105184072126216</v>
      </c>
      <c r="AF1161" s="30">
        <v>3552</v>
      </c>
      <c r="AG1161" s="27">
        <v>0.21187308085977483</v>
      </c>
      <c r="AH1161" s="25">
        <v>5.3541592240596145</v>
      </c>
      <c r="AI1161" s="25">
        <v>5.390989670981857</v>
      </c>
      <c r="AJ1161" s="25">
        <v>5.3681826758357323</v>
      </c>
      <c r="AK1161" s="25">
        <v>17.33630668165473</v>
      </c>
      <c r="AL1161" s="25">
        <v>17.828221789396174</v>
      </c>
      <c r="AM1161" s="25">
        <v>20.039264870325383</v>
      </c>
      <c r="AN1161" s="49">
        <v>26.112185372542495</v>
      </c>
      <c r="AO1161" s="49">
        <v>23.488602668879508</v>
      </c>
      <c r="AP1161" s="49">
        <v>19.545050923860618</v>
      </c>
      <c r="AQ1161" s="49">
        <v>45.278866620834712</v>
      </c>
      <c r="AR1161" s="49">
        <v>22.387755287347684</v>
      </c>
      <c r="AS1161" s="49">
        <v>34.864189230878843</v>
      </c>
      <c r="AT1161" s="28">
        <v>1500</v>
      </c>
      <c r="AU1161" s="28">
        <v>1500</v>
      </c>
      <c r="AV1161" s="28">
        <v>1700</v>
      </c>
    </row>
    <row r="1162" spans="1:48" x14ac:dyDescent="0.25">
      <c r="A1162" s="162">
        <v>1159</v>
      </c>
      <c r="B1162" s="3" t="s">
        <v>3540</v>
      </c>
      <c r="C1162" s="3" t="s">
        <v>2176</v>
      </c>
      <c r="D1162" s="28">
        <v>5100</v>
      </c>
      <c r="E1162" s="25">
        <v>13.33333</v>
      </c>
      <c r="F1162" s="25">
        <v>0</v>
      </c>
      <c r="G1162" s="25">
        <v>-21.538460000000001</v>
      </c>
      <c r="H1162" s="28">
        <v>61200000000</v>
      </c>
      <c r="I1162" s="51">
        <v>12</v>
      </c>
      <c r="J1162" s="51">
        <v>34.070770000000003</v>
      </c>
      <c r="K1162" s="28">
        <v>5</v>
      </c>
      <c r="L1162" s="28">
        <v>25500</v>
      </c>
      <c r="M1162" s="51">
        <v>35.416666666666664</v>
      </c>
      <c r="N1162" s="51">
        <v>0.44161816339566984</v>
      </c>
      <c r="O1162" s="51" t="s">
        <v>4942</v>
      </c>
      <c r="P1162" s="30">
        <v>1315151.585522</v>
      </c>
      <c r="Q1162" s="27">
        <v>-0.11821749592008601</v>
      </c>
      <c r="R1162" s="30">
        <v>954618.06364499999</v>
      </c>
      <c r="S1162" s="27">
        <v>-0.27413837754215975</v>
      </c>
      <c r="T1162" s="30">
        <v>993923.37992199999</v>
      </c>
      <c r="U1162" s="27">
        <v>4.1173866045359823E-2</v>
      </c>
      <c r="V1162" s="30">
        <v>6712.4192890000004</v>
      </c>
      <c r="W1162" s="32">
        <v>3.3673089837823467E-2</v>
      </c>
      <c r="X1162" s="30">
        <v>7061.5979269999998</v>
      </c>
      <c r="Y1162" s="32">
        <v>5.2019789433031649E-2</v>
      </c>
      <c r="Z1162" s="30">
        <v>12356.690052</v>
      </c>
      <c r="AA1162" s="32">
        <v>0.74984333287431026</v>
      </c>
      <c r="AB1162" s="30">
        <v>604</v>
      </c>
      <c r="AC1162" s="27">
        <v>-6.9882041331731815E-2</v>
      </c>
      <c r="AD1162" s="30">
        <v>597</v>
      </c>
      <c r="AE1162" s="27">
        <v>-1.1589403973509937E-2</v>
      </c>
      <c r="AF1162" s="30">
        <v>1030</v>
      </c>
      <c r="AG1162" s="27">
        <v>0.72529313232830817</v>
      </c>
      <c r="AH1162" s="25">
        <v>1.6477213720624624</v>
      </c>
      <c r="AI1162" s="25">
        <v>1.7459441333959873</v>
      </c>
      <c r="AJ1162" s="25">
        <v>2.7652857077398529</v>
      </c>
      <c r="AK1162" s="25">
        <v>4.9251724876796406</v>
      </c>
      <c r="AL1162" s="25">
        <v>5.4290481880379184</v>
      </c>
      <c r="AM1162" s="25">
        <v>8.7470613763764966</v>
      </c>
      <c r="AN1162" s="49">
        <v>5.2307317983953494</v>
      </c>
      <c r="AO1162" s="49">
        <v>4.4489957382363059</v>
      </c>
      <c r="AP1162" s="49">
        <v>7.5248834870822119</v>
      </c>
      <c r="AQ1162" s="49">
        <v>175.64328111083216</v>
      </c>
      <c r="AR1162" s="49">
        <v>191.65295427459401</v>
      </c>
      <c r="AS1162" s="49">
        <v>194.22354912402287</v>
      </c>
      <c r="AT1162" s="28">
        <v>800</v>
      </c>
      <c r="AU1162" s="28">
        <v>500</v>
      </c>
      <c r="AV1162" s="28" t="s">
        <v>4748</v>
      </c>
    </row>
    <row r="1163" spans="1:48" x14ac:dyDescent="0.25">
      <c r="A1163" s="162">
        <v>1160</v>
      </c>
      <c r="B1163" s="3" t="s">
        <v>3543</v>
      </c>
      <c r="C1163" s="3" t="s">
        <v>2176</v>
      </c>
      <c r="D1163" s="6">
        <v>8100</v>
      </c>
      <c r="E1163" s="171">
        <v>-45.63758</v>
      </c>
      <c r="F1163" s="171">
        <v>-45.63758</v>
      </c>
      <c r="G1163" s="171">
        <v>-45.63758</v>
      </c>
      <c r="H1163" s="6">
        <v>81000000000</v>
      </c>
      <c r="I1163" s="154">
        <v>10</v>
      </c>
      <c r="J1163" s="154">
        <v>16.54</v>
      </c>
      <c r="K1163" s="6">
        <v>485</v>
      </c>
      <c r="L1163" s="6">
        <v>4078500</v>
      </c>
      <c r="M1163" s="154">
        <v>6.7725752508361206</v>
      </c>
      <c r="N1163" s="154">
        <v>0.6653606063630263</v>
      </c>
      <c r="O1163" s="154" t="s">
        <v>4942</v>
      </c>
      <c r="P1163" s="172">
        <v>422654.39024099999</v>
      </c>
      <c r="Q1163" s="168">
        <v>-8.6505564395720214E-2</v>
      </c>
      <c r="R1163" s="172">
        <v>421028.70400299999</v>
      </c>
      <c r="S1163" s="168">
        <v>-3.8463725340058819E-3</v>
      </c>
      <c r="T1163" s="172">
        <v>390296.08324000001</v>
      </c>
      <c r="U1163" s="168">
        <v>-7.2994122421593852E-2</v>
      </c>
      <c r="V1163" s="172">
        <v>5463.6918420000002</v>
      </c>
      <c r="W1163" s="173">
        <v>6.9733056630437495E-2</v>
      </c>
      <c r="X1163" s="172">
        <v>7249.7595689999998</v>
      </c>
      <c r="Y1163" s="173">
        <v>0.32689759573742805</v>
      </c>
      <c r="Z1163" s="172">
        <v>19939.296424</v>
      </c>
      <c r="AA1163" s="173">
        <v>1.750338991828158</v>
      </c>
      <c r="AB1163" s="172">
        <v>506</v>
      </c>
      <c r="AC1163" s="168">
        <v>-9.7847358121331274E-3</v>
      </c>
      <c r="AD1163" s="172">
        <v>675</v>
      </c>
      <c r="AE1163" s="168">
        <v>0.33399209486166015</v>
      </c>
      <c r="AF1163" s="172">
        <v>1994</v>
      </c>
      <c r="AG1163" s="168">
        <v>1.9540740740740741</v>
      </c>
      <c r="AH1163" s="171">
        <v>2.218369558764044</v>
      </c>
      <c r="AI1163" s="171">
        <v>3.466399599187453</v>
      </c>
      <c r="AJ1163" s="171">
        <v>10.792333175875592</v>
      </c>
      <c r="AK1163" s="171">
        <v>4.5522680740800157</v>
      </c>
      <c r="AL1163" s="171">
        <v>6.0022000548893777</v>
      </c>
      <c r="AM1163" s="171">
        <v>16.607851318980181</v>
      </c>
      <c r="AN1163" s="170">
        <v>9.8525146747571739</v>
      </c>
      <c r="AO1163" s="170">
        <v>11.847273775577206</v>
      </c>
      <c r="AP1163" s="170">
        <v>13.208610875630889</v>
      </c>
      <c r="AQ1163" s="170">
        <v>45.07230514592591</v>
      </c>
      <c r="AR1163" s="170">
        <v>10.214478037148027</v>
      </c>
      <c r="AS1163" s="170">
        <v>2.3656674079557902</v>
      </c>
      <c r="AT1163" s="6">
        <v>500</v>
      </c>
      <c r="AU1163" s="6" t="s">
        <v>4748</v>
      </c>
      <c r="AV1163" s="6">
        <v>1000</v>
      </c>
    </row>
    <row r="1164" spans="1:48" x14ac:dyDescent="0.25">
      <c r="A1164" s="162">
        <v>1161</v>
      </c>
      <c r="B1164" s="3" t="s">
        <v>591</v>
      </c>
      <c r="C1164" s="3" t="s">
        <v>694</v>
      </c>
      <c r="D1164" s="28">
        <v>1000</v>
      </c>
      <c r="E1164" s="25">
        <v>0</v>
      </c>
      <c r="F1164" s="25">
        <v>42.857140000000001</v>
      </c>
      <c r="G1164" s="25">
        <v>-50</v>
      </c>
      <c r="H1164" s="28">
        <v>16815000000</v>
      </c>
      <c r="I1164" s="51">
        <v>16.814999999999998</v>
      </c>
      <c r="J1164" s="51">
        <v>52.549810000000001</v>
      </c>
      <c r="K1164" s="28">
        <v>192510</v>
      </c>
      <c r="L1164" s="28">
        <v>213104000</v>
      </c>
      <c r="M1164" s="51" t="s">
        <v>4942</v>
      </c>
      <c r="N1164" s="51">
        <v>0.10069253713044486</v>
      </c>
      <c r="O1164" s="51">
        <v>1.067979</v>
      </c>
      <c r="P1164" s="30">
        <v>72643.020627999998</v>
      </c>
      <c r="Q1164" s="27">
        <v>9.0911219128930565</v>
      </c>
      <c r="R1164" s="30">
        <v>67528.444537999996</v>
      </c>
      <c r="S1164" s="27">
        <v>-7.0406985361902819E-2</v>
      </c>
      <c r="T1164" s="30">
        <v>91809.239577</v>
      </c>
      <c r="U1164" s="27">
        <v>0.35956396160341847</v>
      </c>
      <c r="V1164" s="30">
        <v>953.97003600000005</v>
      </c>
      <c r="W1164" s="32">
        <v>0.44101645786893307</v>
      </c>
      <c r="X1164" s="30">
        <v>1431.625123</v>
      </c>
      <c r="Y1164" s="32">
        <v>0.50070240046826786</v>
      </c>
      <c r="Z1164" s="30">
        <v>1138.294981</v>
      </c>
      <c r="AA1164" s="32">
        <v>-0.20489312270891186</v>
      </c>
      <c r="AB1164" s="30">
        <v>70</v>
      </c>
      <c r="AC1164" s="27">
        <v>-0.20454545454545459</v>
      </c>
      <c r="AD1164" s="30">
        <v>85</v>
      </c>
      <c r="AE1164" s="27">
        <v>0.21428571428571419</v>
      </c>
      <c r="AF1164" s="30">
        <v>68</v>
      </c>
      <c r="AG1164" s="27">
        <v>-0.2</v>
      </c>
      <c r="AH1164" s="25">
        <v>0.46883269997603255</v>
      </c>
      <c r="AI1164" s="25">
        <v>0.52789809058948234</v>
      </c>
      <c r="AJ1164" s="25">
        <v>0.46580202095548517</v>
      </c>
      <c r="AK1164" s="25">
        <v>0.63683761918915971</v>
      </c>
      <c r="AL1164" s="25">
        <v>0.83254493575794353</v>
      </c>
      <c r="AM1164" s="25">
        <v>0.65706214518073369</v>
      </c>
      <c r="AN1164" s="49">
        <v>24.307125349897696</v>
      </c>
      <c r="AO1164" s="49">
        <v>25.209145406008162</v>
      </c>
      <c r="AP1164" s="49">
        <v>6.7603775029576489</v>
      </c>
      <c r="AQ1164" s="49">
        <v>35.014337450100697</v>
      </c>
      <c r="AR1164" s="49">
        <v>12.989814700381878</v>
      </c>
      <c r="AS1164" s="49">
        <v>0</v>
      </c>
      <c r="AT1164" s="28">
        <v>0</v>
      </c>
      <c r="AU1164" s="28">
        <v>0</v>
      </c>
      <c r="AV1164" s="28">
        <v>0</v>
      </c>
    </row>
    <row r="1165" spans="1:48" x14ac:dyDescent="0.25">
      <c r="A1165" s="162">
        <v>1162</v>
      </c>
      <c r="B1165" s="3" t="s">
        <v>244</v>
      </c>
      <c r="C1165" s="3" t="s">
        <v>1</v>
      </c>
      <c r="D1165" s="28">
        <v>13350</v>
      </c>
      <c r="E1165" s="25">
        <v>-0.7434944</v>
      </c>
      <c r="F1165" s="25">
        <v>4.296875</v>
      </c>
      <c r="G1165" s="25">
        <v>-2.554745</v>
      </c>
      <c r="H1165" s="28">
        <v>183829500000</v>
      </c>
      <c r="I1165" s="51">
        <v>13.77</v>
      </c>
      <c r="J1165" s="51">
        <v>35.617719999999998</v>
      </c>
      <c r="K1165" s="28">
        <v>415</v>
      </c>
      <c r="L1165" s="28">
        <v>5583225</v>
      </c>
      <c r="M1165" s="51">
        <v>17.22044022913866</v>
      </c>
      <c r="N1165" s="51">
        <v>0.24259308612750374</v>
      </c>
      <c r="O1165" s="51">
        <v>0.33967199999999997</v>
      </c>
      <c r="P1165" s="30">
        <v>602496.22987299995</v>
      </c>
      <c r="Q1165" s="27">
        <v>8.025033874204901E-2</v>
      </c>
      <c r="R1165" s="30">
        <v>460755.62772300001</v>
      </c>
      <c r="S1165" s="27">
        <v>-0.23525558355755583</v>
      </c>
      <c r="T1165" s="30">
        <v>636023.17590200005</v>
      </c>
      <c r="U1165" s="27">
        <v>0.38039155168901917</v>
      </c>
      <c r="V1165" s="30">
        <v>19557.212629000001</v>
      </c>
      <c r="W1165" s="32">
        <v>-0.45218415654776367</v>
      </c>
      <c r="X1165" s="30">
        <v>7886.4956759999995</v>
      </c>
      <c r="Y1165" s="32">
        <v>-0.59674745958911979</v>
      </c>
      <c r="Z1165" s="30">
        <v>15702.004473000001</v>
      </c>
      <c r="AA1165" s="32">
        <v>0.99099893261641869</v>
      </c>
      <c r="AB1165" s="30">
        <v>1420</v>
      </c>
      <c r="AC1165" s="27">
        <v>-0.45237177015040497</v>
      </c>
      <c r="AD1165" s="30">
        <v>573</v>
      </c>
      <c r="AE1165" s="27">
        <v>-0.5964788732394366</v>
      </c>
      <c r="AF1165" s="30">
        <v>1140</v>
      </c>
      <c r="AG1165" s="27">
        <v>0.98952879581151831</v>
      </c>
      <c r="AH1165" s="25">
        <v>1.6877313585751201</v>
      </c>
      <c r="AI1165" s="25">
        <v>0.66636387890777371</v>
      </c>
      <c r="AJ1165" s="25">
        <v>1.4542989591161248</v>
      </c>
      <c r="AK1165" s="25">
        <v>2.7786301438363732</v>
      </c>
      <c r="AL1165" s="25">
        <v>1.0990627771402492</v>
      </c>
      <c r="AM1165" s="25">
        <v>2.1322180122236158</v>
      </c>
      <c r="AN1165" s="49">
        <v>16.890022597560538</v>
      </c>
      <c r="AO1165" s="49">
        <v>22.299192137218725</v>
      </c>
      <c r="AP1165" s="49">
        <v>14.486454395522962</v>
      </c>
      <c r="AQ1165" s="49">
        <v>19.193764126325309</v>
      </c>
      <c r="AR1165" s="49">
        <v>16.030240208030914</v>
      </c>
      <c r="AS1165" s="49">
        <v>17.896987305346574</v>
      </c>
      <c r="AT1165" s="28">
        <v>0</v>
      </c>
      <c r="AU1165" s="28">
        <v>2000</v>
      </c>
      <c r="AV1165" s="28" t="s">
        <v>4748</v>
      </c>
    </row>
    <row r="1166" spans="1:48" x14ac:dyDescent="0.25">
      <c r="A1166" s="162">
        <v>1163</v>
      </c>
      <c r="B1166" s="3" t="s">
        <v>592</v>
      </c>
      <c r="C1166" s="3" t="s">
        <v>694</v>
      </c>
      <c r="D1166" s="28">
        <v>3700</v>
      </c>
      <c r="E1166" s="25">
        <v>0</v>
      </c>
      <c r="F1166" s="25">
        <v>-5.1282050000000003</v>
      </c>
      <c r="G1166" s="25">
        <v>-2.4545469999999998</v>
      </c>
      <c r="H1166" s="28">
        <v>92944000000</v>
      </c>
      <c r="I1166" s="51">
        <v>25.119999999999997</v>
      </c>
      <c r="J1166" s="51">
        <v>63.849269999999997</v>
      </c>
      <c r="K1166" s="28">
        <v>70594.5</v>
      </c>
      <c r="L1166" s="28">
        <v>262948500</v>
      </c>
      <c r="M1166" s="51">
        <v>8.4854373634352402</v>
      </c>
      <c r="N1166" s="51">
        <v>0.32751002564178883</v>
      </c>
      <c r="O1166" s="51">
        <v>0.1504366</v>
      </c>
      <c r="P1166" s="30">
        <v>813446.43548999995</v>
      </c>
      <c r="Q1166" s="27">
        <v>9.097717462295285E-2</v>
      </c>
      <c r="R1166" s="30">
        <v>913261.56674100005</v>
      </c>
      <c r="S1166" s="27">
        <v>0.12270645846628359</v>
      </c>
      <c r="T1166" s="30">
        <v>1047184.650254</v>
      </c>
      <c r="U1166" s="27">
        <v>0.14664263600942748</v>
      </c>
      <c r="V1166" s="30">
        <v>10250.990265</v>
      </c>
      <c r="W1166" s="32">
        <v>0.2075938069575991</v>
      </c>
      <c r="X1166" s="30">
        <v>20622.157553000001</v>
      </c>
      <c r="Y1166" s="32">
        <v>1.0117234549924725</v>
      </c>
      <c r="Z1166" s="30">
        <v>21572.268497000001</v>
      </c>
      <c r="AA1166" s="32">
        <v>4.6072334650638092E-2</v>
      </c>
      <c r="AB1166" s="30">
        <v>650</v>
      </c>
      <c r="AC1166" s="27">
        <v>0.29725352112676062</v>
      </c>
      <c r="AD1166" s="30">
        <v>1216.1538461538462</v>
      </c>
      <c r="AE1166" s="27">
        <v>0.87100591715976328</v>
      </c>
      <c r="AF1166" s="30">
        <v>1272.483612</v>
      </c>
      <c r="AG1166" s="27">
        <v>4.6317960531309266E-2</v>
      </c>
      <c r="AH1166" s="25">
        <v>1.2980483344712084</v>
      </c>
      <c r="AI1166" s="25">
        <v>2.1997640728360794</v>
      </c>
      <c r="AJ1166" s="25">
        <v>1.9716168097976654</v>
      </c>
      <c r="AK1166" s="25">
        <v>4.4079281836925244</v>
      </c>
      <c r="AL1166" s="25">
        <v>8.4085568635212447</v>
      </c>
      <c r="AM1166" s="25">
        <v>8.1885062941839024</v>
      </c>
      <c r="AN1166" s="49">
        <v>13.072514128105395</v>
      </c>
      <c r="AO1166" s="49">
        <v>13.215066265810249</v>
      </c>
      <c r="AP1166" s="49">
        <v>11.631249593704096</v>
      </c>
      <c r="AQ1166" s="49">
        <v>218.95069414216408</v>
      </c>
      <c r="AR1166" s="49">
        <v>226.17863205253715</v>
      </c>
      <c r="AS1166" s="49">
        <v>255.15659204236277</v>
      </c>
      <c r="AT1166" s="28">
        <v>0</v>
      </c>
      <c r="AU1166" s="28">
        <v>0</v>
      </c>
      <c r="AV1166" s="28">
        <v>0</v>
      </c>
    </row>
    <row r="1167" spans="1:48" x14ac:dyDescent="0.25">
      <c r="A1167" s="162">
        <v>1164</v>
      </c>
      <c r="B1167" s="3" t="s">
        <v>3546</v>
      </c>
      <c r="C1167" s="3" t="s">
        <v>2176</v>
      </c>
      <c r="D1167" s="28">
        <v>8000</v>
      </c>
      <c r="E1167" s="25">
        <v>-8.0459770000000006</v>
      </c>
      <c r="F1167" s="25">
        <v>-6.9767440000000001</v>
      </c>
      <c r="G1167" s="25">
        <v>-3.6144579999999999</v>
      </c>
      <c r="H1167" s="28">
        <v>86400000000</v>
      </c>
      <c r="I1167" s="51">
        <v>10.799999999999999</v>
      </c>
      <c r="J1167" s="51">
        <v>86.658330000000007</v>
      </c>
      <c r="K1167" s="28">
        <v>1365</v>
      </c>
      <c r="L1167" s="28">
        <v>11950000</v>
      </c>
      <c r="M1167" s="51">
        <v>5.6697377746279232</v>
      </c>
      <c r="N1167" s="51">
        <v>0.75741969085263983</v>
      </c>
      <c r="O1167" s="51" t="s">
        <v>4942</v>
      </c>
      <c r="P1167" s="30">
        <v>534812.10577499995</v>
      </c>
      <c r="Q1167" s="27" t="s">
        <v>2001</v>
      </c>
      <c r="R1167" s="30">
        <v>590856.80190900003</v>
      </c>
      <c r="S1167" s="27">
        <v>0.10479324519549782</v>
      </c>
      <c r="T1167" s="30">
        <v>526546.16077399999</v>
      </c>
      <c r="U1167" s="27">
        <v>-0.10884302410874971</v>
      </c>
      <c r="V1167" s="30">
        <v>-14005.232763</v>
      </c>
      <c r="W1167" s="32" t="s">
        <v>2001</v>
      </c>
      <c r="X1167" s="30">
        <v>-12455.975613000001</v>
      </c>
      <c r="Y1167" s="32">
        <v>-0.11061987874224666</v>
      </c>
      <c r="Z1167" s="30">
        <v>15234.351651999999</v>
      </c>
      <c r="AA1167" s="32">
        <v>-2.2230556742661149</v>
      </c>
      <c r="AB1167" s="30" t="s">
        <v>4748</v>
      </c>
      <c r="AC1167" s="27" t="s">
        <v>2001</v>
      </c>
      <c r="AD1167" s="30">
        <v>-1153</v>
      </c>
      <c r="AE1167" s="27" t="s">
        <v>2001</v>
      </c>
      <c r="AF1167" s="30">
        <v>1411</v>
      </c>
      <c r="AG1167" s="27">
        <v>-2.2237640936686902</v>
      </c>
      <c r="AH1167" s="25" t="s">
        <v>4748</v>
      </c>
      <c r="AI1167" s="25">
        <v>-3.263634993481674</v>
      </c>
      <c r="AJ1167" s="25">
        <v>4.5971286819612951</v>
      </c>
      <c r="AK1167" s="25" t="s">
        <v>4748</v>
      </c>
      <c r="AL1167" s="25">
        <v>-11.855479477204945</v>
      </c>
      <c r="AM1167" s="25">
        <v>14.310693173146092</v>
      </c>
      <c r="AN1167" s="49">
        <v>11.43550100691435</v>
      </c>
      <c r="AO1167" s="49">
        <v>13.726317005231149</v>
      </c>
      <c r="AP1167" s="49">
        <v>11.940707290236229</v>
      </c>
      <c r="AQ1167" s="49">
        <v>155.36244746563131</v>
      </c>
      <c r="AR1167" s="49">
        <v>165.89854732890305</v>
      </c>
      <c r="AS1167" s="49">
        <v>120.495188554313</v>
      </c>
      <c r="AT1167" s="28" t="s">
        <v>4748</v>
      </c>
      <c r="AU1167" s="28" t="s">
        <v>4748</v>
      </c>
      <c r="AV1167" s="28" t="s">
        <v>4748</v>
      </c>
    </row>
    <row r="1168" spans="1:48" x14ac:dyDescent="0.25">
      <c r="A1168" s="162">
        <v>1165</v>
      </c>
      <c r="B1168" s="3" t="s">
        <v>3549</v>
      </c>
      <c r="C1168" s="3" t="s">
        <v>2176</v>
      </c>
      <c r="D1168" s="6" t="s">
        <v>4942</v>
      </c>
      <c r="E1168" s="171" t="s">
        <v>4942</v>
      </c>
      <c r="F1168" s="171" t="s">
        <v>4942</v>
      </c>
      <c r="G1168" s="171" t="s">
        <v>4942</v>
      </c>
      <c r="H1168" s="6" t="s">
        <v>4942</v>
      </c>
      <c r="I1168" s="154">
        <v>107.29899999999999</v>
      </c>
      <c r="J1168" s="154">
        <v>94.771730000000005</v>
      </c>
      <c r="K1168" s="6">
        <v>0</v>
      </c>
      <c r="L1168" s="6" t="s">
        <v>4942</v>
      </c>
      <c r="M1168" s="154" t="s">
        <v>4942</v>
      </c>
      <c r="N1168" s="154" t="s">
        <v>4942</v>
      </c>
      <c r="O1168" s="154" t="s">
        <v>4942</v>
      </c>
      <c r="P1168" s="172">
        <v>5436.8282900000004</v>
      </c>
      <c r="Q1168" s="168">
        <v>-0.8614093856779923</v>
      </c>
      <c r="R1168" s="172">
        <v>92512.244124999997</v>
      </c>
      <c r="S1168" s="168">
        <v>16.015848062584297</v>
      </c>
      <c r="T1168" s="172">
        <v>95650.841237000001</v>
      </c>
      <c r="U1168" s="168">
        <v>3.3926288803017436E-2</v>
      </c>
      <c r="V1168" s="172">
        <v>-92317.518139000007</v>
      </c>
      <c r="W1168" s="173">
        <v>-0.26093773381989793</v>
      </c>
      <c r="X1168" s="172">
        <v>-56668.150654999998</v>
      </c>
      <c r="Y1168" s="173">
        <v>-0.38616037565398709</v>
      </c>
      <c r="Z1168" s="172">
        <v>-18361.699971999999</v>
      </c>
      <c r="AA1168" s="173">
        <v>-0.67597848597905696</v>
      </c>
      <c r="AB1168" s="172">
        <v>-860</v>
      </c>
      <c r="AC1168" s="168">
        <v>-0.25217391304347825</v>
      </c>
      <c r="AD1168" s="172">
        <v>-528</v>
      </c>
      <c r="AE1168" s="168">
        <v>-0.38604651162790693</v>
      </c>
      <c r="AF1168" s="172">
        <v>-171</v>
      </c>
      <c r="AG1168" s="168">
        <v>-0.67613636363636365</v>
      </c>
      <c r="AH1168" s="171">
        <v>-7.0898146597994387</v>
      </c>
      <c r="AI1168" s="171">
        <v>-4.9902020932403506</v>
      </c>
      <c r="AJ1168" s="171">
        <v>-1.9544118024385888</v>
      </c>
      <c r="AK1168" s="171">
        <v>-9.7171768382027661</v>
      </c>
      <c r="AL1168" s="171">
        <v>-6.475910541870503</v>
      </c>
      <c r="AM1168" s="171">
        <v>-2.1923218609001576</v>
      </c>
      <c r="AN1168" s="170">
        <v>-1121.980321581942</v>
      </c>
      <c r="AO1168" s="170">
        <v>-64.009531773965065</v>
      </c>
      <c r="AP1168" s="170">
        <v>-4.1382662262136494</v>
      </c>
      <c r="AQ1168" s="170">
        <v>3.8315170267670484</v>
      </c>
      <c r="AR1168" s="170">
        <v>0</v>
      </c>
      <c r="AS1168" s="170">
        <v>0</v>
      </c>
      <c r="AT1168" s="6">
        <v>0</v>
      </c>
      <c r="AU1168" s="6" t="s">
        <v>4748</v>
      </c>
      <c r="AV1168" s="6" t="s">
        <v>4748</v>
      </c>
    </row>
    <row r="1169" spans="1:48" x14ac:dyDescent="0.25">
      <c r="A1169" s="162">
        <v>1166</v>
      </c>
      <c r="B1169" s="3" t="s">
        <v>593</v>
      </c>
      <c r="C1169" s="3" t="s">
        <v>694</v>
      </c>
      <c r="D1169" s="28">
        <v>18100</v>
      </c>
      <c r="E1169" s="25">
        <v>-6.2176169999999997</v>
      </c>
      <c r="F1169" s="25">
        <v>-3.7234039999999999</v>
      </c>
      <c r="G1169" s="25">
        <v>318.0924</v>
      </c>
      <c r="H1169" s="28">
        <v>325800000000</v>
      </c>
      <c r="I1169" s="51">
        <v>18</v>
      </c>
      <c r="J1169" s="51">
        <v>86.142169999999993</v>
      </c>
      <c r="K1169" s="28">
        <v>40900.9</v>
      </c>
      <c r="L1169" s="28">
        <v>779826500</v>
      </c>
      <c r="M1169" s="51">
        <v>0.83392732999616548</v>
      </c>
      <c r="N1169" s="51">
        <v>1.0325651229683206</v>
      </c>
      <c r="O1169" s="51">
        <v>0.1472985</v>
      </c>
      <c r="P1169" s="30">
        <v>51.272727000000003</v>
      </c>
      <c r="Q1169" s="27">
        <v>-0.99037162539005896</v>
      </c>
      <c r="R1169" s="30">
        <v>12585.188335999999</v>
      </c>
      <c r="S1169" s="27">
        <v>244.45580218504855</v>
      </c>
      <c r="T1169" s="30">
        <v>39259.036912000003</v>
      </c>
      <c r="U1169" s="27">
        <v>2.1194635998969771</v>
      </c>
      <c r="V1169" s="30">
        <v>-521.08750999999995</v>
      </c>
      <c r="W1169" s="32">
        <v>-31.305238232739452</v>
      </c>
      <c r="X1169" s="30">
        <v>2770.8029190000002</v>
      </c>
      <c r="Y1169" s="32">
        <v>-6.3173466372279785</v>
      </c>
      <c r="Z1169" s="30">
        <v>11288.326349000001</v>
      </c>
      <c r="AA1169" s="32">
        <v>3.0740271607170198</v>
      </c>
      <c r="AB1169" s="30">
        <v>-261</v>
      </c>
      <c r="AC1169" s="27">
        <v>-30</v>
      </c>
      <c r="AD1169" s="30">
        <v>1385</v>
      </c>
      <c r="AE1169" s="27">
        <v>-6.3065134099616857</v>
      </c>
      <c r="AF1169" s="30">
        <v>5644</v>
      </c>
      <c r="AG1169" s="27">
        <v>3.0750902527075814</v>
      </c>
      <c r="AH1169" s="25">
        <v>-2.1535790566168025</v>
      </c>
      <c r="AI1169" s="25">
        <v>12.271753898431946</v>
      </c>
      <c r="AJ1169" s="25">
        <v>22.634924310161903</v>
      </c>
      <c r="AK1169" s="25">
        <v>-4.0392934944488434</v>
      </c>
      <c r="AL1169" s="25">
        <v>19.755720636913114</v>
      </c>
      <c r="AM1169" s="25">
        <v>53.613813930484596</v>
      </c>
      <c r="AN1169" s="49">
        <v>19.999999219858154</v>
      </c>
      <c r="AO1169" s="49">
        <v>87.589191347005041</v>
      </c>
      <c r="AP1169" s="49">
        <v>38.469330813827682</v>
      </c>
      <c r="AQ1169" s="49">
        <v>0</v>
      </c>
      <c r="AR1169" s="49">
        <v>0</v>
      </c>
      <c r="AS1169" s="49">
        <v>26.924307548651676</v>
      </c>
      <c r="AT1169" s="28">
        <v>0</v>
      </c>
      <c r="AU1169" s="28" t="s">
        <v>4748</v>
      </c>
      <c r="AV1169" s="28">
        <v>0</v>
      </c>
    </row>
    <row r="1170" spans="1:48" x14ac:dyDescent="0.25">
      <c r="A1170" s="162">
        <v>1167</v>
      </c>
      <c r="B1170" s="3" t="s">
        <v>3552</v>
      </c>
      <c r="C1170" s="3" t="s">
        <v>2176</v>
      </c>
      <c r="D1170" s="28">
        <v>1500</v>
      </c>
      <c r="E1170" s="25">
        <v>-11.764709999999999</v>
      </c>
      <c r="F1170" s="25">
        <v>15.38462</v>
      </c>
      <c r="G1170" s="25">
        <v>15.38462</v>
      </c>
      <c r="H1170" s="28">
        <v>12750000000</v>
      </c>
      <c r="I1170" s="51">
        <v>8.5</v>
      </c>
      <c r="J1170" s="51">
        <v>73.996499999999997</v>
      </c>
      <c r="K1170" s="28">
        <v>4385.55</v>
      </c>
      <c r="L1170" s="28">
        <v>6414000</v>
      </c>
      <c r="M1170" s="51" t="s">
        <v>4942</v>
      </c>
      <c r="N1170" s="51">
        <v>0.29482236985837351</v>
      </c>
      <c r="O1170" s="51">
        <v>0.73846630000000002</v>
      </c>
      <c r="P1170" s="30">
        <v>2367.11</v>
      </c>
      <c r="Q1170" s="27">
        <v>-0.14355823715959171</v>
      </c>
      <c r="R1170" s="30">
        <v>3756.6959999999999</v>
      </c>
      <c r="S1170" s="27">
        <v>0.58703904761502401</v>
      </c>
      <c r="T1170" s="30">
        <v>3504.4836500000001</v>
      </c>
      <c r="U1170" s="27">
        <v>-6.7136747290704332E-2</v>
      </c>
      <c r="V1170" s="30">
        <v>-2496.3355259999998</v>
      </c>
      <c r="W1170" s="32">
        <v>-0.55024971114616394</v>
      </c>
      <c r="X1170" s="30">
        <v>-13945.943139000001</v>
      </c>
      <c r="Y1170" s="32">
        <v>4.5865659859218786</v>
      </c>
      <c r="Z1170" s="30">
        <v>-10255.675299</v>
      </c>
      <c r="AA1170" s="32">
        <v>-0.26461228209658488</v>
      </c>
      <c r="AB1170" s="30">
        <v>-293.69</v>
      </c>
      <c r="AC1170" s="27">
        <v>-0.5502450229709035</v>
      </c>
      <c r="AD1170" s="30">
        <v>-1640.7</v>
      </c>
      <c r="AE1170" s="27">
        <v>4.5865027750349006</v>
      </c>
      <c r="AF1170" s="30">
        <v>-1206.55</v>
      </c>
      <c r="AG1170" s="27">
        <v>-0.26461266532577565</v>
      </c>
      <c r="AH1170" s="25">
        <v>-3.581394703782355</v>
      </c>
      <c r="AI1170" s="25">
        <v>-22.6246187526848</v>
      </c>
      <c r="AJ1170" s="25">
        <v>-19.806956429237729</v>
      </c>
      <c r="AK1170" s="25">
        <v>-3.6367735144129769</v>
      </c>
      <c r="AL1170" s="25">
        <v>-23.060664952786837</v>
      </c>
      <c r="AM1170" s="25">
        <v>-21.200705602017596</v>
      </c>
      <c r="AN1170" s="49">
        <v>-39.954436802683446</v>
      </c>
      <c r="AO1170" s="49">
        <v>38.179040012819776</v>
      </c>
      <c r="AP1170" s="49">
        <v>37.637137899045413</v>
      </c>
      <c r="AQ1170" s="49">
        <v>1.4826237029971041</v>
      </c>
      <c r="AR1170" s="49">
        <v>0</v>
      </c>
      <c r="AS1170" s="49">
        <v>0</v>
      </c>
      <c r="AT1170" s="28">
        <v>0</v>
      </c>
      <c r="AU1170" s="28">
        <v>0</v>
      </c>
      <c r="AV1170" s="28">
        <v>0</v>
      </c>
    </row>
    <row r="1171" spans="1:48" x14ac:dyDescent="0.25">
      <c r="A1171" s="162">
        <v>1168</v>
      </c>
      <c r="B1171" s="3" t="s">
        <v>245</v>
      </c>
      <c r="C1171" s="3" t="s">
        <v>1</v>
      </c>
      <c r="D1171" s="28">
        <v>20200</v>
      </c>
      <c r="E1171" s="25">
        <v>11.602209999999999</v>
      </c>
      <c r="F1171" s="25">
        <v>8.0213900000000002</v>
      </c>
      <c r="G1171" s="25">
        <v>56.589149999999997</v>
      </c>
      <c r="H1171" s="28">
        <v>566880033600</v>
      </c>
      <c r="I1171" s="51">
        <v>28.063369999999999</v>
      </c>
      <c r="J1171" s="51">
        <v>42.385460000000002</v>
      </c>
      <c r="K1171" s="28">
        <v>27549</v>
      </c>
      <c r="L1171" s="28">
        <v>556100000</v>
      </c>
      <c r="M1171" s="51">
        <v>58.298471040055574</v>
      </c>
      <c r="N1171" s="51">
        <v>1.6504686832541298</v>
      </c>
      <c r="O1171" s="51">
        <v>0.51239159999999995</v>
      </c>
      <c r="P1171" s="30">
        <v>960262.60744699999</v>
      </c>
      <c r="Q1171" s="27">
        <v>-3.3243670558578797E-2</v>
      </c>
      <c r="R1171" s="30">
        <v>909053.56896599999</v>
      </c>
      <c r="S1171" s="27">
        <v>-5.3328160530114577E-2</v>
      </c>
      <c r="T1171" s="30">
        <v>933736.63343499997</v>
      </c>
      <c r="U1171" s="27">
        <v>2.7152486180848118E-2</v>
      </c>
      <c r="V1171" s="30">
        <v>74458.441873999996</v>
      </c>
      <c r="W1171" s="32">
        <v>8.4472224574588806E-2</v>
      </c>
      <c r="X1171" s="30">
        <v>67335.765694000002</v>
      </c>
      <c r="Y1171" s="32">
        <v>-9.5659753289668914E-2</v>
      </c>
      <c r="Z1171" s="30">
        <v>34243.435105999997</v>
      </c>
      <c r="AA1171" s="32">
        <v>-0.49145250294448972</v>
      </c>
      <c r="AB1171" s="30">
        <v>2423</v>
      </c>
      <c r="AC1171" s="27">
        <v>8.9465693430657023E-2</v>
      </c>
      <c r="AD1171" s="30">
        <v>2201</v>
      </c>
      <c r="AE1171" s="27">
        <v>-9.1621956252579406E-2</v>
      </c>
      <c r="AF1171" s="30">
        <v>1123</v>
      </c>
      <c r="AG1171" s="27">
        <v>-0.489777373920945</v>
      </c>
      <c r="AH1171" s="25">
        <v>14.085809230872254</v>
      </c>
      <c r="AI1171" s="25">
        <v>10.678315479497535</v>
      </c>
      <c r="AJ1171" s="25">
        <v>4.3275007259408653</v>
      </c>
      <c r="AK1171" s="25">
        <v>20.802688922400563</v>
      </c>
      <c r="AL1171" s="25">
        <v>18.228761889506785</v>
      </c>
      <c r="AM1171" s="25">
        <v>9.1558527446506268</v>
      </c>
      <c r="AN1171" s="49">
        <v>19.404089163628512</v>
      </c>
      <c r="AO1171" s="49">
        <v>19.983817843499875</v>
      </c>
      <c r="AP1171" s="49">
        <v>15.987674814987528</v>
      </c>
      <c r="AQ1171" s="49">
        <v>29.443035774503514</v>
      </c>
      <c r="AR1171" s="49">
        <v>38.663424618750476</v>
      </c>
      <c r="AS1171" s="49">
        <v>79.65478679829782</v>
      </c>
      <c r="AT1171" s="28">
        <v>1571.4285714285716</v>
      </c>
      <c r="AU1171" s="28">
        <v>1600</v>
      </c>
      <c r="AV1171" s="28">
        <v>200</v>
      </c>
    </row>
    <row r="1172" spans="1:48" x14ac:dyDescent="0.25">
      <c r="A1172" s="162">
        <v>1169</v>
      </c>
      <c r="B1172" s="3" t="s">
        <v>246</v>
      </c>
      <c r="C1172" s="3" t="s">
        <v>1</v>
      </c>
      <c r="D1172" s="28">
        <v>15900</v>
      </c>
      <c r="E1172" s="25">
        <v>8.1632650000000009</v>
      </c>
      <c r="F1172" s="25">
        <v>37.06897</v>
      </c>
      <c r="G1172" s="25">
        <v>4.6052629999999999</v>
      </c>
      <c r="H1172" s="28">
        <v>488374812300</v>
      </c>
      <c r="I1172" s="51">
        <v>30.715399999999999</v>
      </c>
      <c r="J1172" s="51">
        <v>49.011519999999997</v>
      </c>
      <c r="K1172" s="28">
        <v>8944</v>
      </c>
      <c r="L1172" s="28">
        <v>138500000</v>
      </c>
      <c r="M1172" s="51">
        <v>6.0804851121465493</v>
      </c>
      <c r="N1172" s="51">
        <v>1.0916041311932045</v>
      </c>
      <c r="O1172" s="51">
        <v>0.55399509999999996</v>
      </c>
      <c r="P1172" s="30">
        <v>1044283.319574</v>
      </c>
      <c r="Q1172" s="27">
        <v>0.24722480567245908</v>
      </c>
      <c r="R1172" s="30">
        <v>1316362.3944590001</v>
      </c>
      <c r="S1172" s="27">
        <v>0.26054143524574425</v>
      </c>
      <c r="T1172" s="30">
        <v>1448708.494594</v>
      </c>
      <c r="U1172" s="27">
        <v>0.10053925931953692</v>
      </c>
      <c r="V1172" s="30">
        <v>65339.493604000003</v>
      </c>
      <c r="W1172" s="32">
        <v>8.749237906661822E-3</v>
      </c>
      <c r="X1172" s="30">
        <v>96225.155620999998</v>
      </c>
      <c r="Y1172" s="32">
        <v>0.47269515439142018</v>
      </c>
      <c r="Z1172" s="30">
        <v>84257.065763000006</v>
      </c>
      <c r="AA1172" s="32">
        <v>-0.1243758950636407</v>
      </c>
      <c r="AB1172" s="30">
        <v>1812.0004530001131</v>
      </c>
      <c r="AC1172" s="27">
        <v>-9.1311328910855583E-2</v>
      </c>
      <c r="AD1172" s="30">
        <v>2531.2506328126578</v>
      </c>
      <c r="AE1172" s="27">
        <v>0.39693708609271505</v>
      </c>
      <c r="AF1172" s="30">
        <v>2117</v>
      </c>
      <c r="AG1172" s="27">
        <v>-0.16365453007407396</v>
      </c>
      <c r="AH1172" s="25">
        <v>6.4511218818555536</v>
      </c>
      <c r="AI1172" s="25">
        <v>7.9065921447758285</v>
      </c>
      <c r="AJ1172" s="25">
        <v>5.5494333511022402</v>
      </c>
      <c r="AK1172" s="25">
        <v>14.701719744840569</v>
      </c>
      <c r="AL1172" s="25">
        <v>19.079327533641909</v>
      </c>
      <c r="AM1172" s="25">
        <v>15.062800780914598</v>
      </c>
      <c r="AN1172" s="49">
        <v>12.881054011173255</v>
      </c>
      <c r="AO1172" s="49">
        <v>10.621974486248131</v>
      </c>
      <c r="AP1172" s="49">
        <v>9.5187380116554152</v>
      </c>
      <c r="AQ1172" s="49">
        <v>86.177577015961177</v>
      </c>
      <c r="AR1172" s="49">
        <v>101.45953060053665</v>
      </c>
      <c r="AS1172" s="49">
        <v>128.89454255036196</v>
      </c>
      <c r="AT1172" s="28">
        <v>1500.0003750000935</v>
      </c>
      <c r="AU1172" s="28">
        <v>1500.0003750000935</v>
      </c>
      <c r="AV1172" s="28" t="s">
        <v>4748</v>
      </c>
    </row>
    <row r="1173" spans="1:48" x14ac:dyDescent="0.25">
      <c r="A1173" s="162">
        <v>1170</v>
      </c>
      <c r="B1173" s="3" t="s">
        <v>3555</v>
      </c>
      <c r="C1173" s="3" t="s">
        <v>2176</v>
      </c>
      <c r="D1173" s="6">
        <v>4100</v>
      </c>
      <c r="E1173" s="171">
        <v>7.8947370000000001</v>
      </c>
      <c r="F1173" s="171">
        <v>-12.76596</v>
      </c>
      <c r="G1173" s="171">
        <v>-14.58333</v>
      </c>
      <c r="H1173" s="6">
        <v>206271000000</v>
      </c>
      <c r="I1173" s="154">
        <v>50.309999999999995</v>
      </c>
      <c r="J1173" s="154">
        <v>21.092610000000001</v>
      </c>
      <c r="K1173" s="6">
        <v>305</v>
      </c>
      <c r="L1173" s="6">
        <v>1276500</v>
      </c>
      <c r="M1173" s="154">
        <v>25.153374233128833</v>
      </c>
      <c r="N1173" s="154">
        <v>0.40311513820584949</v>
      </c>
      <c r="O1173" s="154">
        <v>0.47628290000000001</v>
      </c>
      <c r="P1173" s="172" t="s">
        <v>4748</v>
      </c>
      <c r="Q1173" s="168" t="s">
        <v>2001</v>
      </c>
      <c r="R1173" s="172" t="s">
        <v>4748</v>
      </c>
      <c r="S1173" s="168" t="s">
        <v>2001</v>
      </c>
      <c r="T1173" s="172">
        <v>1850586.825617</v>
      </c>
      <c r="U1173" s="168" t="s">
        <v>4748</v>
      </c>
      <c r="V1173" s="172" t="s">
        <v>4748</v>
      </c>
      <c r="W1173" s="173" t="s">
        <v>2001</v>
      </c>
      <c r="X1173" s="172" t="s">
        <v>4748</v>
      </c>
      <c r="Y1173" s="173" t="s">
        <v>2001</v>
      </c>
      <c r="Z1173" s="172">
        <v>8191.808403</v>
      </c>
      <c r="AA1173" s="173" t="s">
        <v>4748</v>
      </c>
      <c r="AB1173" s="172" t="s">
        <v>4748</v>
      </c>
      <c r="AC1173" s="168" t="s">
        <v>2001</v>
      </c>
      <c r="AD1173" s="172" t="s">
        <v>4748</v>
      </c>
      <c r="AE1173" s="168" t="s">
        <v>2001</v>
      </c>
      <c r="AF1173" s="172">
        <v>163</v>
      </c>
      <c r="AG1173" s="168" t="s">
        <v>4748</v>
      </c>
      <c r="AH1173" s="171" t="s">
        <v>4748</v>
      </c>
      <c r="AI1173" s="171" t="s">
        <v>4748</v>
      </c>
      <c r="AJ1173" s="171">
        <v>0.74576438147939184</v>
      </c>
      <c r="AK1173" s="171" t="s">
        <v>4748</v>
      </c>
      <c r="AL1173" s="171" t="s">
        <v>4748</v>
      </c>
      <c r="AM1173" s="171">
        <v>1.6093781233350906</v>
      </c>
      <c r="AN1173" s="170" t="s">
        <v>4748</v>
      </c>
      <c r="AO1173" s="170" t="s">
        <v>4748</v>
      </c>
      <c r="AP1173" s="170">
        <v>7.340467206866097</v>
      </c>
      <c r="AQ1173" s="170" t="s">
        <v>4748</v>
      </c>
      <c r="AR1173" s="170">
        <v>0</v>
      </c>
      <c r="AS1173" s="170">
        <v>27.257104528944335</v>
      </c>
      <c r="AT1173" s="6" t="s">
        <v>4748</v>
      </c>
      <c r="AU1173" s="6">
        <v>0</v>
      </c>
      <c r="AV1173" s="6">
        <v>112</v>
      </c>
    </row>
    <row r="1174" spans="1:48" x14ac:dyDescent="0.25">
      <c r="A1174" s="162">
        <v>1171</v>
      </c>
      <c r="B1174" s="3" t="s">
        <v>247</v>
      </c>
      <c r="C1174" s="3" t="s">
        <v>1</v>
      </c>
      <c r="D1174" s="28">
        <v>73900</v>
      </c>
      <c r="E1174" s="25">
        <v>16.012560000000001</v>
      </c>
      <c r="F1174" s="25">
        <v>9.4814810000000005</v>
      </c>
      <c r="G1174" s="25">
        <v>11.9697</v>
      </c>
      <c r="H1174" s="28">
        <v>998895584500</v>
      </c>
      <c r="I1174" s="51">
        <v>13.516859999999999</v>
      </c>
      <c r="J1174" s="51">
        <v>6.08026</v>
      </c>
      <c r="K1174" s="28">
        <v>13812.5</v>
      </c>
      <c r="L1174" s="28">
        <v>958100000</v>
      </c>
      <c r="M1174" s="51">
        <v>10.263303534200945</v>
      </c>
      <c r="N1174" s="51">
        <v>2.8809496917001227</v>
      </c>
      <c r="O1174" s="51">
        <v>0.36993549999999997</v>
      </c>
      <c r="P1174" s="30">
        <v>522148.01591999998</v>
      </c>
      <c r="Q1174" s="27">
        <v>-0.14208583930477847</v>
      </c>
      <c r="R1174" s="30">
        <v>443955.240147</v>
      </c>
      <c r="S1174" s="27">
        <v>-0.14975212657895098</v>
      </c>
      <c r="T1174" s="30">
        <v>550546.37786200002</v>
      </c>
      <c r="U1174" s="27">
        <v>0.24009433401373109</v>
      </c>
      <c r="V1174" s="30">
        <v>46302.091422999998</v>
      </c>
      <c r="W1174" s="32">
        <v>-0.4636500465320591</v>
      </c>
      <c r="X1174" s="30">
        <v>35680.129983999999</v>
      </c>
      <c r="Y1174" s="32">
        <v>-0.22940565129037926</v>
      </c>
      <c r="Z1174" s="30">
        <v>64681.431961000002</v>
      </c>
      <c r="AA1174" s="32">
        <v>0.81281379832430611</v>
      </c>
      <c r="AB1174" s="30">
        <v>2952</v>
      </c>
      <c r="AC1174" s="27">
        <v>-0.44490409928544561</v>
      </c>
      <c r="AD1174" s="30">
        <v>2199</v>
      </c>
      <c r="AE1174" s="27">
        <v>-0.25508130081300817</v>
      </c>
      <c r="AF1174" s="30">
        <v>4142.0834219999997</v>
      </c>
      <c r="AG1174" s="27">
        <v>0.88362138335607077</v>
      </c>
      <c r="AH1174" s="25">
        <v>9.0374362850859526</v>
      </c>
      <c r="AI1174" s="25">
        <v>7.9389589813885735</v>
      </c>
      <c r="AJ1174" s="25">
        <v>16.118482998482513</v>
      </c>
      <c r="AK1174" s="25">
        <v>12.317561929739787</v>
      </c>
      <c r="AL1174" s="25">
        <v>9.3231813777145156</v>
      </c>
      <c r="AM1174" s="25">
        <v>18.929041316702204</v>
      </c>
      <c r="AN1174" s="49">
        <v>30.022951670856934</v>
      </c>
      <c r="AO1174" s="49">
        <v>29.497457550368978</v>
      </c>
      <c r="AP1174" s="49">
        <v>28.863352081090511</v>
      </c>
      <c r="AQ1174" s="49">
        <v>27.963009797933868</v>
      </c>
      <c r="AR1174" s="49">
        <v>2.960913544166468</v>
      </c>
      <c r="AS1174" s="49">
        <v>12.636921921682548</v>
      </c>
      <c r="AT1174" s="28">
        <v>2000</v>
      </c>
      <c r="AU1174" s="28">
        <v>0</v>
      </c>
      <c r="AV1174" s="28" t="s">
        <v>4748</v>
      </c>
    </row>
    <row r="1175" spans="1:48" x14ac:dyDescent="0.25">
      <c r="A1175" s="162">
        <v>1172</v>
      </c>
      <c r="B1175" s="3" t="s">
        <v>3558</v>
      </c>
      <c r="C1175" s="3" t="s">
        <v>2176</v>
      </c>
      <c r="D1175" s="28" t="s">
        <v>4942</v>
      </c>
      <c r="E1175" s="25" t="s">
        <v>4942</v>
      </c>
      <c r="F1175" s="25" t="s">
        <v>4942</v>
      </c>
      <c r="G1175" s="25" t="s">
        <v>4942</v>
      </c>
      <c r="H1175" s="28" t="s">
        <v>4942</v>
      </c>
      <c r="I1175" s="51">
        <v>3.1068499999999997</v>
      </c>
      <c r="J1175" s="51">
        <v>29.59535</v>
      </c>
      <c r="K1175" s="28">
        <v>0</v>
      </c>
      <c r="L1175" s="28" t="s">
        <v>4942</v>
      </c>
      <c r="M1175" s="51" t="s">
        <v>4942</v>
      </c>
      <c r="N1175" s="51" t="s">
        <v>4942</v>
      </c>
      <c r="O1175" s="51" t="s">
        <v>4942</v>
      </c>
      <c r="P1175" s="30">
        <v>99830.872422</v>
      </c>
      <c r="Q1175" s="27">
        <v>1.4096227581749332E-2</v>
      </c>
      <c r="R1175" s="30">
        <v>10626.477972999999</v>
      </c>
      <c r="S1175" s="27">
        <v>-0.89355519274558382</v>
      </c>
      <c r="T1175" s="30">
        <v>5410.5484889999998</v>
      </c>
      <c r="U1175" s="27">
        <v>-0.49084273239475523</v>
      </c>
      <c r="V1175" s="30">
        <v>-8662.3720049999993</v>
      </c>
      <c r="W1175" s="32">
        <v>-0.21123639582681775</v>
      </c>
      <c r="X1175" s="30">
        <v>-27611.572626000001</v>
      </c>
      <c r="Y1175" s="32">
        <v>2.1875302296025096</v>
      </c>
      <c r="Z1175" s="30">
        <v>-13681.307247000001</v>
      </c>
      <c r="AA1175" s="32">
        <v>-0.50450822079879598</v>
      </c>
      <c r="AB1175" s="30">
        <v>-5749</v>
      </c>
      <c r="AC1175" s="27">
        <v>-0.2111690450054885</v>
      </c>
      <c r="AD1175" s="30">
        <v>-17746</v>
      </c>
      <c r="AE1175" s="27">
        <v>2.0867977039485126</v>
      </c>
      <c r="AF1175" s="30">
        <v>-4404</v>
      </c>
      <c r="AG1175" s="27">
        <v>-0.75183139862504222</v>
      </c>
      <c r="AH1175" s="25">
        <v>-23.628839163468022</v>
      </c>
      <c r="AI1175" s="25">
        <v>-97.79113838061825</v>
      </c>
      <c r="AJ1175" s="25">
        <v>-120.10793788001044</v>
      </c>
      <c r="AK1175" s="25" t="s">
        <v>4748</v>
      </c>
      <c r="AL1175" s="25" t="s">
        <v>4748</v>
      </c>
      <c r="AM1175" s="25" t="s">
        <v>4748</v>
      </c>
      <c r="AN1175" s="49">
        <v>3.0293384868121609</v>
      </c>
      <c r="AO1175" s="49">
        <v>72.794260183425308</v>
      </c>
      <c r="AP1175" s="49">
        <v>92.981459924589174</v>
      </c>
      <c r="AQ1175" s="49" t="s">
        <v>4748</v>
      </c>
      <c r="AR1175" s="49" t="s">
        <v>4748</v>
      </c>
      <c r="AS1175" s="49" t="s">
        <v>4748</v>
      </c>
      <c r="AT1175" s="28">
        <v>0</v>
      </c>
      <c r="AU1175" s="28">
        <v>0</v>
      </c>
      <c r="AV1175" s="28">
        <v>0</v>
      </c>
    </row>
    <row r="1176" spans="1:48" x14ac:dyDescent="0.25">
      <c r="A1176" s="162">
        <v>1173</v>
      </c>
      <c r="B1176" s="3" t="s">
        <v>3561</v>
      </c>
      <c r="C1176" s="3" t="s">
        <v>2176</v>
      </c>
      <c r="D1176" s="28">
        <v>1400</v>
      </c>
      <c r="E1176" s="25">
        <v>0</v>
      </c>
      <c r="F1176" s="25">
        <v>-12.5</v>
      </c>
      <c r="G1176" s="25" t="s">
        <v>4942</v>
      </c>
      <c r="H1176" s="28">
        <v>6973665999.999999</v>
      </c>
      <c r="I1176" s="51">
        <v>4.9811899999999998</v>
      </c>
      <c r="J1176" s="51">
        <v>64.586770000000001</v>
      </c>
      <c r="K1176" s="28">
        <v>25</v>
      </c>
      <c r="L1176" s="28">
        <v>35000</v>
      </c>
      <c r="M1176" s="51" t="s">
        <v>4942</v>
      </c>
      <c r="N1176" s="51" t="s">
        <v>4942</v>
      </c>
      <c r="O1176" s="51" t="s">
        <v>4942</v>
      </c>
      <c r="P1176" s="30">
        <v>76385.554837999996</v>
      </c>
      <c r="Q1176" s="27">
        <v>-3.3432082012735953E-2</v>
      </c>
      <c r="R1176" s="30">
        <v>52170.205311999998</v>
      </c>
      <c r="S1176" s="27">
        <v>-0.31701477559934454</v>
      </c>
      <c r="T1176" s="30">
        <v>42212.928941999999</v>
      </c>
      <c r="U1176" s="27">
        <v>-0.19086136062626657</v>
      </c>
      <c r="V1176" s="30">
        <v>-11622.808978999999</v>
      </c>
      <c r="W1176" s="32">
        <v>0.15112495994101249</v>
      </c>
      <c r="X1176" s="30">
        <v>-14834.021568</v>
      </c>
      <c r="Y1176" s="32">
        <v>0.27628541386182937</v>
      </c>
      <c r="Z1176" s="30">
        <v>-8251.4147030000004</v>
      </c>
      <c r="AA1176" s="32">
        <v>-0.44375066025251175</v>
      </c>
      <c r="AB1176" s="30">
        <v>-2333</v>
      </c>
      <c r="AC1176" s="27">
        <v>0.15096201282683763</v>
      </c>
      <c r="AD1176" s="30">
        <v>-2978</v>
      </c>
      <c r="AE1176" s="27">
        <v>0.27646806686669523</v>
      </c>
      <c r="AF1176" s="30">
        <v>-1657</v>
      </c>
      <c r="AG1176" s="27">
        <v>-0.44358629952988582</v>
      </c>
      <c r="AH1176" s="25">
        <v>-7.4940049707283531</v>
      </c>
      <c r="AI1176" s="25">
        <v>-11.180128199459853</v>
      </c>
      <c r="AJ1176" s="25">
        <v>-7.1972009342820646</v>
      </c>
      <c r="AK1176" s="25" t="s">
        <v>4748</v>
      </c>
      <c r="AL1176" s="25" t="s">
        <v>4748</v>
      </c>
      <c r="AM1176" s="25" t="s">
        <v>4748</v>
      </c>
      <c r="AN1176" s="49">
        <v>11.090678907768481</v>
      </c>
      <c r="AO1176" s="49">
        <v>-10.019030651193784</v>
      </c>
      <c r="AP1176" s="49">
        <v>-2.4428411243788473</v>
      </c>
      <c r="AQ1176" s="49" t="s">
        <v>4748</v>
      </c>
      <c r="AR1176" s="49" t="s">
        <v>4748</v>
      </c>
      <c r="AS1176" s="49" t="s">
        <v>4748</v>
      </c>
      <c r="AT1176" s="28">
        <v>0</v>
      </c>
      <c r="AU1176" s="28">
        <v>0</v>
      </c>
      <c r="AV1176" s="28">
        <v>0</v>
      </c>
    </row>
    <row r="1177" spans="1:48" x14ac:dyDescent="0.25">
      <c r="A1177" s="162">
        <v>1174</v>
      </c>
      <c r="B1177" s="3" t="s">
        <v>248</v>
      </c>
      <c r="C1177" s="3" t="s">
        <v>1</v>
      </c>
      <c r="D1177" s="28">
        <v>25200</v>
      </c>
      <c r="E1177" s="25">
        <v>-8.3636359999999996</v>
      </c>
      <c r="F1177" s="25">
        <v>-3.4482759999999999</v>
      </c>
      <c r="G1177" s="25">
        <v>-30.76923</v>
      </c>
      <c r="H1177" s="28">
        <v>12831091257600</v>
      </c>
      <c r="I1177" s="51">
        <v>509.1703</v>
      </c>
      <c r="J1177" s="51">
        <v>63.789119999999997</v>
      </c>
      <c r="K1177" s="28">
        <v>1218718</v>
      </c>
      <c r="L1177" s="28">
        <v>32000750000</v>
      </c>
      <c r="M1177" s="51">
        <v>11.616774957712691</v>
      </c>
      <c r="N1177" s="51">
        <v>1.3790424654273619</v>
      </c>
      <c r="O1177" s="51">
        <v>1.2269049999999999</v>
      </c>
      <c r="P1177" s="30">
        <v>1519198.2320369999</v>
      </c>
      <c r="Q1177" s="27">
        <v>-6.7599272468099603E-4</v>
      </c>
      <c r="R1177" s="30">
        <v>2095098.9638360001</v>
      </c>
      <c r="S1177" s="27">
        <v>0.3790820181687613</v>
      </c>
      <c r="T1177" s="30">
        <v>2441332.4667799999</v>
      </c>
      <c r="U1177" s="27">
        <v>0.16525878200525054</v>
      </c>
      <c r="V1177" s="30">
        <v>841566.55638099997</v>
      </c>
      <c r="W1177" s="32">
        <v>0.12987706908372232</v>
      </c>
      <c r="X1177" s="30">
        <v>946703.41370300006</v>
      </c>
      <c r="Y1177" s="32">
        <v>0.12492993753711112</v>
      </c>
      <c r="Z1177" s="30">
        <v>1161852.985813</v>
      </c>
      <c r="AA1177" s="32">
        <v>0.22726185307439559</v>
      </c>
      <c r="AB1177" s="30">
        <v>1658</v>
      </c>
      <c r="AC1177" s="27">
        <v>3.3802550779404861E-2</v>
      </c>
      <c r="AD1177" s="30">
        <v>1843</v>
      </c>
      <c r="AE1177" s="27">
        <v>0.11158021712907118</v>
      </c>
      <c r="AF1177" s="30">
        <v>2208</v>
      </c>
      <c r="AG1177" s="27">
        <v>0.19804666304937601</v>
      </c>
      <c r="AH1177" s="25">
        <v>7.9891006892520027</v>
      </c>
      <c r="AI1177" s="25">
        <v>7.2377211986924426</v>
      </c>
      <c r="AJ1177" s="25">
        <v>7.0906941990136296</v>
      </c>
      <c r="AK1177" s="25">
        <v>12.67579826735011</v>
      </c>
      <c r="AL1177" s="25">
        <v>12.232968558777605</v>
      </c>
      <c r="AM1177" s="25">
        <v>13.22559311004664</v>
      </c>
      <c r="AN1177" s="49" t="s">
        <v>4748</v>
      </c>
      <c r="AO1177" s="49" t="s">
        <v>4748</v>
      </c>
      <c r="AP1177" s="49" t="s">
        <v>4748</v>
      </c>
      <c r="AQ1177" s="49">
        <v>68.394996762782583</v>
      </c>
      <c r="AR1177" s="49">
        <v>68.232208313809551</v>
      </c>
      <c r="AS1177" s="49">
        <v>107.62291783112306</v>
      </c>
      <c r="AT1177" s="28">
        <v>1000</v>
      </c>
      <c r="AU1177" s="28">
        <v>1000</v>
      </c>
      <c r="AV1177" s="28">
        <v>1000</v>
      </c>
    </row>
    <row r="1178" spans="1:48" x14ac:dyDescent="0.25">
      <c r="A1178" s="162">
        <v>1175</v>
      </c>
      <c r="B1178" s="3" t="s">
        <v>594</v>
      </c>
      <c r="C1178" s="3" t="s">
        <v>694</v>
      </c>
      <c r="D1178" s="28" t="s">
        <v>4942</v>
      </c>
      <c r="E1178" s="25" t="s">
        <v>4942</v>
      </c>
      <c r="F1178" s="25" t="s">
        <v>4942</v>
      </c>
      <c r="G1178" s="25" t="s">
        <v>4942</v>
      </c>
      <c r="H1178" s="28" t="s">
        <v>4942</v>
      </c>
      <c r="I1178" s="51">
        <v>4.94747</v>
      </c>
      <c r="J1178" s="51">
        <v>34.466479999999997</v>
      </c>
      <c r="K1178" s="28">
        <v>0</v>
      </c>
      <c r="L1178" s="28" t="s">
        <v>4942</v>
      </c>
      <c r="M1178" s="51" t="s">
        <v>4942</v>
      </c>
      <c r="N1178" s="51" t="s">
        <v>4942</v>
      </c>
      <c r="O1178" s="51" t="s">
        <v>4942</v>
      </c>
      <c r="P1178" s="30">
        <v>263056.94558900001</v>
      </c>
      <c r="Q1178" s="27">
        <v>0.19067059793804719</v>
      </c>
      <c r="R1178" s="30">
        <v>219714.48764100001</v>
      </c>
      <c r="S1178" s="27">
        <v>-0.16476454499596538</v>
      </c>
      <c r="T1178" s="30">
        <v>258905.80645</v>
      </c>
      <c r="U1178" s="27">
        <v>0.17837384885167973</v>
      </c>
      <c r="V1178" s="30">
        <v>13480.650645</v>
      </c>
      <c r="W1178" s="32">
        <v>0.72743392132383944</v>
      </c>
      <c r="X1178" s="30">
        <v>11261.830782000001</v>
      </c>
      <c r="Y1178" s="32">
        <v>-0.16459293556598198</v>
      </c>
      <c r="Z1178" s="30">
        <v>-10535.825695</v>
      </c>
      <c r="AA1178" s="32">
        <v>-1.9355340085414541</v>
      </c>
      <c r="AB1178" s="30">
        <v>2724.75</v>
      </c>
      <c r="AC1178" s="27">
        <v>0.72743352733082278</v>
      </c>
      <c r="AD1178" s="30">
        <v>1934.84</v>
      </c>
      <c r="AE1178" s="27">
        <v>-0.28990182585558311</v>
      </c>
      <c r="AF1178" s="30">
        <v>-2129.54</v>
      </c>
      <c r="AG1178" s="27">
        <v>-2.1006284757395961</v>
      </c>
      <c r="AH1178" s="25">
        <v>8.4919105254992271</v>
      </c>
      <c r="AI1178" s="25">
        <v>7.9648522353087667</v>
      </c>
      <c r="AJ1178" s="25">
        <v>-6.4864468739557353</v>
      </c>
      <c r="AK1178" s="25">
        <v>15.63873520196058</v>
      </c>
      <c r="AL1178" s="25">
        <v>10.730638426759258</v>
      </c>
      <c r="AM1178" s="25">
        <v>-13.384385129786109</v>
      </c>
      <c r="AN1178" s="49">
        <v>11.413959656062989</v>
      </c>
      <c r="AO1178" s="49">
        <v>13.980585125633738</v>
      </c>
      <c r="AP1178" s="49">
        <v>2.4101023636969199</v>
      </c>
      <c r="AQ1178" s="49">
        <v>28.410753990417014</v>
      </c>
      <c r="AR1178" s="49">
        <v>25.723706056776617</v>
      </c>
      <c r="AS1178" s="49">
        <v>116.09185758903602</v>
      </c>
      <c r="AT1178" s="28">
        <v>1900</v>
      </c>
      <c r="AU1178" s="28">
        <v>1500</v>
      </c>
      <c r="AV1178" s="28">
        <v>0</v>
      </c>
    </row>
    <row r="1179" spans="1:48" x14ac:dyDescent="0.25">
      <c r="A1179" s="162">
        <v>1176</v>
      </c>
      <c r="B1179" s="3" t="s">
        <v>3564</v>
      </c>
      <c r="C1179" s="3" t="s">
        <v>2176</v>
      </c>
      <c r="D1179" s="28">
        <v>3400</v>
      </c>
      <c r="E1179" s="25">
        <v>-5.5555560000000002</v>
      </c>
      <c r="F1179" s="25">
        <v>-71.186440000000005</v>
      </c>
      <c r="G1179" s="25">
        <v>-80.232560000000007</v>
      </c>
      <c r="H1179" s="28">
        <v>134640000000</v>
      </c>
      <c r="I1179" s="51">
        <v>39.6</v>
      </c>
      <c r="J1179" s="51">
        <v>9.6877130000000005</v>
      </c>
      <c r="K1179" s="28">
        <v>48040</v>
      </c>
      <c r="L1179" s="28">
        <v>195659000</v>
      </c>
      <c r="M1179" s="51">
        <v>5.5284552845528454</v>
      </c>
      <c r="N1179" s="51">
        <v>0.27909825259329041</v>
      </c>
      <c r="O1179" s="51">
        <v>0.20598430000000001</v>
      </c>
      <c r="P1179" s="30">
        <v>11837.03782</v>
      </c>
      <c r="Q1179" s="27">
        <v>-0.69281794310044453</v>
      </c>
      <c r="R1179" s="30">
        <v>26061.558980000002</v>
      </c>
      <c r="S1179" s="27">
        <v>1.2016960135048382</v>
      </c>
      <c r="T1179" s="30">
        <v>25335.479113000001</v>
      </c>
      <c r="U1179" s="27">
        <v>-2.7860185476901212E-2</v>
      </c>
      <c r="V1179" s="30">
        <v>11689.89158</v>
      </c>
      <c r="W1179" s="32">
        <v>7.3148464545834848</v>
      </c>
      <c r="X1179" s="30">
        <v>83528.130917999995</v>
      </c>
      <c r="Y1179" s="32">
        <v>6.1453298216132817</v>
      </c>
      <c r="Z1179" s="30">
        <v>24369.285810000001</v>
      </c>
      <c r="AA1179" s="32">
        <v>-0.7082505553258045</v>
      </c>
      <c r="AB1179" s="30">
        <v>295</v>
      </c>
      <c r="AC1179" s="27">
        <v>1.0205479452054793</v>
      </c>
      <c r="AD1179" s="30">
        <v>2109</v>
      </c>
      <c r="AE1179" s="27">
        <v>6.1491525423728817</v>
      </c>
      <c r="AF1179" s="30">
        <v>615</v>
      </c>
      <c r="AG1179" s="27">
        <v>-0.70839260312944519</v>
      </c>
      <c r="AH1179" s="25">
        <v>3.8620140783343229</v>
      </c>
      <c r="AI1179" s="25">
        <v>10.463475771888763</v>
      </c>
      <c r="AJ1179" s="25">
        <v>2.1489527279569667</v>
      </c>
      <c r="AK1179" s="25">
        <v>5.3454539925526365</v>
      </c>
      <c r="AL1179" s="25">
        <v>20.0650132310865</v>
      </c>
      <c r="AM1179" s="25">
        <v>5.182461150407673</v>
      </c>
      <c r="AN1179" s="49">
        <v>20.170328162388184</v>
      </c>
      <c r="AO1179" s="49">
        <v>84.459553620303041</v>
      </c>
      <c r="AP1179" s="49">
        <v>77.066501339543862</v>
      </c>
      <c r="AQ1179" s="49">
        <v>0.87610379525255822</v>
      </c>
      <c r="AR1179" s="49">
        <v>6.1413974754919602E-2</v>
      </c>
      <c r="AS1179" s="49">
        <v>1.2662103166445908</v>
      </c>
      <c r="AT1179" s="28">
        <v>0</v>
      </c>
      <c r="AU1179" s="28">
        <v>0</v>
      </c>
      <c r="AV1179" s="28">
        <v>0</v>
      </c>
    </row>
    <row r="1180" spans="1:48" x14ac:dyDescent="0.25">
      <c r="A1180" s="162">
        <v>1177</v>
      </c>
      <c r="B1180" s="3" t="s">
        <v>3567</v>
      </c>
      <c r="C1180" s="3" t="s">
        <v>2176</v>
      </c>
      <c r="D1180" s="28">
        <v>4200</v>
      </c>
      <c r="E1180" s="25">
        <v>-40</v>
      </c>
      <c r="F1180" s="25">
        <v>-40</v>
      </c>
      <c r="G1180" s="25">
        <v>-40</v>
      </c>
      <c r="H1180" s="28">
        <v>10500000000</v>
      </c>
      <c r="I1180" s="51">
        <v>2.5</v>
      </c>
      <c r="J1180" s="51">
        <v>96.927989999999994</v>
      </c>
      <c r="K1180" s="28">
        <v>530</v>
      </c>
      <c r="L1180" s="28">
        <v>2226000</v>
      </c>
      <c r="M1180" s="51">
        <v>18.623625399077685</v>
      </c>
      <c r="N1180" s="51">
        <v>0.41135347426550489</v>
      </c>
      <c r="O1180" s="51" t="s">
        <v>4942</v>
      </c>
      <c r="P1180" s="30" t="s">
        <v>4748</v>
      </c>
      <c r="Q1180" s="27" t="s">
        <v>2001</v>
      </c>
      <c r="R1180" s="30" t="s">
        <v>4748</v>
      </c>
      <c r="S1180" s="27" t="s">
        <v>2001</v>
      </c>
      <c r="T1180" s="30" t="s">
        <v>4748</v>
      </c>
      <c r="U1180" s="27" t="s">
        <v>4748</v>
      </c>
      <c r="V1180" s="30" t="s">
        <v>4748</v>
      </c>
      <c r="W1180" s="32" t="s">
        <v>2001</v>
      </c>
      <c r="X1180" s="30" t="s">
        <v>4748</v>
      </c>
      <c r="Y1180" s="32" t="s">
        <v>2001</v>
      </c>
      <c r="Z1180" s="30" t="s">
        <v>4748</v>
      </c>
      <c r="AA1180" s="32" t="s">
        <v>4748</v>
      </c>
      <c r="AB1180" s="30" t="s">
        <v>4748</v>
      </c>
      <c r="AC1180" s="27" t="s">
        <v>2001</v>
      </c>
      <c r="AD1180" s="30" t="s">
        <v>4748</v>
      </c>
      <c r="AE1180" s="27" t="s">
        <v>2001</v>
      </c>
      <c r="AF1180" s="30" t="s">
        <v>4748</v>
      </c>
      <c r="AG1180" s="27" t="s">
        <v>4748</v>
      </c>
      <c r="AH1180" s="25" t="s">
        <v>4748</v>
      </c>
      <c r="AI1180" s="25" t="s">
        <v>4748</v>
      </c>
      <c r="AJ1180" s="25" t="s">
        <v>4748</v>
      </c>
      <c r="AK1180" s="25" t="s">
        <v>4748</v>
      </c>
      <c r="AL1180" s="25" t="s">
        <v>4748</v>
      </c>
      <c r="AM1180" s="25" t="s">
        <v>4748</v>
      </c>
      <c r="AN1180" s="49" t="s">
        <v>4748</v>
      </c>
      <c r="AO1180" s="49" t="s">
        <v>4748</v>
      </c>
      <c r="AP1180" s="49" t="s">
        <v>4748</v>
      </c>
      <c r="AQ1180" s="49" t="s">
        <v>4748</v>
      </c>
      <c r="AR1180" s="49" t="s">
        <v>4748</v>
      </c>
      <c r="AS1180" s="49" t="s">
        <v>4748</v>
      </c>
      <c r="AT1180" s="28" t="s">
        <v>4748</v>
      </c>
      <c r="AU1180" s="28" t="s">
        <v>4748</v>
      </c>
      <c r="AV1180" s="28" t="s">
        <v>4748</v>
      </c>
    </row>
    <row r="1181" spans="1:48" x14ac:dyDescent="0.25">
      <c r="A1181" s="162">
        <v>1178</v>
      </c>
      <c r="B1181" s="3" t="s">
        <v>249</v>
      </c>
      <c r="C1181" s="3" t="s">
        <v>1</v>
      </c>
      <c r="D1181" s="28">
        <v>18500</v>
      </c>
      <c r="E1181" s="25">
        <v>2.7777780000000001</v>
      </c>
      <c r="F1181" s="25">
        <v>-8.8669949999999993</v>
      </c>
      <c r="G1181" s="25">
        <v>5.4131049999999998</v>
      </c>
      <c r="H1181" s="28">
        <v>475836687000</v>
      </c>
      <c r="I1181" s="51">
        <v>25.7209</v>
      </c>
      <c r="J1181" s="51">
        <v>8.9584689999999991</v>
      </c>
      <c r="K1181" s="28">
        <v>2731.5</v>
      </c>
      <c r="L1181" s="28">
        <v>49118400</v>
      </c>
      <c r="M1181" s="51">
        <v>14.895330112721417</v>
      </c>
      <c r="N1181" s="51">
        <v>1.682589156282116</v>
      </c>
      <c r="O1181" s="51">
        <v>0.32449210000000001</v>
      </c>
      <c r="P1181" s="30">
        <v>1327749.4469719999</v>
      </c>
      <c r="Q1181" s="27">
        <v>0.16254838700829644</v>
      </c>
      <c r="R1181" s="30">
        <v>1588444.4299540001</v>
      </c>
      <c r="S1181" s="27">
        <v>0.1963435071101165</v>
      </c>
      <c r="T1181" s="30">
        <v>1672070.8560269999</v>
      </c>
      <c r="U1181" s="27">
        <v>5.2646743251459911E-2</v>
      </c>
      <c r="V1181" s="30">
        <v>50329.460810999997</v>
      </c>
      <c r="W1181" s="32">
        <v>-8.4728481774683284E-2</v>
      </c>
      <c r="X1181" s="30">
        <v>52051.549892000003</v>
      </c>
      <c r="Y1181" s="32">
        <v>3.4216322870354032E-2</v>
      </c>
      <c r="Z1181" s="30">
        <v>24890.033731</v>
      </c>
      <c r="AA1181" s="32">
        <v>-0.52181954653332152</v>
      </c>
      <c r="AB1181" s="30">
        <v>1956.4102564102564</v>
      </c>
      <c r="AC1181" s="27">
        <v>-8.4849866757049197E-2</v>
      </c>
      <c r="AD1181" s="30">
        <v>2029.2307692307691</v>
      </c>
      <c r="AE1181" s="27">
        <v>3.722149410222797E-2</v>
      </c>
      <c r="AF1181" s="30">
        <v>968</v>
      </c>
      <c r="AG1181" s="27">
        <v>-0.5229719484457922</v>
      </c>
      <c r="AH1181" s="25">
        <v>12.134111325191911</v>
      </c>
      <c r="AI1181" s="25">
        <v>12.248126093098573</v>
      </c>
      <c r="AJ1181" s="25">
        <v>5.6597166979768385</v>
      </c>
      <c r="AK1181" s="25">
        <v>16.430120027144632</v>
      </c>
      <c r="AL1181" s="25">
        <v>17.095332035780306</v>
      </c>
      <c r="AM1181" s="25">
        <v>8.6758220341433514</v>
      </c>
      <c r="AN1181" s="49">
        <v>15.259489928996572</v>
      </c>
      <c r="AO1181" s="49">
        <v>14.486336325134374</v>
      </c>
      <c r="AP1181" s="49">
        <v>12.373614439737535</v>
      </c>
      <c r="AQ1181" s="49">
        <v>0</v>
      </c>
      <c r="AR1181" s="49">
        <v>0</v>
      </c>
      <c r="AS1181" s="49">
        <v>8.7889607947972443</v>
      </c>
      <c r="AT1181" s="28">
        <v>1282.051282051282</v>
      </c>
      <c r="AU1181" s="28">
        <v>2948.7179484615385</v>
      </c>
      <c r="AV1181" s="28">
        <v>1000</v>
      </c>
    </row>
    <row r="1182" spans="1:48" x14ac:dyDescent="0.25">
      <c r="A1182" s="162">
        <v>1179</v>
      </c>
      <c r="B1182" s="3" t="s">
        <v>250</v>
      </c>
      <c r="C1182" s="3" t="s">
        <v>1</v>
      </c>
      <c r="D1182" s="28">
        <v>12050</v>
      </c>
      <c r="E1182" s="25">
        <v>-1.6326529999999999</v>
      </c>
      <c r="F1182" s="25">
        <v>-2.822581</v>
      </c>
      <c r="G1182" s="25">
        <v>-13.62007</v>
      </c>
      <c r="H1182" s="28">
        <v>21734023821860</v>
      </c>
      <c r="I1182" s="51">
        <v>1803.653</v>
      </c>
      <c r="J1182" s="51">
        <v>93.926320000000004</v>
      </c>
      <c r="K1182" s="28">
        <v>2412612</v>
      </c>
      <c r="L1182" s="28">
        <v>29082500000</v>
      </c>
      <c r="M1182" s="51">
        <v>9.7127826826407855</v>
      </c>
      <c r="N1182" s="51">
        <v>0.85307613876551291</v>
      </c>
      <c r="O1182" s="51">
        <v>1.102568</v>
      </c>
      <c r="P1182" s="30">
        <v>18196174</v>
      </c>
      <c r="Q1182" s="27">
        <v>4.7190814919138235E-2</v>
      </c>
      <c r="R1182" s="30">
        <v>21071303</v>
      </c>
      <c r="S1182" s="27">
        <v>0.15800733714680892</v>
      </c>
      <c r="T1182" s="30">
        <v>25725446</v>
      </c>
      <c r="U1182" s="27">
        <v>0.22087589932146104</v>
      </c>
      <c r="V1182" s="30">
        <v>647919</v>
      </c>
      <c r="W1182" s="32">
        <v>-0.70635042212871801</v>
      </c>
      <c r="X1182" s="30">
        <v>88609</v>
      </c>
      <c r="Y1182" s="32">
        <v>-0.8632406211270236</v>
      </c>
      <c r="Z1182" s="30">
        <v>1181560</v>
      </c>
      <c r="AA1182" s="32">
        <v>12.334537123768467</v>
      </c>
      <c r="AB1182" s="30">
        <v>444</v>
      </c>
      <c r="AC1182" s="27">
        <v>-0.70108751941998959</v>
      </c>
      <c r="AD1182" s="30">
        <v>49</v>
      </c>
      <c r="AE1182" s="27">
        <v>-0.88963963963963966</v>
      </c>
      <c r="AF1182" s="30">
        <v>555</v>
      </c>
      <c r="AG1182" s="27">
        <v>10.326530612244898</v>
      </c>
      <c r="AH1182" s="25">
        <v>0.26893791936147282</v>
      </c>
      <c r="AI1182" s="25">
        <v>2.8397782051466272E-2</v>
      </c>
      <c r="AJ1182" s="25">
        <v>0.33735151789046497</v>
      </c>
      <c r="AK1182" s="25">
        <v>3.2279990589804251</v>
      </c>
      <c r="AL1182" s="25">
        <v>0.40028976047372505</v>
      </c>
      <c r="AM1182" s="25">
        <v>4.4034253065484004</v>
      </c>
      <c r="AN1182" s="49" t="s">
        <v>4748</v>
      </c>
      <c r="AO1182" s="49" t="s">
        <v>4748</v>
      </c>
      <c r="AP1182" s="49" t="s">
        <v>4748</v>
      </c>
      <c r="AQ1182" s="49">
        <v>21.502719934494223</v>
      </c>
      <c r="AR1182" s="49">
        <v>59.882572650044828</v>
      </c>
      <c r="AS1182" s="49">
        <v>79.930356358062639</v>
      </c>
      <c r="AT1182" s="28">
        <v>0</v>
      </c>
      <c r="AU1182" s="28">
        <v>0</v>
      </c>
      <c r="AV1182" s="28">
        <v>0</v>
      </c>
    </row>
    <row r="1183" spans="1:48" x14ac:dyDescent="0.25">
      <c r="A1183" s="162">
        <v>1180</v>
      </c>
      <c r="B1183" s="3" t="s">
        <v>595</v>
      </c>
      <c r="C1183" s="3" t="s">
        <v>694</v>
      </c>
      <c r="D1183" s="28">
        <v>16000</v>
      </c>
      <c r="E1183" s="25">
        <v>1.2658229999999999</v>
      </c>
      <c r="F1183" s="25">
        <v>-17.948720000000002</v>
      </c>
      <c r="G1183" s="25">
        <v>-40.740740000000002</v>
      </c>
      <c r="H1183" s="28">
        <v>90648480000</v>
      </c>
      <c r="I1183" s="51">
        <v>5.6655299999999995</v>
      </c>
      <c r="J1183" s="51">
        <v>88.072689999999994</v>
      </c>
      <c r="K1183" s="28">
        <v>360</v>
      </c>
      <c r="L1183" s="28">
        <v>5888000</v>
      </c>
      <c r="M1183" s="51">
        <v>5.5922896558023663</v>
      </c>
      <c r="N1183" s="51">
        <v>0.86031887889422332</v>
      </c>
      <c r="O1183" s="51" t="s">
        <v>4942</v>
      </c>
      <c r="P1183" s="30">
        <v>293845.12636400003</v>
      </c>
      <c r="Q1183" s="27">
        <v>9.9190558700628317E-2</v>
      </c>
      <c r="R1183" s="30">
        <v>335713.17384300003</v>
      </c>
      <c r="S1183" s="27">
        <v>0.1424833823077809</v>
      </c>
      <c r="T1183" s="30">
        <v>372474.80618800002</v>
      </c>
      <c r="U1183" s="27">
        <v>0.10950309731423281</v>
      </c>
      <c r="V1183" s="30">
        <v>13829.684191</v>
      </c>
      <c r="W1183" s="32">
        <v>-2.0578540329130646E-2</v>
      </c>
      <c r="X1183" s="30">
        <v>12721.697647999999</v>
      </c>
      <c r="Y1183" s="32">
        <v>-8.0116546965045665E-2</v>
      </c>
      <c r="Z1183" s="30">
        <v>13805.564162000001</v>
      </c>
      <c r="AA1183" s="32">
        <v>8.5198260797402128E-2</v>
      </c>
      <c r="AB1183" s="30">
        <v>1563</v>
      </c>
      <c r="AC1183" s="27">
        <v>-0.4</v>
      </c>
      <c r="AD1183" s="30">
        <v>1541</v>
      </c>
      <c r="AE1183" s="27">
        <v>-1.4075495841330721E-2</v>
      </c>
      <c r="AF1183" s="30">
        <v>1815</v>
      </c>
      <c r="AG1183" s="27">
        <v>0.17780661907852044</v>
      </c>
      <c r="AH1183" s="25">
        <v>9.7139087531410198</v>
      </c>
      <c r="AI1183" s="25">
        <v>8.8773713943406989</v>
      </c>
      <c r="AJ1183" s="25">
        <v>9.4240031337016656</v>
      </c>
      <c r="AK1183" s="25">
        <v>9.1073249809538215</v>
      </c>
      <c r="AL1183" s="25">
        <v>8.4929284895909767</v>
      </c>
      <c r="AM1183" s="25">
        <v>9.8008746633850432</v>
      </c>
      <c r="AN1183" s="49">
        <v>21.694048447151605</v>
      </c>
      <c r="AO1183" s="49">
        <v>22.021535626592314</v>
      </c>
      <c r="AP1183" s="49">
        <v>23.104587163021005</v>
      </c>
      <c r="AQ1183" s="49">
        <v>14.117559609068604</v>
      </c>
      <c r="AR1183" s="49">
        <v>8.9597548087512546</v>
      </c>
      <c r="AS1183" s="49">
        <v>0</v>
      </c>
      <c r="AT1183" s="28">
        <v>1300</v>
      </c>
      <c r="AU1183" s="28">
        <v>1300</v>
      </c>
      <c r="AV1183" s="28" t="s">
        <v>4748</v>
      </c>
    </row>
    <row r="1184" spans="1:48" x14ac:dyDescent="0.25">
      <c r="A1184" s="162">
        <v>1181</v>
      </c>
      <c r="B1184" s="3" t="s">
        <v>251</v>
      </c>
      <c r="C1184" s="3" t="s">
        <v>1</v>
      </c>
      <c r="D1184" s="28">
        <v>16800</v>
      </c>
      <c r="E1184" s="25">
        <v>0.59880239999999996</v>
      </c>
      <c r="F1184" s="25">
        <v>-5.8823530000000002</v>
      </c>
      <c r="G1184" s="25">
        <v>0.62499899999999997</v>
      </c>
      <c r="H1184" s="28">
        <v>1650656397599.9998</v>
      </c>
      <c r="I1184" s="51">
        <v>98.253360000000001</v>
      </c>
      <c r="J1184" s="51" t="s">
        <v>4942</v>
      </c>
      <c r="K1184" s="28">
        <v>1183.5</v>
      </c>
      <c r="L1184" s="28">
        <v>19708420</v>
      </c>
      <c r="M1184" s="51">
        <v>12.603670536896093</v>
      </c>
      <c r="N1184" s="51">
        <v>1.1659090019957035</v>
      </c>
      <c r="O1184" s="51">
        <v>0.51203240000000005</v>
      </c>
      <c r="P1184" s="30">
        <v>1010596.638027</v>
      </c>
      <c r="Q1184" s="27">
        <v>0.15797999586153089</v>
      </c>
      <c r="R1184" s="30">
        <v>1257809.10002</v>
      </c>
      <c r="S1184" s="27">
        <v>0.2446203091231689</v>
      </c>
      <c r="T1184" s="30">
        <v>1454854.7698900001</v>
      </c>
      <c r="U1184" s="27">
        <v>0.15665785043761166</v>
      </c>
      <c r="V1184" s="30">
        <v>24599.453991999999</v>
      </c>
      <c r="W1184" s="32">
        <v>-0.12385704391939867</v>
      </c>
      <c r="X1184" s="30">
        <v>86388.224195000003</v>
      </c>
      <c r="Y1184" s="32">
        <v>2.511794376537559</v>
      </c>
      <c r="Z1184" s="30">
        <v>388324.23199</v>
      </c>
      <c r="AA1184" s="32">
        <v>3.4951060819754125</v>
      </c>
      <c r="AB1184" s="30">
        <v>1033.514048570629</v>
      </c>
      <c r="AC1184" s="27">
        <v>0.38059775994256495</v>
      </c>
      <c r="AD1184" s="30">
        <v>1491.35888</v>
      </c>
      <c r="AE1184" s="27">
        <v>0.44299816926782931</v>
      </c>
      <c r="AF1184" s="30">
        <v>4545</v>
      </c>
      <c r="AG1184" s="27">
        <v>2.0475561992161135</v>
      </c>
      <c r="AH1184" s="25">
        <v>5.3001533687252369</v>
      </c>
      <c r="AI1184" s="25">
        <v>5.8339042956073399</v>
      </c>
      <c r="AJ1184" s="25">
        <v>16.305879758383277</v>
      </c>
      <c r="AK1184" s="25">
        <v>13.413026077694285</v>
      </c>
      <c r="AL1184" s="25">
        <v>16.401536676778882</v>
      </c>
      <c r="AM1184" s="25">
        <v>36.09833870867913</v>
      </c>
      <c r="AN1184" s="49">
        <v>15.525978614902936</v>
      </c>
      <c r="AO1184" s="49">
        <v>19.821345864013516</v>
      </c>
      <c r="AP1184" s="49">
        <v>19.273436720161484</v>
      </c>
      <c r="AQ1184" s="49">
        <v>230.8064287880463</v>
      </c>
      <c r="AR1184" s="49">
        <v>54.137020875195041</v>
      </c>
      <c r="AS1184" s="49">
        <v>28.89007675828773</v>
      </c>
      <c r="AT1184" s="28">
        <v>0</v>
      </c>
      <c r="AU1184" s="28">
        <v>0</v>
      </c>
      <c r="AV1184" s="28">
        <v>0</v>
      </c>
    </row>
    <row r="1185" spans="1:48" x14ac:dyDescent="0.25">
      <c r="A1185" s="162">
        <v>1182</v>
      </c>
      <c r="B1185" s="3" t="s">
        <v>252</v>
      </c>
      <c r="C1185" s="3" t="s">
        <v>1</v>
      </c>
      <c r="D1185" s="28">
        <v>22100</v>
      </c>
      <c r="E1185" s="25">
        <v>-8.6776859999999996</v>
      </c>
      <c r="F1185" s="25">
        <v>27.745660000000001</v>
      </c>
      <c r="G1185" s="25">
        <v>63.586329999999997</v>
      </c>
      <c r="H1185" s="28">
        <v>1563065462400</v>
      </c>
      <c r="I1185" s="51">
        <v>70.726939999999999</v>
      </c>
      <c r="J1185" s="51">
        <v>73.097399999999993</v>
      </c>
      <c r="K1185" s="28">
        <v>124847.5</v>
      </c>
      <c r="L1185" s="28">
        <v>2869500000</v>
      </c>
      <c r="M1185" s="51">
        <v>7.7340415243449963</v>
      </c>
      <c r="N1185" s="51">
        <v>1.5293844876940041</v>
      </c>
      <c r="O1185" s="51">
        <v>0.41545219999999999</v>
      </c>
      <c r="P1185" s="30">
        <v>1035436.337094</v>
      </c>
      <c r="Q1185" s="27">
        <v>-0.28958892205565834</v>
      </c>
      <c r="R1185" s="30">
        <v>1358284.815225</v>
      </c>
      <c r="S1185" s="27">
        <v>0.31179944779327462</v>
      </c>
      <c r="T1185" s="30">
        <v>1989053.218713</v>
      </c>
      <c r="U1185" s="27">
        <v>0.46438596413485861</v>
      </c>
      <c r="V1185" s="30">
        <v>71320.629019</v>
      </c>
      <c r="W1185" s="32">
        <v>-0.3278423266415752</v>
      </c>
      <c r="X1185" s="30">
        <v>28599.093117</v>
      </c>
      <c r="Y1185" s="32">
        <v>-0.59900671782660342</v>
      </c>
      <c r="Z1185" s="30">
        <v>99615.432847999997</v>
      </c>
      <c r="AA1185" s="32">
        <v>2.48316754102899</v>
      </c>
      <c r="AB1185" s="30">
        <v>1229.9679961180125</v>
      </c>
      <c r="AC1185" s="27">
        <v>-0.36050691489908249</v>
      </c>
      <c r="AD1185" s="30">
        <v>476.78571428571422</v>
      </c>
      <c r="AE1185" s="27">
        <v>-0.61235925179311113</v>
      </c>
      <c r="AF1185" s="30">
        <v>1662</v>
      </c>
      <c r="AG1185" s="27">
        <v>2.4858426966292138</v>
      </c>
      <c r="AH1185" s="25">
        <v>4.8124401828746546</v>
      </c>
      <c r="AI1185" s="25">
        <v>1.5278879463185935</v>
      </c>
      <c r="AJ1185" s="25">
        <v>4.9769199226954521</v>
      </c>
      <c r="AK1185" s="25">
        <v>10.453012922455047</v>
      </c>
      <c r="AL1185" s="25">
        <v>4.1301731671036039</v>
      </c>
      <c r="AM1185" s="25">
        <v>13.518546179546023</v>
      </c>
      <c r="AN1185" s="49">
        <v>18.080503648096734</v>
      </c>
      <c r="AO1185" s="49">
        <v>9.4783619845351552</v>
      </c>
      <c r="AP1185" s="49">
        <v>10.88736117624447</v>
      </c>
      <c r="AQ1185" s="49">
        <v>118.49576798668721</v>
      </c>
      <c r="AR1185" s="49">
        <v>149.90799062156651</v>
      </c>
      <c r="AS1185" s="49">
        <v>103.7949836145464</v>
      </c>
      <c r="AT1185" s="28">
        <v>388.19875776397515</v>
      </c>
      <c r="AU1185" s="28">
        <v>267.85714285714283</v>
      </c>
      <c r="AV1185" s="28">
        <v>800</v>
      </c>
    </row>
    <row r="1186" spans="1:48" x14ac:dyDescent="0.25">
      <c r="A1186" s="162">
        <v>1183</v>
      </c>
      <c r="B1186" s="3" t="s">
        <v>3570</v>
      </c>
      <c r="C1186" s="3" t="s">
        <v>2176</v>
      </c>
      <c r="D1186" s="28">
        <v>3200</v>
      </c>
      <c r="E1186" s="25">
        <v>0</v>
      </c>
      <c r="F1186" s="25">
        <v>100</v>
      </c>
      <c r="G1186" s="25">
        <v>166.66669999999999</v>
      </c>
      <c r="H1186" s="28">
        <v>48000000000</v>
      </c>
      <c r="I1186" s="51">
        <v>15</v>
      </c>
      <c r="J1186" s="51">
        <v>56.908000000000001</v>
      </c>
      <c r="K1186" s="28">
        <v>1570</v>
      </c>
      <c r="L1186" s="28">
        <v>5170000</v>
      </c>
      <c r="M1186" s="51" t="s">
        <v>4942</v>
      </c>
      <c r="N1186" s="51" t="s">
        <v>4942</v>
      </c>
      <c r="O1186" s="51" t="s">
        <v>4942</v>
      </c>
      <c r="P1186" s="30">
        <v>49036.159672000002</v>
      </c>
      <c r="Q1186" s="27">
        <v>-0.83310456481920303</v>
      </c>
      <c r="R1186" s="30">
        <v>111722.41813999999</v>
      </c>
      <c r="S1186" s="27">
        <v>1.2783680224410863</v>
      </c>
      <c r="T1186" s="30" t="s">
        <v>4748</v>
      </c>
      <c r="U1186" s="27" t="s">
        <v>4748</v>
      </c>
      <c r="V1186" s="30">
        <v>-910615.65016199998</v>
      </c>
      <c r="W1186" s="32">
        <v>-5.9183760527260931E-2</v>
      </c>
      <c r="X1186" s="30">
        <v>-146706.98384100001</v>
      </c>
      <c r="Y1186" s="32">
        <v>-0.83889252966945982</v>
      </c>
      <c r="Z1186" s="30" t="s">
        <v>4748</v>
      </c>
      <c r="AA1186" s="32" t="s">
        <v>4748</v>
      </c>
      <c r="AB1186" s="30">
        <v>-60708</v>
      </c>
      <c r="AC1186" s="27">
        <v>-5.9184527407131871E-2</v>
      </c>
      <c r="AD1186" s="30">
        <v>-9780</v>
      </c>
      <c r="AE1186" s="27">
        <v>-0.83890096857086383</v>
      </c>
      <c r="AF1186" s="30" t="s">
        <v>4748</v>
      </c>
      <c r="AG1186" s="27" t="s">
        <v>4748</v>
      </c>
      <c r="AH1186" s="25">
        <v>-17.883617306034779</v>
      </c>
      <c r="AI1186" s="25">
        <v>-3.0690869239551666</v>
      </c>
      <c r="AJ1186" s="25" t="s">
        <v>4748</v>
      </c>
      <c r="AK1186" s="25" t="s">
        <v>4748</v>
      </c>
      <c r="AL1186" s="25" t="s">
        <v>4748</v>
      </c>
      <c r="AM1186" s="25" t="s">
        <v>4748</v>
      </c>
      <c r="AN1186" s="49">
        <v>-163.33819390986011</v>
      </c>
      <c r="AO1186" s="49">
        <v>-10.605605121393058</v>
      </c>
      <c r="AP1186" s="49" t="s">
        <v>4748</v>
      </c>
      <c r="AQ1186" s="49" t="s">
        <v>4748</v>
      </c>
      <c r="AR1186" s="49" t="s">
        <v>4748</v>
      </c>
      <c r="AS1186" s="49" t="s">
        <v>4748</v>
      </c>
      <c r="AT1186" s="28">
        <v>0</v>
      </c>
      <c r="AU1186" s="28">
        <v>0</v>
      </c>
      <c r="AV1186" s="28" t="s">
        <v>4748</v>
      </c>
    </row>
    <row r="1187" spans="1:48" x14ac:dyDescent="0.25">
      <c r="A1187" s="162">
        <v>1184</v>
      </c>
      <c r="B1187" s="3" t="s">
        <v>596</v>
      </c>
      <c r="C1187" s="3" t="s">
        <v>694</v>
      </c>
      <c r="D1187" s="28">
        <v>8500</v>
      </c>
      <c r="E1187" s="25">
        <v>14.86486</v>
      </c>
      <c r="F1187" s="25">
        <v>18.05556</v>
      </c>
      <c r="G1187" s="25">
        <v>30.76923</v>
      </c>
      <c r="H1187" s="28">
        <v>68187535500</v>
      </c>
      <c r="I1187" s="51">
        <v>8.0220599999999997</v>
      </c>
      <c r="J1187" s="51">
        <v>59.327800000000003</v>
      </c>
      <c r="K1187" s="28">
        <v>1365</v>
      </c>
      <c r="L1187" s="28">
        <v>10318000</v>
      </c>
      <c r="M1187" s="51">
        <v>16.498475193453647</v>
      </c>
      <c r="N1187" s="51">
        <v>0.47981382774215542</v>
      </c>
      <c r="O1187" s="51">
        <v>6.4468940000000002E-2</v>
      </c>
      <c r="P1187" s="30">
        <v>244685.093915</v>
      </c>
      <c r="Q1187" s="27">
        <v>-0.21610669577413588</v>
      </c>
      <c r="R1187" s="30">
        <v>283747.81350500003</v>
      </c>
      <c r="S1187" s="27">
        <v>0.15964486828760327</v>
      </c>
      <c r="T1187" s="30">
        <v>231185.637311</v>
      </c>
      <c r="U1187" s="27">
        <v>-0.18524257700781829</v>
      </c>
      <c r="V1187" s="30">
        <v>5884.5443169999999</v>
      </c>
      <c r="W1187" s="32">
        <v>-1.9818642558156352</v>
      </c>
      <c r="X1187" s="30">
        <v>4891.2902620000004</v>
      </c>
      <c r="Y1187" s="32">
        <v>-0.16879030923950467</v>
      </c>
      <c r="Z1187" s="30">
        <v>3275.833635</v>
      </c>
      <c r="AA1187" s="32">
        <v>-0.33027208373838279</v>
      </c>
      <c r="AB1187" s="30">
        <v>733.52047843894286</v>
      </c>
      <c r="AC1187" s="27">
        <v>-1.993926636526639</v>
      </c>
      <c r="AD1187" s="30">
        <v>610</v>
      </c>
      <c r="AE1187" s="27">
        <v>-0.16839404225198396</v>
      </c>
      <c r="AF1187" s="30">
        <v>388</v>
      </c>
      <c r="AG1187" s="27">
        <v>-0.36393442622950822</v>
      </c>
      <c r="AH1187" s="25">
        <v>3.4242186149034284</v>
      </c>
      <c r="AI1187" s="25">
        <v>2.7617803763996815</v>
      </c>
      <c r="AJ1187" s="25">
        <v>1.7974206322626911</v>
      </c>
      <c r="AK1187" s="25">
        <v>4.2384626260410503</v>
      </c>
      <c r="AL1187" s="25">
        <v>3.3914377534753339</v>
      </c>
      <c r="AM1187" s="25">
        <v>2.1289044278986435</v>
      </c>
      <c r="AN1187" s="49">
        <v>12.179440905522643</v>
      </c>
      <c r="AO1187" s="49">
        <v>11.734993859402287</v>
      </c>
      <c r="AP1187" s="49">
        <v>10.210045898849129</v>
      </c>
      <c r="AQ1187" s="49">
        <v>7.1343172666664083</v>
      </c>
      <c r="AR1187" s="49">
        <v>3.3888407322585197</v>
      </c>
      <c r="AS1187" s="49">
        <v>2.310188150970927</v>
      </c>
      <c r="AT1187" s="28">
        <v>0</v>
      </c>
      <c r="AU1187" s="28" t="s">
        <v>4748</v>
      </c>
      <c r="AV1187" s="28">
        <v>250</v>
      </c>
    </row>
    <row r="1188" spans="1:48" x14ac:dyDescent="0.25">
      <c r="A1188" s="162">
        <v>1185</v>
      </c>
      <c r="B1188" s="3" t="s">
        <v>3573</v>
      </c>
      <c r="C1188" s="3" t="s">
        <v>2176</v>
      </c>
      <c r="D1188" s="28" t="s">
        <v>4942</v>
      </c>
      <c r="E1188" s="25" t="s">
        <v>4942</v>
      </c>
      <c r="F1188" s="25" t="s">
        <v>4942</v>
      </c>
      <c r="G1188" s="25" t="s">
        <v>4942</v>
      </c>
      <c r="H1188" s="28" t="s">
        <v>4942</v>
      </c>
      <c r="I1188" s="51">
        <v>2.7442500000000001</v>
      </c>
      <c r="J1188" s="51">
        <v>27.881499999999999</v>
      </c>
      <c r="K1188" s="28">
        <v>0</v>
      </c>
      <c r="L1188" s="28" t="s">
        <v>4942</v>
      </c>
      <c r="M1188" s="51" t="s">
        <v>4942</v>
      </c>
      <c r="N1188" s="51" t="s">
        <v>4942</v>
      </c>
      <c r="O1188" s="51" t="s">
        <v>4942</v>
      </c>
      <c r="P1188" s="30">
        <v>73025.773694999996</v>
      </c>
      <c r="Q1188" s="27">
        <v>0.21190808826282392</v>
      </c>
      <c r="R1188" s="30">
        <v>82114.814419000002</v>
      </c>
      <c r="S1188" s="27">
        <v>0.1244634635705657</v>
      </c>
      <c r="T1188" s="30" t="s">
        <v>4748</v>
      </c>
      <c r="U1188" s="27" t="s">
        <v>4748</v>
      </c>
      <c r="V1188" s="30">
        <v>18772.487266</v>
      </c>
      <c r="W1188" s="32">
        <v>6.105498227205473</v>
      </c>
      <c r="X1188" s="30">
        <v>4179.0365449999999</v>
      </c>
      <c r="Y1188" s="32">
        <v>-0.77738503769988387</v>
      </c>
      <c r="Z1188" s="30" t="s">
        <v>4748</v>
      </c>
      <c r="AA1188" s="32" t="s">
        <v>4748</v>
      </c>
      <c r="AB1188" s="30">
        <v>6841</v>
      </c>
      <c r="AC1188" s="27">
        <v>6.1038421599169261</v>
      </c>
      <c r="AD1188" s="30">
        <v>1523</v>
      </c>
      <c r="AE1188" s="27">
        <v>-0.77737172927934517</v>
      </c>
      <c r="AF1188" s="30" t="s">
        <v>4748</v>
      </c>
      <c r="AG1188" s="27" t="s">
        <v>4748</v>
      </c>
      <c r="AH1188" s="25">
        <v>29.944193342666196</v>
      </c>
      <c r="AI1188" s="25">
        <v>4.7525536380394087</v>
      </c>
      <c r="AJ1188" s="25" t="s">
        <v>4748</v>
      </c>
      <c r="AK1188" s="25">
        <v>39.132862923895125</v>
      </c>
      <c r="AL1188" s="25">
        <v>7.0298622607263495</v>
      </c>
      <c r="AM1188" s="25" t="s">
        <v>4748</v>
      </c>
      <c r="AN1188" s="49">
        <v>40.792814080160355</v>
      </c>
      <c r="AO1188" s="49">
        <v>11.422105646054781</v>
      </c>
      <c r="AP1188" s="49" t="s">
        <v>4748</v>
      </c>
      <c r="AQ1188" s="49">
        <v>7.8594913982904098</v>
      </c>
      <c r="AR1188" s="49">
        <v>7.384242863723375</v>
      </c>
      <c r="AS1188" s="49" t="s">
        <v>4748</v>
      </c>
      <c r="AT1188" s="28">
        <v>0</v>
      </c>
      <c r="AU1188" s="28">
        <v>0</v>
      </c>
      <c r="AV1188" s="28" t="s">
        <v>4748</v>
      </c>
    </row>
    <row r="1189" spans="1:48" x14ac:dyDescent="0.25">
      <c r="A1189" s="162">
        <v>1186</v>
      </c>
      <c r="B1189" s="3" t="s">
        <v>253</v>
      </c>
      <c r="C1189" s="3" t="s">
        <v>2176</v>
      </c>
      <c r="D1189" s="28">
        <v>8300</v>
      </c>
      <c r="E1189" s="25">
        <v>27.692309999999999</v>
      </c>
      <c r="F1189" s="25">
        <v>3.75</v>
      </c>
      <c r="G1189" s="25">
        <v>-16.161619999999999</v>
      </c>
      <c r="H1189" s="28">
        <v>66400000000</v>
      </c>
      <c r="I1189" s="51">
        <v>8</v>
      </c>
      <c r="J1189" s="51">
        <v>46.320399999999999</v>
      </c>
      <c r="K1189" s="28">
        <v>55.05</v>
      </c>
      <c r="L1189" s="28">
        <v>451000</v>
      </c>
      <c r="M1189" s="51" t="s">
        <v>4942</v>
      </c>
      <c r="N1189" s="51">
        <v>65.235757720286813</v>
      </c>
      <c r="O1189" s="51" t="s">
        <v>4942</v>
      </c>
      <c r="P1189" s="30" t="s">
        <v>2001</v>
      </c>
      <c r="Q1189" s="27" t="s">
        <v>2001</v>
      </c>
      <c r="R1189" s="30" t="s">
        <v>2001</v>
      </c>
      <c r="S1189" s="27" t="s">
        <v>2001</v>
      </c>
      <c r="T1189" s="30" t="s">
        <v>2001</v>
      </c>
      <c r="U1189" s="27" t="s">
        <v>2001</v>
      </c>
      <c r="V1189" s="30" t="s">
        <v>2001</v>
      </c>
      <c r="W1189" s="32" t="s">
        <v>2001</v>
      </c>
      <c r="X1189" s="30" t="s">
        <v>2001</v>
      </c>
      <c r="Y1189" s="32" t="s">
        <v>2001</v>
      </c>
      <c r="Z1189" s="30" t="s">
        <v>2001</v>
      </c>
      <c r="AA1189" s="32" t="s">
        <v>2001</v>
      </c>
      <c r="AB1189" s="30" t="s">
        <v>2001</v>
      </c>
      <c r="AC1189" s="27" t="s">
        <v>2001</v>
      </c>
      <c r="AD1189" s="30" t="s">
        <v>2001</v>
      </c>
      <c r="AE1189" s="27" t="s">
        <v>2001</v>
      </c>
      <c r="AF1189" s="30" t="s">
        <v>2001</v>
      </c>
      <c r="AG1189" s="27" t="s">
        <v>2001</v>
      </c>
      <c r="AH1189" s="25" t="s">
        <v>2001</v>
      </c>
      <c r="AI1189" s="25" t="s">
        <v>2001</v>
      </c>
      <c r="AJ1189" s="25" t="s">
        <v>2001</v>
      </c>
      <c r="AK1189" s="25" t="s">
        <v>2001</v>
      </c>
      <c r="AL1189" s="25" t="s">
        <v>2001</v>
      </c>
      <c r="AM1189" s="25" t="s">
        <v>2001</v>
      </c>
      <c r="AN1189" s="49" t="s">
        <v>2001</v>
      </c>
      <c r="AO1189" s="49" t="s">
        <v>2001</v>
      </c>
      <c r="AP1189" s="49" t="s">
        <v>2001</v>
      </c>
      <c r="AQ1189" s="49" t="s">
        <v>2001</v>
      </c>
      <c r="AR1189" s="49" t="s">
        <v>2001</v>
      </c>
      <c r="AS1189" s="49" t="s">
        <v>2001</v>
      </c>
      <c r="AT1189" s="28" t="s">
        <v>2001</v>
      </c>
      <c r="AU1189" s="28" t="s">
        <v>2001</v>
      </c>
      <c r="AV1189" s="28" t="s">
        <v>2001</v>
      </c>
    </row>
    <row r="1190" spans="1:48" x14ac:dyDescent="0.25">
      <c r="A1190" s="162">
        <v>1187</v>
      </c>
      <c r="B1190" s="3" t="s">
        <v>3576</v>
      </c>
      <c r="C1190" s="3" t="s">
        <v>2176</v>
      </c>
      <c r="D1190" s="28">
        <v>11100</v>
      </c>
      <c r="E1190" s="25">
        <v>-25.503360000000001</v>
      </c>
      <c r="F1190" s="25">
        <v>3.738318</v>
      </c>
      <c r="G1190" s="25">
        <v>-34.705880000000001</v>
      </c>
      <c r="H1190" s="28">
        <v>20823600000</v>
      </c>
      <c r="I1190" s="51">
        <v>1.8759999999999999</v>
      </c>
      <c r="J1190" s="51">
        <v>34.19558</v>
      </c>
      <c r="K1190" s="28">
        <v>10</v>
      </c>
      <c r="L1190" s="28">
        <v>119000</v>
      </c>
      <c r="M1190" s="51">
        <v>2.1565960753837188</v>
      </c>
      <c r="N1190" s="51">
        <v>0.30800461349413011</v>
      </c>
      <c r="O1190" s="51" t="s">
        <v>4942</v>
      </c>
      <c r="P1190" s="30">
        <v>104842.124717</v>
      </c>
      <c r="Q1190" s="27">
        <v>0.10060641610518806</v>
      </c>
      <c r="R1190" s="30">
        <v>111675.223103</v>
      </c>
      <c r="S1190" s="27">
        <v>6.5175123114345146E-2</v>
      </c>
      <c r="T1190" s="30" t="s">
        <v>4748</v>
      </c>
      <c r="U1190" s="27" t="s">
        <v>4748</v>
      </c>
      <c r="V1190" s="30">
        <v>8809.8321629999991</v>
      </c>
      <c r="W1190" s="32">
        <v>-0.37524629328470072</v>
      </c>
      <c r="X1190" s="30">
        <v>6898.2935159999997</v>
      </c>
      <c r="Y1190" s="32">
        <v>-0.2169778733161547</v>
      </c>
      <c r="Z1190" s="30" t="s">
        <v>4748</v>
      </c>
      <c r="AA1190" s="32" t="s">
        <v>4748</v>
      </c>
      <c r="AB1190" s="30">
        <v>4696</v>
      </c>
      <c r="AC1190" s="27">
        <v>-0.37528269256352265</v>
      </c>
      <c r="AD1190" s="30">
        <v>3677</v>
      </c>
      <c r="AE1190" s="27">
        <v>-0.21699318568994885</v>
      </c>
      <c r="AF1190" s="30" t="s">
        <v>4748</v>
      </c>
      <c r="AG1190" s="27" t="s">
        <v>4748</v>
      </c>
      <c r="AH1190" s="25">
        <v>10.713857351076292</v>
      </c>
      <c r="AI1190" s="25">
        <v>7.6829790389347732</v>
      </c>
      <c r="AJ1190" s="25" t="s">
        <v>4748</v>
      </c>
      <c r="AK1190" s="25">
        <v>13.729035120891368</v>
      </c>
      <c r="AL1190" s="25">
        <v>10.869138952378627</v>
      </c>
      <c r="AM1190" s="25" t="s">
        <v>4748</v>
      </c>
      <c r="AN1190" s="49">
        <v>17.548087072501705</v>
      </c>
      <c r="AO1190" s="49">
        <v>19.466312758515556</v>
      </c>
      <c r="AP1190" s="49" t="s">
        <v>4748</v>
      </c>
      <c r="AQ1190" s="49">
        <v>0</v>
      </c>
      <c r="AR1190" s="49">
        <v>0</v>
      </c>
      <c r="AS1190" s="49" t="s">
        <v>4748</v>
      </c>
      <c r="AT1190" s="28">
        <v>4500</v>
      </c>
      <c r="AU1190" s="28">
        <v>2000</v>
      </c>
      <c r="AV1190" s="28" t="s">
        <v>4748</v>
      </c>
    </row>
    <row r="1191" spans="1:48" x14ac:dyDescent="0.25">
      <c r="A1191" s="162">
        <v>1188</v>
      </c>
      <c r="B1191" s="3" t="s">
        <v>3579</v>
      </c>
      <c r="C1191" s="3" t="s">
        <v>2176</v>
      </c>
      <c r="D1191" s="6">
        <v>10900</v>
      </c>
      <c r="E1191" s="171">
        <v>-10.65574</v>
      </c>
      <c r="F1191" s="171">
        <v>-9.1666670000000003</v>
      </c>
      <c r="G1191" s="171">
        <v>-16.153849999999998</v>
      </c>
      <c r="H1191" s="6">
        <v>119900000000</v>
      </c>
      <c r="I1191" s="154">
        <v>11</v>
      </c>
      <c r="J1191" s="154">
        <v>61.964089999999999</v>
      </c>
      <c r="K1191" s="6">
        <v>4980</v>
      </c>
      <c r="L1191" s="6">
        <v>58563500</v>
      </c>
      <c r="M1191" s="154">
        <v>15.076071922544951</v>
      </c>
      <c r="N1191" s="154">
        <v>0.64623703744230465</v>
      </c>
      <c r="O1191" s="154">
        <v>0.50410869999999997</v>
      </c>
      <c r="P1191" s="172">
        <v>109159.59043</v>
      </c>
      <c r="Q1191" s="168">
        <v>-0.10086549837205916</v>
      </c>
      <c r="R1191" s="172">
        <v>149613.06102600001</v>
      </c>
      <c r="S1191" s="168">
        <v>0.37059016469964989</v>
      </c>
      <c r="T1191" s="172">
        <v>178969.70694100001</v>
      </c>
      <c r="U1191" s="168">
        <v>0.19621713314119249</v>
      </c>
      <c r="V1191" s="172">
        <v>21228.971764999998</v>
      </c>
      <c r="W1191" s="173">
        <v>0.5920652693500259</v>
      </c>
      <c r="X1191" s="172">
        <v>25697.092713999999</v>
      </c>
      <c r="Y1191" s="173">
        <v>0.21047279154455079</v>
      </c>
      <c r="Z1191" s="172">
        <v>8969.4458930000001</v>
      </c>
      <c r="AA1191" s="173">
        <v>-0.65095483785551478</v>
      </c>
      <c r="AB1191" s="172">
        <v>2182.4047350000001</v>
      </c>
      <c r="AC1191" s="168">
        <v>0.46288209606986896</v>
      </c>
      <c r="AD1191" s="172">
        <v>2642.0488499999997</v>
      </c>
      <c r="AE1191" s="168">
        <v>0.21061359867329998</v>
      </c>
      <c r="AF1191" s="172">
        <v>1127</v>
      </c>
      <c r="AG1191" s="168">
        <v>-0.57343710734190245</v>
      </c>
      <c r="AH1191" s="171">
        <v>19.810209333227014</v>
      </c>
      <c r="AI1191" s="171">
        <v>18.338526132195831</v>
      </c>
      <c r="AJ1191" s="171">
        <v>3.5984996870154342</v>
      </c>
      <c r="AK1191" s="171">
        <v>19.556883589857957</v>
      </c>
      <c r="AL1191" s="171">
        <v>20.394757592555042</v>
      </c>
      <c r="AM1191" s="171">
        <v>5.4867670261100736</v>
      </c>
      <c r="AN1191" s="170">
        <v>25.484950155469356</v>
      </c>
      <c r="AO1191" s="170">
        <v>24.332835863623881</v>
      </c>
      <c r="AP1191" s="170">
        <v>11.320922482529038</v>
      </c>
      <c r="AQ1191" s="170">
        <v>0</v>
      </c>
      <c r="AR1191" s="170">
        <v>0</v>
      </c>
      <c r="AS1191" s="170">
        <v>20.831521220649964</v>
      </c>
      <c r="AT1191" s="6">
        <v>723.84899999999993</v>
      </c>
      <c r="AU1191" s="6" t="s">
        <v>4748</v>
      </c>
      <c r="AV1191" s="6">
        <v>0</v>
      </c>
    </row>
    <row r="1192" spans="1:48" x14ac:dyDescent="0.25">
      <c r="A1192" s="162">
        <v>1189</v>
      </c>
      <c r="B1192" s="3" t="s">
        <v>4864</v>
      </c>
      <c r="C1192" s="3" t="s">
        <v>2176</v>
      </c>
      <c r="D1192" s="28" t="s">
        <v>4942</v>
      </c>
      <c r="E1192" s="25" t="s">
        <v>4942</v>
      </c>
      <c r="F1192" s="25" t="s">
        <v>4942</v>
      </c>
      <c r="G1192" s="25" t="s">
        <v>4942</v>
      </c>
      <c r="H1192" s="28" t="s">
        <v>4942</v>
      </c>
      <c r="I1192" s="51">
        <v>15.86313</v>
      </c>
      <c r="J1192" s="51">
        <v>100</v>
      </c>
      <c r="K1192" s="28">
        <v>0</v>
      </c>
      <c r="L1192" s="28" t="s">
        <v>4942</v>
      </c>
      <c r="M1192" s="51" t="s">
        <v>4942</v>
      </c>
      <c r="N1192" s="51" t="s">
        <v>4942</v>
      </c>
      <c r="O1192" s="51" t="s">
        <v>4942</v>
      </c>
      <c r="P1192" s="30" t="s">
        <v>2001</v>
      </c>
      <c r="Q1192" s="27" t="s">
        <v>2001</v>
      </c>
      <c r="R1192" s="30" t="s">
        <v>2001</v>
      </c>
      <c r="S1192" s="27" t="s">
        <v>2001</v>
      </c>
      <c r="T1192" s="30" t="s">
        <v>2001</v>
      </c>
      <c r="U1192" s="27" t="s">
        <v>2001</v>
      </c>
      <c r="V1192" s="30" t="s">
        <v>2001</v>
      </c>
      <c r="W1192" s="32" t="s">
        <v>2001</v>
      </c>
      <c r="X1192" s="30" t="s">
        <v>2001</v>
      </c>
      <c r="Y1192" s="32" t="s">
        <v>2001</v>
      </c>
      <c r="Z1192" s="30" t="s">
        <v>2001</v>
      </c>
      <c r="AA1192" s="32" t="s">
        <v>2001</v>
      </c>
      <c r="AB1192" s="30" t="s">
        <v>2001</v>
      </c>
      <c r="AC1192" s="27" t="s">
        <v>2001</v>
      </c>
      <c r="AD1192" s="30" t="s">
        <v>2001</v>
      </c>
      <c r="AE1192" s="27" t="s">
        <v>2001</v>
      </c>
      <c r="AF1192" s="30" t="s">
        <v>2001</v>
      </c>
      <c r="AG1192" s="27" t="s">
        <v>2001</v>
      </c>
      <c r="AH1192" s="25" t="s">
        <v>2001</v>
      </c>
      <c r="AI1192" s="25" t="s">
        <v>2001</v>
      </c>
      <c r="AJ1192" s="25" t="s">
        <v>2001</v>
      </c>
      <c r="AK1192" s="25" t="s">
        <v>2001</v>
      </c>
      <c r="AL1192" s="25" t="s">
        <v>2001</v>
      </c>
      <c r="AM1192" s="25" t="s">
        <v>2001</v>
      </c>
      <c r="AN1192" s="49" t="s">
        <v>2001</v>
      </c>
      <c r="AO1192" s="49" t="s">
        <v>2001</v>
      </c>
      <c r="AP1192" s="49" t="s">
        <v>2001</v>
      </c>
      <c r="AQ1192" s="49" t="s">
        <v>2001</v>
      </c>
      <c r="AR1192" s="49" t="s">
        <v>2001</v>
      </c>
      <c r="AS1192" s="49" t="s">
        <v>2001</v>
      </c>
      <c r="AT1192" s="28" t="s">
        <v>2001</v>
      </c>
      <c r="AU1192" s="28" t="s">
        <v>2001</v>
      </c>
      <c r="AV1192" s="28" t="s">
        <v>2001</v>
      </c>
    </row>
    <row r="1193" spans="1:48" x14ac:dyDescent="0.25">
      <c r="A1193" s="162">
        <v>1190</v>
      </c>
      <c r="B1193" s="3" t="s">
        <v>4216</v>
      </c>
      <c r="C1193" s="3" t="s">
        <v>2176</v>
      </c>
      <c r="D1193" s="28" t="s">
        <v>4942</v>
      </c>
      <c r="E1193" s="25" t="s">
        <v>4942</v>
      </c>
      <c r="F1193" s="25" t="s">
        <v>4942</v>
      </c>
      <c r="G1193" s="25" t="s">
        <v>4942</v>
      </c>
      <c r="H1193" s="28" t="s">
        <v>4942</v>
      </c>
      <c r="I1193" s="51">
        <v>2.38</v>
      </c>
      <c r="J1193" s="51">
        <v>100</v>
      </c>
      <c r="K1193" s="28" t="s">
        <v>4942</v>
      </c>
      <c r="L1193" s="28" t="s">
        <v>4942</v>
      </c>
      <c r="M1193" s="51" t="s">
        <v>4942</v>
      </c>
      <c r="N1193" s="51" t="s">
        <v>4942</v>
      </c>
      <c r="O1193" s="51" t="s">
        <v>4942</v>
      </c>
      <c r="P1193" s="30" t="s">
        <v>4748</v>
      </c>
      <c r="Q1193" s="27" t="s">
        <v>2001</v>
      </c>
      <c r="R1193" s="30">
        <v>75447.036303999994</v>
      </c>
      <c r="S1193" s="27" t="s">
        <v>2001</v>
      </c>
      <c r="T1193" s="30">
        <v>76311.486978000001</v>
      </c>
      <c r="U1193" s="27">
        <v>1.145771545640125E-2</v>
      </c>
      <c r="V1193" s="30" t="s">
        <v>4748</v>
      </c>
      <c r="W1193" s="32" t="s">
        <v>2001</v>
      </c>
      <c r="X1193" s="30">
        <v>1764.748881</v>
      </c>
      <c r="Y1193" s="32" t="s">
        <v>2001</v>
      </c>
      <c r="Z1193" s="30">
        <v>1696.1437659999999</v>
      </c>
      <c r="AA1193" s="32">
        <v>-3.8875284602036285E-2</v>
      </c>
      <c r="AB1193" s="30" t="s">
        <v>4748</v>
      </c>
      <c r="AC1193" s="27" t="s">
        <v>2001</v>
      </c>
      <c r="AD1193" s="30">
        <v>741.49112600000001</v>
      </c>
      <c r="AE1193" s="27" t="s">
        <v>2001</v>
      </c>
      <c r="AF1193" s="30">
        <v>650</v>
      </c>
      <c r="AG1193" s="27">
        <v>-0.12338802555001853</v>
      </c>
      <c r="AH1193" s="25" t="s">
        <v>4748</v>
      </c>
      <c r="AI1193" s="25" t="s">
        <v>4748</v>
      </c>
      <c r="AJ1193" s="25">
        <v>1.5611765415108942</v>
      </c>
      <c r="AK1193" s="25" t="s">
        <v>4748</v>
      </c>
      <c r="AL1193" s="25" t="s">
        <v>4748</v>
      </c>
      <c r="AM1193" s="25">
        <v>6.2571058190470499</v>
      </c>
      <c r="AN1193" s="49" t="s">
        <v>4748</v>
      </c>
      <c r="AO1193" s="49">
        <v>17.013527166632336</v>
      </c>
      <c r="AP1193" s="49">
        <v>19.409344689181673</v>
      </c>
      <c r="AQ1193" s="49" t="s">
        <v>4748</v>
      </c>
      <c r="AR1193" s="49">
        <v>21.908739208753982</v>
      </c>
      <c r="AS1193" s="49">
        <v>39.506616020369833</v>
      </c>
      <c r="AT1193" s="28" t="s">
        <v>4748</v>
      </c>
      <c r="AU1193" s="28" t="s">
        <v>4748</v>
      </c>
      <c r="AV1193" s="28">
        <v>620</v>
      </c>
    </row>
    <row r="1194" spans="1:48" x14ac:dyDescent="0.25">
      <c r="A1194" s="162">
        <v>1191</v>
      </c>
      <c r="B1194" s="3" t="s">
        <v>254</v>
      </c>
      <c r="C1194" s="3" t="s">
        <v>1</v>
      </c>
      <c r="D1194" s="28">
        <v>43000</v>
      </c>
      <c r="E1194" s="25">
        <v>-4.3381540000000003</v>
      </c>
      <c r="F1194" s="25">
        <v>-1.1494249999999999</v>
      </c>
      <c r="G1194" s="25">
        <v>-10.41667</v>
      </c>
      <c r="H1194" s="28">
        <v>1073946801000</v>
      </c>
      <c r="I1194" s="51">
        <v>24.97551</v>
      </c>
      <c r="J1194" s="51">
        <v>58.754359999999998</v>
      </c>
      <c r="K1194" s="28">
        <v>6231.5</v>
      </c>
      <c r="L1194" s="28">
        <v>270550000</v>
      </c>
      <c r="M1194" s="51">
        <v>6.0193145149252709</v>
      </c>
      <c r="N1194" s="51">
        <v>1.0263468740714625</v>
      </c>
      <c r="O1194" s="51">
        <v>0.51892470000000002</v>
      </c>
      <c r="P1194" s="30">
        <v>9889942.4029719997</v>
      </c>
      <c r="Q1194" s="27">
        <v>0.24711738651953286</v>
      </c>
      <c r="R1194" s="30">
        <v>13649122.600416999</v>
      </c>
      <c r="S1194" s="27">
        <v>0.38010132357447679</v>
      </c>
      <c r="T1194" s="30">
        <v>13781306.755734</v>
      </c>
      <c r="U1194" s="27">
        <v>9.6844434024618287E-3</v>
      </c>
      <c r="V1194" s="30">
        <v>103861.038432</v>
      </c>
      <c r="W1194" s="32">
        <v>1.0047416427265587</v>
      </c>
      <c r="X1194" s="30">
        <v>122992.852474</v>
      </c>
      <c r="Y1194" s="32">
        <v>0.18420588057692111</v>
      </c>
      <c r="Z1194" s="30">
        <v>81633.249712000004</v>
      </c>
      <c r="AA1194" s="32">
        <v>-0.33627647403936078</v>
      </c>
      <c r="AB1194" s="30">
        <v>3569</v>
      </c>
      <c r="AC1194" s="27">
        <v>0.72082931533269035</v>
      </c>
      <c r="AD1194" s="30">
        <v>4138</v>
      </c>
      <c r="AE1194" s="27">
        <v>0.15942841131969732</v>
      </c>
      <c r="AF1194" s="30">
        <v>3183</v>
      </c>
      <c r="AG1194" s="27">
        <v>-0.23078782020299662</v>
      </c>
      <c r="AH1194" s="25">
        <v>3.849367817114723</v>
      </c>
      <c r="AI1194" s="25">
        <v>4.0355428471824792</v>
      </c>
      <c r="AJ1194" s="25">
        <v>2.3475183397488708</v>
      </c>
      <c r="AK1194" s="25">
        <v>11.4053790298659</v>
      </c>
      <c r="AL1194" s="25">
        <v>12.262736262351948</v>
      </c>
      <c r="AM1194" s="25">
        <v>8.8155049535063341</v>
      </c>
      <c r="AN1194" s="49">
        <v>4.971578843677027</v>
      </c>
      <c r="AO1194" s="49">
        <v>5.2219795791212498</v>
      </c>
      <c r="AP1194" s="49">
        <v>5.2272965941873917</v>
      </c>
      <c r="AQ1194" s="49">
        <v>74.457045678436941</v>
      </c>
      <c r="AR1194" s="49">
        <v>112.37401169933415</v>
      </c>
      <c r="AS1194" s="49">
        <v>96.197171487374973</v>
      </c>
      <c r="AT1194" s="28">
        <v>1400</v>
      </c>
      <c r="AU1194" s="28">
        <v>1200</v>
      </c>
      <c r="AV1194" s="28">
        <v>1200</v>
      </c>
    </row>
    <row r="1195" spans="1:48" x14ac:dyDescent="0.25">
      <c r="A1195" s="162">
        <v>1192</v>
      </c>
      <c r="B1195" s="3" t="s">
        <v>3582</v>
      </c>
      <c r="C1195" s="3" t="s">
        <v>2176</v>
      </c>
      <c r="D1195" s="28" t="s">
        <v>4942</v>
      </c>
      <c r="E1195" s="25" t="s">
        <v>4942</v>
      </c>
      <c r="F1195" s="25" t="s">
        <v>4942</v>
      </c>
      <c r="G1195" s="25" t="s">
        <v>4942</v>
      </c>
      <c r="H1195" s="28" t="s">
        <v>4942</v>
      </c>
      <c r="I1195" s="51">
        <v>29.349999999999998</v>
      </c>
      <c r="J1195" s="51">
        <v>1.80477</v>
      </c>
      <c r="K1195" s="28">
        <v>0</v>
      </c>
      <c r="L1195" s="28" t="s">
        <v>4942</v>
      </c>
      <c r="M1195" s="51" t="s">
        <v>4942</v>
      </c>
      <c r="N1195" s="51" t="s">
        <v>4942</v>
      </c>
      <c r="O1195" s="51" t="s">
        <v>4942</v>
      </c>
      <c r="P1195" s="30" t="s">
        <v>4748</v>
      </c>
      <c r="Q1195" s="27" t="s">
        <v>2001</v>
      </c>
      <c r="R1195" s="30">
        <v>274270.70397199999</v>
      </c>
      <c r="S1195" s="27" t="s">
        <v>2001</v>
      </c>
      <c r="T1195" s="30">
        <v>272544.38796099997</v>
      </c>
      <c r="U1195" s="27">
        <v>-6.2942049077770075E-3</v>
      </c>
      <c r="V1195" s="30" t="s">
        <v>4748</v>
      </c>
      <c r="W1195" s="32" t="s">
        <v>2001</v>
      </c>
      <c r="X1195" s="30">
        <v>2862.527544</v>
      </c>
      <c r="Y1195" s="32" t="s">
        <v>2001</v>
      </c>
      <c r="Z1195" s="30">
        <v>3055.0073010000001</v>
      </c>
      <c r="AA1195" s="32">
        <v>6.7241189487747363E-2</v>
      </c>
      <c r="AB1195" s="30" t="s">
        <v>4748</v>
      </c>
      <c r="AC1195" s="27" t="s">
        <v>2001</v>
      </c>
      <c r="AD1195" s="30">
        <v>89.73</v>
      </c>
      <c r="AE1195" s="27" t="s">
        <v>2001</v>
      </c>
      <c r="AF1195" s="30">
        <v>95.76</v>
      </c>
      <c r="AG1195" s="27">
        <v>6.7201604814443344E-2</v>
      </c>
      <c r="AH1195" s="25" t="s">
        <v>4748</v>
      </c>
      <c r="AI1195" s="25">
        <v>0.57657882627861534</v>
      </c>
      <c r="AJ1195" s="25">
        <v>0.63557985056446664</v>
      </c>
      <c r="AK1195" s="25" t="s">
        <v>4748</v>
      </c>
      <c r="AL1195" s="25">
        <v>0.88966589073212621</v>
      </c>
      <c r="AM1195" s="25">
        <v>0.94615004197321473</v>
      </c>
      <c r="AN1195" s="49" t="s">
        <v>4748</v>
      </c>
      <c r="AO1195" s="49">
        <v>16.13492664623698</v>
      </c>
      <c r="AP1195" s="49">
        <v>16.461151028881147</v>
      </c>
      <c r="AQ1195" s="49">
        <v>58.31644026231919</v>
      </c>
      <c r="AR1195" s="49">
        <v>50.731876289871359</v>
      </c>
      <c r="AS1195" s="49">
        <v>44.18458411522748</v>
      </c>
      <c r="AT1195" s="28" t="s">
        <v>4748</v>
      </c>
      <c r="AU1195" s="28">
        <v>60</v>
      </c>
      <c r="AV1195" s="28">
        <v>60</v>
      </c>
    </row>
    <row r="1196" spans="1:48" x14ac:dyDescent="0.25">
      <c r="A1196" s="162">
        <v>1193</v>
      </c>
      <c r="B1196" s="3" t="s">
        <v>4137</v>
      </c>
      <c r="C1196" s="3" t="s">
        <v>2176</v>
      </c>
      <c r="D1196" s="28">
        <v>10000</v>
      </c>
      <c r="E1196" s="25">
        <v>0</v>
      </c>
      <c r="F1196" s="25">
        <v>-24.81203</v>
      </c>
      <c r="G1196" s="25">
        <v>0</v>
      </c>
      <c r="H1196" s="28">
        <v>148206620000</v>
      </c>
      <c r="I1196" s="51">
        <v>14.82066</v>
      </c>
      <c r="J1196" s="51">
        <v>83.274019999999993</v>
      </c>
      <c r="K1196" s="28">
        <v>110415</v>
      </c>
      <c r="L1196" s="28">
        <v>1104150000</v>
      </c>
      <c r="M1196" s="51">
        <v>10.351966873706004</v>
      </c>
      <c r="N1196" s="51">
        <v>2.1628046593986801</v>
      </c>
      <c r="O1196" s="51" t="s">
        <v>4942</v>
      </c>
      <c r="P1196" s="30" t="s">
        <v>4748</v>
      </c>
      <c r="Q1196" s="27" t="s">
        <v>2001</v>
      </c>
      <c r="R1196" s="30">
        <v>53899.237078999999</v>
      </c>
      <c r="S1196" s="27" t="s">
        <v>2001</v>
      </c>
      <c r="T1196" s="30">
        <v>67324.360241000002</v>
      </c>
      <c r="U1196" s="27">
        <v>0.24907816677113312</v>
      </c>
      <c r="V1196" s="30" t="s">
        <v>4748</v>
      </c>
      <c r="W1196" s="32" t="s">
        <v>2001</v>
      </c>
      <c r="X1196" s="30">
        <v>297.49751400000002</v>
      </c>
      <c r="Y1196" s="32" t="s">
        <v>2001</v>
      </c>
      <c r="Z1196" s="30">
        <v>14322.866755999999</v>
      </c>
      <c r="AA1196" s="32">
        <v>47.144492246076375</v>
      </c>
      <c r="AB1196" s="30" t="s">
        <v>4748</v>
      </c>
      <c r="AC1196" s="27" t="s">
        <v>2001</v>
      </c>
      <c r="AD1196" s="30">
        <v>20</v>
      </c>
      <c r="AE1196" s="27" t="s">
        <v>2001</v>
      </c>
      <c r="AF1196" s="30">
        <v>966</v>
      </c>
      <c r="AG1196" s="27">
        <v>47.3</v>
      </c>
      <c r="AH1196" s="25" t="s">
        <v>4748</v>
      </c>
      <c r="AI1196" s="25" t="s">
        <v>4748</v>
      </c>
      <c r="AJ1196" s="25">
        <v>4.4918081766108191</v>
      </c>
      <c r="AK1196" s="25" t="s">
        <v>4748</v>
      </c>
      <c r="AL1196" s="25" t="s">
        <v>4748</v>
      </c>
      <c r="AM1196" s="25">
        <v>23.340917066379077</v>
      </c>
      <c r="AN1196" s="49" t="s">
        <v>4748</v>
      </c>
      <c r="AO1196" s="49">
        <v>45.311983307302718</v>
      </c>
      <c r="AP1196" s="49">
        <v>54.485411427141919</v>
      </c>
      <c r="AQ1196" s="49" t="s">
        <v>4748</v>
      </c>
      <c r="AR1196" s="49">
        <v>367.77234996437858</v>
      </c>
      <c r="AS1196" s="49">
        <v>243.05770271918158</v>
      </c>
      <c r="AT1196" s="28" t="s">
        <v>4748</v>
      </c>
      <c r="AU1196" s="28" t="s">
        <v>4748</v>
      </c>
      <c r="AV1196" s="28">
        <v>0</v>
      </c>
    </row>
    <row r="1197" spans="1:48" x14ac:dyDescent="0.25">
      <c r="A1197" s="162">
        <v>1194</v>
      </c>
      <c r="B1197" s="3" t="s">
        <v>255</v>
      </c>
      <c r="C1197" s="3" t="s">
        <v>1</v>
      </c>
      <c r="D1197" s="28">
        <v>50000</v>
      </c>
      <c r="E1197" s="25">
        <v>0</v>
      </c>
      <c r="F1197" s="25">
        <v>0</v>
      </c>
      <c r="G1197" s="25">
        <v>13.63636</v>
      </c>
      <c r="H1197" s="28">
        <v>641621850000</v>
      </c>
      <c r="I1197" s="51">
        <v>12.83244</v>
      </c>
      <c r="J1197" s="51">
        <v>75.658779999999993</v>
      </c>
      <c r="K1197" s="28">
        <v>5235.5</v>
      </c>
      <c r="L1197" s="28">
        <v>270600000</v>
      </c>
      <c r="M1197" s="51">
        <v>11.879355665392813</v>
      </c>
      <c r="N1197" s="51">
        <v>1.7981686102098038</v>
      </c>
      <c r="O1197" s="51">
        <v>0.34884500000000002</v>
      </c>
      <c r="P1197" s="30">
        <v>1341382.6932109999</v>
      </c>
      <c r="Q1197" s="27">
        <v>0.18632823863572323</v>
      </c>
      <c r="R1197" s="30">
        <v>1381740.4675809999</v>
      </c>
      <c r="S1197" s="27">
        <v>3.0086696790005307E-2</v>
      </c>
      <c r="T1197" s="30">
        <v>1554385.537034</v>
      </c>
      <c r="U1197" s="27">
        <v>0.1249475379086553</v>
      </c>
      <c r="V1197" s="30">
        <v>69326.168835999997</v>
      </c>
      <c r="W1197" s="32">
        <v>7.7852138352502154E-2</v>
      </c>
      <c r="X1197" s="30">
        <v>74655.796014000007</v>
      </c>
      <c r="Y1197" s="32">
        <v>7.6877566833498667E-2</v>
      </c>
      <c r="Z1197" s="30">
        <v>66259.614130000002</v>
      </c>
      <c r="AA1197" s="32">
        <v>-0.11246523823047162</v>
      </c>
      <c r="AB1197" s="30">
        <v>4600.8153899999998</v>
      </c>
      <c r="AC1197" s="27">
        <v>7.7919462143541285E-2</v>
      </c>
      <c r="AD1197" s="30">
        <v>4838</v>
      </c>
      <c r="AE1197" s="27">
        <v>5.1552733568820841E-2</v>
      </c>
      <c r="AF1197" s="30">
        <v>4293</v>
      </c>
      <c r="AG1197" s="27">
        <v>-0.11264985531211244</v>
      </c>
      <c r="AH1197" s="25">
        <v>9.7083207635794082</v>
      </c>
      <c r="AI1197" s="25">
        <v>9.8962142574747318</v>
      </c>
      <c r="AJ1197" s="25">
        <v>7.855588940283023</v>
      </c>
      <c r="AK1197" s="25">
        <v>20.827397843261576</v>
      </c>
      <c r="AL1197" s="25">
        <v>19.838427233128876</v>
      </c>
      <c r="AM1197" s="25">
        <v>16.083346607036802</v>
      </c>
      <c r="AN1197" s="49">
        <v>12.771820393395473</v>
      </c>
      <c r="AO1197" s="49">
        <v>13.169366189337062</v>
      </c>
      <c r="AP1197" s="49">
        <v>11.819424455310113</v>
      </c>
      <c r="AQ1197" s="49">
        <v>78.247813193967573</v>
      </c>
      <c r="AR1197" s="49">
        <v>63.710781057455002</v>
      </c>
      <c r="AS1197" s="49">
        <v>73.579846555208761</v>
      </c>
      <c r="AT1197" s="28">
        <v>2000</v>
      </c>
      <c r="AU1197" s="28">
        <v>2000</v>
      </c>
      <c r="AV1197" s="28">
        <v>7500</v>
      </c>
    </row>
    <row r="1198" spans="1:48" x14ac:dyDescent="0.25">
      <c r="A1198" s="162">
        <v>1195</v>
      </c>
      <c r="B1198" s="3" t="s">
        <v>3585</v>
      </c>
      <c r="C1198" s="3" t="s">
        <v>2176</v>
      </c>
      <c r="D1198" s="6" t="s">
        <v>4942</v>
      </c>
      <c r="E1198" s="171" t="s">
        <v>4942</v>
      </c>
      <c r="F1198" s="171" t="s">
        <v>4942</v>
      </c>
      <c r="G1198" s="171" t="s">
        <v>4942</v>
      </c>
      <c r="H1198" s="6" t="s">
        <v>4942</v>
      </c>
      <c r="I1198" s="154">
        <v>3.2708499999999998</v>
      </c>
      <c r="J1198" s="154">
        <v>100</v>
      </c>
      <c r="K1198" s="6" t="s">
        <v>4942</v>
      </c>
      <c r="L1198" s="6" t="s">
        <v>4942</v>
      </c>
      <c r="M1198" s="154" t="s">
        <v>4942</v>
      </c>
      <c r="N1198" s="154" t="s">
        <v>4942</v>
      </c>
      <c r="O1198" s="154" t="s">
        <v>4942</v>
      </c>
      <c r="P1198" s="172" t="s">
        <v>4748</v>
      </c>
      <c r="Q1198" s="168" t="s">
        <v>2001</v>
      </c>
      <c r="R1198" s="172">
        <v>37979.565201999998</v>
      </c>
      <c r="S1198" s="168" t="s">
        <v>2001</v>
      </c>
      <c r="T1198" s="172">
        <v>35209.546221999997</v>
      </c>
      <c r="U1198" s="168">
        <v>-7.2934457392211854E-2</v>
      </c>
      <c r="V1198" s="172" t="s">
        <v>4748</v>
      </c>
      <c r="W1198" s="173" t="s">
        <v>2001</v>
      </c>
      <c r="X1198" s="172">
        <v>1072.553799</v>
      </c>
      <c r="Y1198" s="173" t="s">
        <v>2001</v>
      </c>
      <c r="Z1198" s="172">
        <v>1582.182213</v>
      </c>
      <c r="AA1198" s="173">
        <v>0.4751541735949788</v>
      </c>
      <c r="AB1198" s="172" t="s">
        <v>4748</v>
      </c>
      <c r="AC1198" s="168" t="s">
        <v>2001</v>
      </c>
      <c r="AD1198" s="172">
        <v>328</v>
      </c>
      <c r="AE1198" s="168" t="s">
        <v>2001</v>
      </c>
      <c r="AF1198" s="172">
        <v>484</v>
      </c>
      <c r="AG1198" s="168">
        <v>0.47560975609756095</v>
      </c>
      <c r="AH1198" s="171" t="s">
        <v>4748</v>
      </c>
      <c r="AI1198" s="171" t="s">
        <v>4748</v>
      </c>
      <c r="AJ1198" s="171">
        <v>1.8124602269717465</v>
      </c>
      <c r="AK1198" s="171" t="s">
        <v>4748</v>
      </c>
      <c r="AL1198" s="171" t="s">
        <v>4748</v>
      </c>
      <c r="AM1198" s="171">
        <v>4.551453783572132</v>
      </c>
      <c r="AN1198" s="170" t="s">
        <v>4748</v>
      </c>
      <c r="AO1198" s="170">
        <v>29.081849100311342</v>
      </c>
      <c r="AP1198" s="170">
        <v>35.67451711760944</v>
      </c>
      <c r="AQ1198" s="170" t="s">
        <v>4748</v>
      </c>
      <c r="AR1198" s="170">
        <v>0</v>
      </c>
      <c r="AS1198" s="170">
        <v>0</v>
      </c>
      <c r="AT1198" s="6" t="s">
        <v>4748</v>
      </c>
      <c r="AU1198" s="6" t="s">
        <v>4748</v>
      </c>
      <c r="AV1198" s="6">
        <v>0</v>
      </c>
    </row>
    <row r="1199" spans="1:48" x14ac:dyDescent="0.25">
      <c r="A1199" s="162">
        <v>1196</v>
      </c>
      <c r="B1199" s="3" t="s">
        <v>597</v>
      </c>
      <c r="C1199" s="3" t="s">
        <v>694</v>
      </c>
      <c r="D1199" s="28" t="s">
        <v>4942</v>
      </c>
      <c r="E1199" s="25" t="s">
        <v>4942</v>
      </c>
      <c r="F1199" s="25" t="s">
        <v>4942</v>
      </c>
      <c r="G1199" s="25" t="s">
        <v>4942</v>
      </c>
      <c r="H1199" s="28" t="s">
        <v>4942</v>
      </c>
      <c r="I1199" s="51">
        <v>21</v>
      </c>
      <c r="J1199" s="51">
        <v>57.77169</v>
      </c>
      <c r="K1199" s="28" t="s">
        <v>4942</v>
      </c>
      <c r="L1199" s="28" t="s">
        <v>4942</v>
      </c>
      <c r="M1199" s="51" t="s">
        <v>4942</v>
      </c>
      <c r="N1199" s="51" t="s">
        <v>4942</v>
      </c>
      <c r="O1199" s="51" t="s">
        <v>4942</v>
      </c>
      <c r="P1199" s="30">
        <v>79875.770690000005</v>
      </c>
      <c r="Q1199" s="27">
        <v>0.53893788936713549</v>
      </c>
      <c r="R1199" s="30">
        <v>85355.195080000005</v>
      </c>
      <c r="S1199" s="27">
        <v>6.8599330468632314E-2</v>
      </c>
      <c r="T1199" s="30">
        <v>16871.364364000001</v>
      </c>
      <c r="U1199" s="27">
        <v>-0.8023393380076379</v>
      </c>
      <c r="V1199" s="30">
        <v>7165.1182349999999</v>
      </c>
      <c r="W1199" s="32">
        <v>5.7719146431909216</v>
      </c>
      <c r="X1199" s="30">
        <v>2971.5515270000001</v>
      </c>
      <c r="Y1199" s="32">
        <v>-0.58527529769367437</v>
      </c>
      <c r="Z1199" s="30">
        <v>-1657.4256150000001</v>
      </c>
      <c r="AA1199" s="32">
        <v>-1.5577643866984507</v>
      </c>
      <c r="AB1199" s="30">
        <v>358</v>
      </c>
      <c r="AC1199" s="27">
        <v>0.7047619047619047</v>
      </c>
      <c r="AD1199" s="30">
        <v>142</v>
      </c>
      <c r="AE1199" s="27">
        <v>-0.6033519553072626</v>
      </c>
      <c r="AF1199" s="30">
        <v>-78.925028999999995</v>
      </c>
      <c r="AG1199" s="27">
        <v>-1.5558100633802816</v>
      </c>
      <c r="AH1199" s="25">
        <v>2.8294135980490078</v>
      </c>
      <c r="AI1199" s="25">
        <v>1.1600841203962657</v>
      </c>
      <c r="AJ1199" s="25">
        <v>-0.65929851557472263</v>
      </c>
      <c r="AK1199" s="25">
        <v>3.4905019556019519</v>
      </c>
      <c r="AL1199" s="25">
        <v>1.378578016186105</v>
      </c>
      <c r="AM1199" s="25">
        <v>-0.74925778978929347</v>
      </c>
      <c r="AN1199" s="49">
        <v>4.061517661708347</v>
      </c>
      <c r="AO1199" s="49">
        <v>5.4789915594672394</v>
      </c>
      <c r="AP1199" s="49">
        <v>9.641346016276465</v>
      </c>
      <c r="AQ1199" s="49">
        <v>0</v>
      </c>
      <c r="AR1199" s="49">
        <v>0.40099508741393319</v>
      </c>
      <c r="AS1199" s="49">
        <v>0.31239530116567737</v>
      </c>
      <c r="AT1199" s="28">
        <v>0</v>
      </c>
      <c r="AU1199" s="28">
        <v>0</v>
      </c>
      <c r="AV1199" s="28" t="s">
        <v>4748</v>
      </c>
    </row>
    <row r="1200" spans="1:48" x14ac:dyDescent="0.25">
      <c r="A1200" s="162">
        <v>1197</v>
      </c>
      <c r="B1200" s="3" t="s">
        <v>256</v>
      </c>
      <c r="C1200" s="3" t="s">
        <v>1</v>
      </c>
      <c r="D1200" s="6">
        <v>6680</v>
      </c>
      <c r="E1200" s="171">
        <v>-4.4349069999999999</v>
      </c>
      <c r="F1200" s="171">
        <v>6.5390750000000004</v>
      </c>
      <c r="G1200" s="171">
        <v>-8.9918259999999997</v>
      </c>
      <c r="H1200" s="6">
        <v>70319939160</v>
      </c>
      <c r="I1200" s="154">
        <v>10.52694</v>
      </c>
      <c r="J1200" s="154">
        <v>68.811490000000006</v>
      </c>
      <c r="K1200" s="6">
        <v>52</v>
      </c>
      <c r="L1200" s="6">
        <v>373420</v>
      </c>
      <c r="M1200" s="154">
        <v>28.996967377343847</v>
      </c>
      <c r="N1200" s="154">
        <v>0.53216075771358884</v>
      </c>
      <c r="O1200" s="154">
        <v>-0.2655843</v>
      </c>
      <c r="P1200" s="172">
        <v>102421.952315</v>
      </c>
      <c r="Q1200" s="168">
        <v>0.83997703113827638</v>
      </c>
      <c r="R1200" s="172">
        <v>47833.411827999997</v>
      </c>
      <c r="S1200" s="168">
        <v>-0.53297695711864845</v>
      </c>
      <c r="T1200" s="172">
        <v>36101.898292999998</v>
      </c>
      <c r="U1200" s="168">
        <v>-0.24525772021415337</v>
      </c>
      <c r="V1200" s="172">
        <v>8758.8314169999994</v>
      </c>
      <c r="W1200" s="173">
        <v>0.95375199626288731</v>
      </c>
      <c r="X1200" s="172">
        <v>849.44053099999996</v>
      </c>
      <c r="Y1200" s="173">
        <v>-0.90301896559496253</v>
      </c>
      <c r="Z1200" s="172">
        <v>3640.0611349999999</v>
      </c>
      <c r="AA1200" s="173">
        <v>3.2852454081920892</v>
      </c>
      <c r="AB1200" s="172">
        <v>789.99999999999989</v>
      </c>
      <c r="AC1200" s="168">
        <v>0.85683760683760668</v>
      </c>
      <c r="AD1200" s="172">
        <v>55</v>
      </c>
      <c r="AE1200" s="168">
        <v>-0.930379746835443</v>
      </c>
      <c r="AF1200" s="172">
        <v>341</v>
      </c>
      <c r="AG1200" s="168">
        <v>5.2</v>
      </c>
      <c r="AH1200" s="171">
        <v>6.2030385636643937</v>
      </c>
      <c r="AI1200" s="171">
        <v>0.55776983380350886</v>
      </c>
      <c r="AJ1200" s="171">
        <v>2.6074588384476081</v>
      </c>
      <c r="AK1200" s="171">
        <v>6.95453452986923</v>
      </c>
      <c r="AL1200" s="171">
        <v>0.46734722603549628</v>
      </c>
      <c r="AM1200" s="171">
        <v>2.8438383314355744</v>
      </c>
      <c r="AN1200" s="170">
        <v>6.8184929091389961</v>
      </c>
      <c r="AO1200" s="170">
        <v>11.060033881804742</v>
      </c>
      <c r="AP1200" s="170">
        <v>12.938757555321434</v>
      </c>
      <c r="AQ1200" s="170">
        <v>0.56511096360206203</v>
      </c>
      <c r="AR1200" s="170">
        <v>0</v>
      </c>
      <c r="AS1200" s="170">
        <v>0</v>
      </c>
      <c r="AT1200" s="6">
        <v>0</v>
      </c>
      <c r="AU1200" s="6" t="s">
        <v>4748</v>
      </c>
      <c r="AV1200" s="6">
        <v>0</v>
      </c>
    </row>
    <row r="1201" spans="1:48" x14ac:dyDescent="0.25">
      <c r="A1201" s="162">
        <v>1198</v>
      </c>
      <c r="B1201" s="3" t="s">
        <v>3588</v>
      </c>
      <c r="C1201" s="3" t="s">
        <v>2176</v>
      </c>
      <c r="D1201" s="28">
        <v>12900</v>
      </c>
      <c r="E1201" s="25">
        <v>-0.76923079999999999</v>
      </c>
      <c r="F1201" s="25">
        <v>-14</v>
      </c>
      <c r="G1201" s="25">
        <v>-5.1470589999999996</v>
      </c>
      <c r="H1201" s="28">
        <v>865589999999.99988</v>
      </c>
      <c r="I1201" s="51">
        <v>67.099999999999994</v>
      </c>
      <c r="J1201" s="51">
        <v>99.981080000000006</v>
      </c>
      <c r="K1201" s="28">
        <v>44193.05</v>
      </c>
      <c r="L1201" s="28">
        <v>314747500</v>
      </c>
      <c r="M1201" s="51">
        <v>8.1800887761572607</v>
      </c>
      <c r="N1201" s="51">
        <v>0.80961720053797781</v>
      </c>
      <c r="O1201" s="51">
        <v>0.56384690000000004</v>
      </c>
      <c r="P1201" s="30">
        <v>216048.42488499999</v>
      </c>
      <c r="Q1201" s="27">
        <v>-0.55902022798838757</v>
      </c>
      <c r="R1201" s="30">
        <v>206595.00854099999</v>
      </c>
      <c r="S1201" s="27">
        <v>-4.3756006779646417E-2</v>
      </c>
      <c r="T1201" s="30">
        <v>182429.08771699999</v>
      </c>
      <c r="U1201" s="27">
        <v>-0.11697243314184008</v>
      </c>
      <c r="V1201" s="30">
        <v>66701.760248999999</v>
      </c>
      <c r="W1201" s="32">
        <v>0.34315908900016212</v>
      </c>
      <c r="X1201" s="30">
        <v>62777.942949999997</v>
      </c>
      <c r="Y1201" s="32">
        <v>-5.882629310459353E-2</v>
      </c>
      <c r="Z1201" s="30">
        <v>504182.57781699998</v>
      </c>
      <c r="AA1201" s="32">
        <v>7.0312057726797503</v>
      </c>
      <c r="AB1201" s="30">
        <v>949</v>
      </c>
      <c r="AC1201" s="27">
        <v>0.36350574712643668</v>
      </c>
      <c r="AD1201" s="30">
        <v>933</v>
      </c>
      <c r="AE1201" s="27">
        <v>-1.6859852476290849E-2</v>
      </c>
      <c r="AF1201" s="30">
        <v>7514</v>
      </c>
      <c r="AG1201" s="27">
        <v>7.053590568060021</v>
      </c>
      <c r="AH1201" s="25">
        <v>5.9524789234662743</v>
      </c>
      <c r="AI1201" s="25">
        <v>5.4582263969268032</v>
      </c>
      <c r="AJ1201" s="25">
        <v>39.858747881332448</v>
      </c>
      <c r="AK1201" s="25">
        <v>6.6948470054439255</v>
      </c>
      <c r="AL1201" s="25">
        <v>6.344296235949229</v>
      </c>
      <c r="AM1201" s="25">
        <v>46.49474077589803</v>
      </c>
      <c r="AN1201" s="49">
        <v>22.715176804516133</v>
      </c>
      <c r="AO1201" s="49">
        <v>13.063916100201322</v>
      </c>
      <c r="AP1201" s="49">
        <v>19.538632040573667</v>
      </c>
      <c r="AQ1201" s="49">
        <v>6.3386756130568047</v>
      </c>
      <c r="AR1201" s="49">
        <v>7.108596894618799</v>
      </c>
      <c r="AS1201" s="49">
        <v>4.835300746716964</v>
      </c>
      <c r="AT1201" s="28">
        <v>500</v>
      </c>
      <c r="AU1201" s="28">
        <v>1000</v>
      </c>
      <c r="AV1201" s="28" t="s">
        <v>4748</v>
      </c>
    </row>
    <row r="1202" spans="1:48" x14ac:dyDescent="0.25">
      <c r="A1202" s="162">
        <v>1199</v>
      </c>
      <c r="B1202" s="3" t="s">
        <v>3591</v>
      </c>
      <c r="C1202" s="3" t="s">
        <v>2176</v>
      </c>
      <c r="D1202" s="28">
        <v>8600</v>
      </c>
      <c r="E1202" s="25">
        <v>-4.4444439999999998</v>
      </c>
      <c r="F1202" s="25">
        <v>16.21622</v>
      </c>
      <c r="G1202" s="25">
        <v>24.63768</v>
      </c>
      <c r="H1202" s="28">
        <v>258000000000</v>
      </c>
      <c r="I1202" s="51">
        <v>30</v>
      </c>
      <c r="J1202" s="51">
        <v>99.717870000000005</v>
      </c>
      <c r="K1202" s="28">
        <v>1925</v>
      </c>
      <c r="L1202" s="28">
        <v>16697000</v>
      </c>
      <c r="M1202" s="51">
        <v>10.709838107098381</v>
      </c>
      <c r="N1202" s="51">
        <v>0.75602750187248258</v>
      </c>
      <c r="O1202" s="51">
        <v>0.53390990000000005</v>
      </c>
      <c r="P1202" s="30" t="s">
        <v>4748</v>
      </c>
      <c r="Q1202" s="27" t="s">
        <v>2001</v>
      </c>
      <c r="R1202" s="30" t="s">
        <v>4748</v>
      </c>
      <c r="S1202" s="27" t="s">
        <v>2001</v>
      </c>
      <c r="T1202" s="30">
        <v>338579.81607300002</v>
      </c>
      <c r="U1202" s="27" t="s">
        <v>4748</v>
      </c>
      <c r="V1202" s="30" t="s">
        <v>4748</v>
      </c>
      <c r="W1202" s="32" t="s">
        <v>2001</v>
      </c>
      <c r="X1202" s="30" t="s">
        <v>4748</v>
      </c>
      <c r="Y1202" s="32" t="s">
        <v>2001</v>
      </c>
      <c r="Z1202" s="30">
        <v>26753.359487000002</v>
      </c>
      <c r="AA1202" s="32" t="s">
        <v>4748</v>
      </c>
      <c r="AB1202" s="30" t="s">
        <v>4748</v>
      </c>
      <c r="AC1202" s="27" t="s">
        <v>2001</v>
      </c>
      <c r="AD1202" s="30" t="s">
        <v>4748</v>
      </c>
      <c r="AE1202" s="27" t="s">
        <v>2001</v>
      </c>
      <c r="AF1202" s="30">
        <v>803</v>
      </c>
      <c r="AG1202" s="27" t="s">
        <v>4748</v>
      </c>
      <c r="AH1202" s="25" t="s">
        <v>4748</v>
      </c>
      <c r="AI1202" s="25" t="s">
        <v>4748</v>
      </c>
      <c r="AJ1202" s="25" t="s">
        <v>4748</v>
      </c>
      <c r="AK1202" s="25" t="s">
        <v>4748</v>
      </c>
      <c r="AL1202" s="25" t="s">
        <v>4748</v>
      </c>
      <c r="AM1202" s="25" t="s">
        <v>4748</v>
      </c>
      <c r="AN1202" s="49" t="s">
        <v>4748</v>
      </c>
      <c r="AO1202" s="49" t="s">
        <v>4748</v>
      </c>
      <c r="AP1202" s="49">
        <v>16.994758875288017</v>
      </c>
      <c r="AQ1202" s="49" t="s">
        <v>4748</v>
      </c>
      <c r="AR1202" s="49" t="s">
        <v>4748</v>
      </c>
      <c r="AS1202" s="49">
        <v>0</v>
      </c>
      <c r="AT1202" s="28" t="s">
        <v>4748</v>
      </c>
      <c r="AU1202" s="28" t="s">
        <v>4748</v>
      </c>
      <c r="AV1202" s="28">
        <v>700</v>
      </c>
    </row>
    <row r="1203" spans="1:48" x14ac:dyDescent="0.25">
      <c r="A1203" s="162">
        <v>1200</v>
      </c>
      <c r="B1203" s="3" t="s">
        <v>257</v>
      </c>
      <c r="C1203" s="3" t="s">
        <v>1</v>
      </c>
      <c r="D1203" s="28">
        <v>38100</v>
      </c>
      <c r="E1203" s="25">
        <v>-11.90751</v>
      </c>
      <c r="F1203" s="25">
        <v>20.7607</v>
      </c>
      <c r="G1203" s="25">
        <v>6.4245809999999999</v>
      </c>
      <c r="H1203" s="28">
        <v>693073289999.99988</v>
      </c>
      <c r="I1203" s="51">
        <v>18.190899999999999</v>
      </c>
      <c r="J1203" s="51">
        <v>43.307259999999999</v>
      </c>
      <c r="K1203" s="28">
        <v>34796.5</v>
      </c>
      <c r="L1203" s="28">
        <v>1365500000</v>
      </c>
      <c r="M1203" s="51">
        <v>8.380994280686318</v>
      </c>
      <c r="N1203" s="51">
        <v>1.152265169882839</v>
      </c>
      <c r="O1203" s="51">
        <v>0.43797019999999998</v>
      </c>
      <c r="P1203" s="30">
        <v>189810.48676500001</v>
      </c>
      <c r="Q1203" s="27">
        <v>5.8618744462040739E-2</v>
      </c>
      <c r="R1203" s="30">
        <v>281654.032595</v>
      </c>
      <c r="S1203" s="27">
        <v>0.48386971339317708</v>
      </c>
      <c r="T1203" s="30">
        <v>320822.52459099999</v>
      </c>
      <c r="U1203" s="27">
        <v>0.13906597265845547</v>
      </c>
      <c r="V1203" s="30">
        <v>45822.019786999997</v>
      </c>
      <c r="W1203" s="32">
        <v>5.5727739995196979E-2</v>
      </c>
      <c r="X1203" s="30">
        <v>102900.45228899999</v>
      </c>
      <c r="Y1203" s="32">
        <v>1.2456550969888394</v>
      </c>
      <c r="Z1203" s="30">
        <v>89036.418680999996</v>
      </c>
      <c r="AA1203" s="32">
        <v>-0.13473248464508505</v>
      </c>
      <c r="AB1203" s="30">
        <v>2518.952871</v>
      </c>
      <c r="AC1203" s="27">
        <v>5.5722075020955497E-2</v>
      </c>
      <c r="AD1203" s="30">
        <v>4638</v>
      </c>
      <c r="AE1203" s="27">
        <v>0.84124127664157489</v>
      </c>
      <c r="AF1203" s="30">
        <v>3916</v>
      </c>
      <c r="AG1203" s="27">
        <v>-0.15567054764984908</v>
      </c>
      <c r="AH1203" s="25">
        <v>3.6349553889966453</v>
      </c>
      <c r="AI1203" s="25">
        <v>7.3626988504404158</v>
      </c>
      <c r="AJ1203" s="25">
        <v>5.8882853818579308</v>
      </c>
      <c r="AK1203" s="25">
        <v>10.300785131571605</v>
      </c>
      <c r="AL1203" s="25">
        <v>17.773093140550795</v>
      </c>
      <c r="AM1203" s="25">
        <v>13.586887618844576</v>
      </c>
      <c r="AN1203" s="49">
        <v>24.498986860284823</v>
      </c>
      <c r="AO1203" s="49">
        <v>39.606957392443299</v>
      </c>
      <c r="AP1203" s="49">
        <v>30.544481860470029</v>
      </c>
      <c r="AQ1203" s="49">
        <v>1.8524485631914482</v>
      </c>
      <c r="AR1203" s="49">
        <v>0.92246461238679711</v>
      </c>
      <c r="AS1203" s="49">
        <v>0.3029425073035717</v>
      </c>
      <c r="AT1203" s="28">
        <v>1600</v>
      </c>
      <c r="AU1203" s="28">
        <v>2500</v>
      </c>
      <c r="AV1203" s="28" t="s">
        <v>4748</v>
      </c>
    </row>
    <row r="1204" spans="1:48" x14ac:dyDescent="0.25">
      <c r="A1204" s="162">
        <v>1201</v>
      </c>
      <c r="B1204" s="3" t="s">
        <v>4019</v>
      </c>
      <c r="C1204" s="3" t="s">
        <v>2176</v>
      </c>
      <c r="D1204" s="28" t="s">
        <v>4942</v>
      </c>
      <c r="E1204" s="25" t="s">
        <v>4942</v>
      </c>
      <c r="F1204" s="25" t="s">
        <v>4942</v>
      </c>
      <c r="G1204" s="25" t="s">
        <v>4942</v>
      </c>
      <c r="H1204" s="28" t="s">
        <v>4942</v>
      </c>
      <c r="I1204" s="51">
        <v>13.5</v>
      </c>
      <c r="J1204" s="51">
        <v>100</v>
      </c>
      <c r="K1204" s="28" t="s">
        <v>4942</v>
      </c>
      <c r="L1204" s="28" t="s">
        <v>4942</v>
      </c>
      <c r="M1204" s="51" t="s">
        <v>4942</v>
      </c>
      <c r="N1204" s="51" t="s">
        <v>4942</v>
      </c>
      <c r="O1204" s="51" t="s">
        <v>4942</v>
      </c>
      <c r="P1204" s="30" t="s">
        <v>4748</v>
      </c>
      <c r="Q1204" s="27" t="s">
        <v>2001</v>
      </c>
      <c r="R1204" s="30" t="s">
        <v>4748</v>
      </c>
      <c r="S1204" s="27" t="s">
        <v>2001</v>
      </c>
      <c r="T1204" s="30">
        <v>352047.15893400001</v>
      </c>
      <c r="U1204" s="27" t="s">
        <v>4748</v>
      </c>
      <c r="V1204" s="30" t="s">
        <v>4748</v>
      </c>
      <c r="W1204" s="32" t="s">
        <v>2001</v>
      </c>
      <c r="X1204" s="30" t="s">
        <v>4748</v>
      </c>
      <c r="Y1204" s="32" t="s">
        <v>2001</v>
      </c>
      <c r="Z1204" s="30">
        <v>6034.933755</v>
      </c>
      <c r="AA1204" s="32" t="s">
        <v>4748</v>
      </c>
      <c r="AB1204" s="30" t="s">
        <v>4748</v>
      </c>
      <c r="AC1204" s="27" t="s">
        <v>2001</v>
      </c>
      <c r="AD1204" s="30" t="s">
        <v>4748</v>
      </c>
      <c r="AE1204" s="27" t="s">
        <v>2001</v>
      </c>
      <c r="AF1204" s="30">
        <v>447.03213</v>
      </c>
      <c r="AG1204" s="27" t="s">
        <v>4748</v>
      </c>
      <c r="AH1204" s="25" t="s">
        <v>4748</v>
      </c>
      <c r="AI1204" s="25" t="s">
        <v>4748</v>
      </c>
      <c r="AJ1204" s="25">
        <v>2.0001535792079692</v>
      </c>
      <c r="AK1204" s="25" t="s">
        <v>4748</v>
      </c>
      <c r="AL1204" s="25" t="s">
        <v>4748</v>
      </c>
      <c r="AM1204" s="25">
        <v>4.0710461729822676</v>
      </c>
      <c r="AN1204" s="49" t="s">
        <v>4748</v>
      </c>
      <c r="AO1204" s="49" t="s">
        <v>4748</v>
      </c>
      <c r="AP1204" s="49">
        <v>14.724296028680083</v>
      </c>
      <c r="AQ1204" s="49" t="s">
        <v>4748</v>
      </c>
      <c r="AR1204" s="49">
        <v>4.1630938239316011</v>
      </c>
      <c r="AS1204" s="49">
        <v>2.9374086781509496</v>
      </c>
      <c r="AT1204" s="28" t="s">
        <v>4748</v>
      </c>
      <c r="AU1204" s="28" t="s">
        <v>4748</v>
      </c>
      <c r="AV1204" s="28">
        <v>300</v>
      </c>
    </row>
    <row r="1205" spans="1:48" x14ac:dyDescent="0.25">
      <c r="A1205" s="162">
        <v>1202</v>
      </c>
      <c r="B1205" s="3" t="s">
        <v>4219</v>
      </c>
      <c r="C1205" s="3" t="s">
        <v>2176</v>
      </c>
      <c r="D1205" s="28" t="s">
        <v>4942</v>
      </c>
      <c r="E1205" s="25" t="s">
        <v>4942</v>
      </c>
      <c r="F1205" s="25" t="s">
        <v>4942</v>
      </c>
      <c r="G1205" s="25" t="s">
        <v>4942</v>
      </c>
      <c r="H1205" s="28" t="s">
        <v>4942</v>
      </c>
      <c r="I1205" s="51">
        <v>2.3098999999999998</v>
      </c>
      <c r="J1205" s="51">
        <v>100</v>
      </c>
      <c r="K1205" s="28" t="s">
        <v>4942</v>
      </c>
      <c r="L1205" s="28" t="s">
        <v>4942</v>
      </c>
      <c r="M1205" s="51" t="s">
        <v>4942</v>
      </c>
      <c r="N1205" s="51" t="s">
        <v>4942</v>
      </c>
      <c r="O1205" s="51" t="s">
        <v>4942</v>
      </c>
      <c r="P1205" s="30" t="s">
        <v>4748</v>
      </c>
      <c r="Q1205" s="27" t="s">
        <v>2001</v>
      </c>
      <c r="R1205" s="30">
        <v>269701.06053000002</v>
      </c>
      <c r="S1205" s="27" t="s">
        <v>2001</v>
      </c>
      <c r="T1205" s="30">
        <v>226182.38261500001</v>
      </c>
      <c r="U1205" s="27">
        <v>-0.16135894248795227</v>
      </c>
      <c r="V1205" s="30" t="s">
        <v>4748</v>
      </c>
      <c r="W1205" s="32" t="s">
        <v>2001</v>
      </c>
      <c r="X1205" s="30">
        <v>1315.702812</v>
      </c>
      <c r="Y1205" s="32" t="s">
        <v>2001</v>
      </c>
      <c r="Z1205" s="30">
        <v>850.016977</v>
      </c>
      <c r="AA1205" s="32">
        <v>-0.35394454640718664</v>
      </c>
      <c r="AB1205" s="30" t="s">
        <v>4748</v>
      </c>
      <c r="AC1205" s="27" t="s">
        <v>2001</v>
      </c>
      <c r="AD1205" s="30" t="s">
        <v>4748</v>
      </c>
      <c r="AE1205" s="27" t="s">
        <v>2001</v>
      </c>
      <c r="AF1205" s="30">
        <v>368</v>
      </c>
      <c r="AG1205" s="27" t="s">
        <v>4748</v>
      </c>
      <c r="AH1205" s="25" t="s">
        <v>4748</v>
      </c>
      <c r="AI1205" s="25" t="s">
        <v>4748</v>
      </c>
      <c r="AJ1205" s="25">
        <v>0.23028689768269545</v>
      </c>
      <c r="AK1205" s="25" t="s">
        <v>4748</v>
      </c>
      <c r="AL1205" s="25" t="s">
        <v>4748</v>
      </c>
      <c r="AM1205" s="25">
        <v>3.0764089410808468</v>
      </c>
      <c r="AN1205" s="49" t="s">
        <v>4748</v>
      </c>
      <c r="AO1205" s="49">
        <v>4.22700682288637</v>
      </c>
      <c r="AP1205" s="49">
        <v>4.8210668969568378</v>
      </c>
      <c r="AQ1205" s="49" t="s">
        <v>4748</v>
      </c>
      <c r="AR1205" s="49">
        <v>180.06613301064871</v>
      </c>
      <c r="AS1205" s="49">
        <v>187.10152734877036</v>
      </c>
      <c r="AT1205" s="28" t="s">
        <v>4748</v>
      </c>
      <c r="AU1205" s="28" t="s">
        <v>4748</v>
      </c>
      <c r="AV1205" s="28">
        <v>0</v>
      </c>
    </row>
    <row r="1206" spans="1:48" x14ac:dyDescent="0.25">
      <c r="A1206" s="162">
        <v>1203</v>
      </c>
      <c r="B1206" s="3" t="s">
        <v>4071</v>
      </c>
      <c r="C1206" s="3" t="s">
        <v>2176</v>
      </c>
      <c r="D1206" s="28">
        <v>6000</v>
      </c>
      <c r="E1206" s="25">
        <v>0</v>
      </c>
      <c r="F1206" s="25">
        <v>17.64706</v>
      </c>
      <c r="G1206" s="25">
        <v>-27.710840000000001</v>
      </c>
      <c r="H1206" s="28">
        <v>18000000000</v>
      </c>
      <c r="I1206" s="51">
        <v>3</v>
      </c>
      <c r="J1206" s="51">
        <v>100</v>
      </c>
      <c r="K1206" s="28">
        <v>455</v>
      </c>
      <c r="L1206" s="28">
        <v>2692000</v>
      </c>
      <c r="M1206" s="51">
        <v>3.7759597230962871</v>
      </c>
      <c r="N1206" s="51">
        <v>0.53733031283502275</v>
      </c>
      <c r="O1206" s="51" t="s">
        <v>4942</v>
      </c>
      <c r="P1206" s="30" t="s">
        <v>4748</v>
      </c>
      <c r="Q1206" s="27" t="s">
        <v>2001</v>
      </c>
      <c r="R1206" s="30">
        <v>723700.21900899999</v>
      </c>
      <c r="S1206" s="27" t="s">
        <v>2001</v>
      </c>
      <c r="T1206" s="30" t="s">
        <v>4748</v>
      </c>
      <c r="U1206" s="27" t="s">
        <v>4748</v>
      </c>
      <c r="V1206" s="30" t="s">
        <v>4748</v>
      </c>
      <c r="W1206" s="32" t="s">
        <v>2001</v>
      </c>
      <c r="X1206" s="30">
        <v>8195.9345900000008</v>
      </c>
      <c r="Y1206" s="32" t="s">
        <v>2001</v>
      </c>
      <c r="Z1206" s="30" t="s">
        <v>4748</v>
      </c>
      <c r="AA1206" s="32" t="s">
        <v>4748</v>
      </c>
      <c r="AB1206" s="30" t="s">
        <v>4748</v>
      </c>
      <c r="AC1206" s="27" t="s">
        <v>2001</v>
      </c>
      <c r="AD1206" s="30" t="s">
        <v>4748</v>
      </c>
      <c r="AE1206" s="27" t="s">
        <v>2001</v>
      </c>
      <c r="AF1206" s="30" t="s">
        <v>4748</v>
      </c>
      <c r="AG1206" s="27" t="s">
        <v>4748</v>
      </c>
      <c r="AH1206" s="25" t="s">
        <v>4748</v>
      </c>
      <c r="AI1206" s="25" t="s">
        <v>4748</v>
      </c>
      <c r="AJ1206" s="25" t="s">
        <v>4748</v>
      </c>
      <c r="AK1206" s="25" t="s">
        <v>4748</v>
      </c>
      <c r="AL1206" s="25" t="s">
        <v>4748</v>
      </c>
      <c r="AM1206" s="25" t="s">
        <v>4748</v>
      </c>
      <c r="AN1206" s="49" t="s">
        <v>4748</v>
      </c>
      <c r="AO1206" s="49">
        <v>4.0352099468739961</v>
      </c>
      <c r="AP1206" s="49" t="s">
        <v>4748</v>
      </c>
      <c r="AQ1206" s="49" t="s">
        <v>4748</v>
      </c>
      <c r="AR1206" s="49">
        <v>109.58675881825025</v>
      </c>
      <c r="AS1206" s="49" t="s">
        <v>4748</v>
      </c>
      <c r="AT1206" s="28" t="s">
        <v>4748</v>
      </c>
      <c r="AU1206" s="28" t="s">
        <v>4748</v>
      </c>
      <c r="AV1206" s="28" t="s">
        <v>4748</v>
      </c>
    </row>
    <row r="1207" spans="1:48" x14ac:dyDescent="0.25">
      <c r="A1207" s="162">
        <v>1204</v>
      </c>
      <c r="B1207" s="3" t="s">
        <v>598</v>
      </c>
      <c r="C1207" s="3" t="s">
        <v>694</v>
      </c>
      <c r="D1207" s="6">
        <v>8300</v>
      </c>
      <c r="E1207" s="171">
        <v>5.0632910000000004</v>
      </c>
      <c r="F1207" s="171">
        <v>5.0632910000000004</v>
      </c>
      <c r="G1207" s="171">
        <v>-28.236920000000001</v>
      </c>
      <c r="H1207" s="6">
        <v>103084232100</v>
      </c>
      <c r="I1207" s="154">
        <v>12.419789999999999</v>
      </c>
      <c r="J1207" s="154">
        <v>39.746670000000002</v>
      </c>
      <c r="K1207" s="6">
        <v>5495</v>
      </c>
      <c r="L1207" s="6">
        <v>43656500</v>
      </c>
      <c r="M1207" s="154">
        <v>3.6752286351039545</v>
      </c>
      <c r="N1207" s="154">
        <v>0.71258804546620647</v>
      </c>
      <c r="O1207" s="154">
        <v>0.31640220000000002</v>
      </c>
      <c r="P1207" s="172">
        <v>2341633.3884080001</v>
      </c>
      <c r="Q1207" s="168">
        <v>0.50949610856137695</v>
      </c>
      <c r="R1207" s="172">
        <v>2695993.447191</v>
      </c>
      <c r="S1207" s="168">
        <v>0.15133028959068517</v>
      </c>
      <c r="T1207" s="172">
        <v>2027338.9119160001</v>
      </c>
      <c r="U1207" s="168">
        <v>-0.24801786368274822</v>
      </c>
      <c r="V1207" s="172">
        <v>33328.928311000003</v>
      </c>
      <c r="W1207" s="173">
        <v>0.4077017843069628</v>
      </c>
      <c r="X1207" s="172">
        <v>41690.473544</v>
      </c>
      <c r="Y1207" s="173">
        <v>0.25087951088545268</v>
      </c>
      <c r="Z1207" s="172">
        <v>36587.688866999997</v>
      </c>
      <c r="AA1207" s="173">
        <v>-0.12239689893698472</v>
      </c>
      <c r="AB1207" s="172">
        <v>2318.4180275471194</v>
      </c>
      <c r="AC1207" s="168">
        <v>0.21623768885047512</v>
      </c>
      <c r="AD1207" s="172">
        <v>2895.1653523131672</v>
      </c>
      <c r="AE1207" s="168">
        <v>0.24876761563842953</v>
      </c>
      <c r="AF1207" s="172">
        <v>2637.9003558718859</v>
      </c>
      <c r="AG1207" s="168">
        <v>-8.8860208359336973E-2</v>
      </c>
      <c r="AH1207" s="171">
        <v>3.6560484456438225</v>
      </c>
      <c r="AI1207" s="171">
        <v>3.1562322815764978</v>
      </c>
      <c r="AJ1207" s="171">
        <v>2.506433291015135</v>
      </c>
      <c r="AK1207" s="171">
        <v>31.995394534987852</v>
      </c>
      <c r="AL1207" s="171">
        <v>27.927277357161469</v>
      </c>
      <c r="AM1207" s="171">
        <v>21.93973936298611</v>
      </c>
      <c r="AN1207" s="170">
        <v>5.3165290296206198</v>
      </c>
      <c r="AO1207" s="170">
        <v>5.8652864775600939</v>
      </c>
      <c r="AP1207" s="170">
        <v>7.3645120831768551</v>
      </c>
      <c r="AQ1207" s="170">
        <v>48.323262575273468</v>
      </c>
      <c r="AR1207" s="170">
        <v>101.6615739573772</v>
      </c>
      <c r="AS1207" s="170">
        <v>176.95378896887414</v>
      </c>
      <c r="AT1207" s="6">
        <v>0</v>
      </c>
      <c r="AU1207" s="6">
        <v>2224.1992882562276</v>
      </c>
      <c r="AV1207" s="6">
        <v>1779.359430604982</v>
      </c>
    </row>
    <row r="1208" spans="1:48" x14ac:dyDescent="0.25">
      <c r="A1208" s="162">
        <v>1205</v>
      </c>
      <c r="B1208" s="3" t="s">
        <v>258</v>
      </c>
      <c r="C1208" s="3" t="s">
        <v>1</v>
      </c>
      <c r="D1208" s="28">
        <v>27200</v>
      </c>
      <c r="E1208" s="25">
        <v>-6.2068969999999997</v>
      </c>
      <c r="F1208" s="25">
        <v>3.422053</v>
      </c>
      <c r="G1208" s="25">
        <v>-46.561889999999998</v>
      </c>
      <c r="H1208" s="28">
        <v>921431225600</v>
      </c>
      <c r="I1208" s="51">
        <v>33.876149999999996</v>
      </c>
      <c r="J1208" s="51">
        <v>73.27328</v>
      </c>
      <c r="K1208" s="28">
        <v>1222</v>
      </c>
      <c r="L1208" s="28">
        <v>34600000</v>
      </c>
      <c r="M1208" s="51">
        <v>9.4872689222183464</v>
      </c>
      <c r="N1208" s="51">
        <v>1.4158323476053694</v>
      </c>
      <c r="O1208" s="51">
        <v>0.31083460000000002</v>
      </c>
      <c r="P1208" s="30">
        <v>3593394.587425</v>
      </c>
      <c r="Q1208" s="27">
        <v>-0.12853144467784361</v>
      </c>
      <c r="R1208" s="30">
        <v>3977927.992052</v>
      </c>
      <c r="S1208" s="27">
        <v>0.10701118267742316</v>
      </c>
      <c r="T1208" s="30">
        <v>4337772.7210630002</v>
      </c>
      <c r="U1208" s="27">
        <v>9.0460342602977972E-2</v>
      </c>
      <c r="V1208" s="30">
        <v>69739.969838999998</v>
      </c>
      <c r="W1208" s="32">
        <v>0.10245691877870566</v>
      </c>
      <c r="X1208" s="30">
        <v>66948.928851000004</v>
      </c>
      <c r="Y1208" s="32">
        <v>-4.0020679596554531E-2</v>
      </c>
      <c r="Z1208" s="30">
        <v>132755.42247600001</v>
      </c>
      <c r="AA1208" s="32">
        <v>0.98293572062157142</v>
      </c>
      <c r="AB1208" s="30">
        <v>1992.9411764705883</v>
      </c>
      <c r="AC1208" s="27">
        <v>1.6501650165016368E-2</v>
      </c>
      <c r="AD1208" s="30">
        <v>1971.1764705882354</v>
      </c>
      <c r="AE1208" s="27">
        <v>-1.0920897284533604E-2</v>
      </c>
      <c r="AF1208" s="30">
        <v>3862</v>
      </c>
      <c r="AG1208" s="27">
        <v>0.95923604894061465</v>
      </c>
      <c r="AH1208" s="25">
        <v>5.7271419645283403</v>
      </c>
      <c r="AI1208" s="25">
        <v>5.5332780501850092</v>
      </c>
      <c r="AJ1208" s="25">
        <v>9.6132748921871638</v>
      </c>
      <c r="AK1208" s="25">
        <v>14.522632230867766</v>
      </c>
      <c r="AL1208" s="25">
        <v>13.618403077138638</v>
      </c>
      <c r="AM1208" s="25">
        <v>23.118780419132978</v>
      </c>
      <c r="AN1208" s="49">
        <v>9.8216347526673182</v>
      </c>
      <c r="AO1208" s="49">
        <v>9.406105826113432</v>
      </c>
      <c r="AP1208" s="49">
        <v>12.998523117200712</v>
      </c>
      <c r="AQ1208" s="49">
        <v>88.327454995944464</v>
      </c>
      <c r="AR1208" s="49">
        <v>72.065685242162715</v>
      </c>
      <c r="AS1208" s="49">
        <v>53.016754728192858</v>
      </c>
      <c r="AT1208" s="28">
        <v>1176.4705882352941</v>
      </c>
      <c r="AU1208" s="28">
        <v>941.17647058823536</v>
      </c>
      <c r="AV1208" s="28" t="s">
        <v>4748</v>
      </c>
    </row>
    <row r="1209" spans="1:48" x14ac:dyDescent="0.25">
      <c r="A1209" s="162">
        <v>1206</v>
      </c>
      <c r="B1209" s="3" t="s">
        <v>3594</v>
      </c>
      <c r="C1209" s="3" t="s">
        <v>2176</v>
      </c>
      <c r="D1209" s="28">
        <v>10100</v>
      </c>
      <c r="E1209" s="25">
        <v>0</v>
      </c>
      <c r="F1209" s="25">
        <v>4.1237110000000001</v>
      </c>
      <c r="G1209" s="25">
        <v>3.0612240000000002</v>
      </c>
      <c r="H1209" s="28">
        <v>14308670000</v>
      </c>
      <c r="I1209" s="51">
        <v>1.4166999999999998</v>
      </c>
      <c r="J1209" s="51">
        <v>94.042500000000004</v>
      </c>
      <c r="K1209" s="28">
        <v>0</v>
      </c>
      <c r="L1209" s="28" t="s">
        <v>4942</v>
      </c>
      <c r="M1209" s="51">
        <v>5.0525262631315657</v>
      </c>
      <c r="N1209" s="51">
        <v>0.66746387889432224</v>
      </c>
      <c r="O1209" s="51" t="s">
        <v>4942</v>
      </c>
      <c r="P1209" s="30">
        <v>43808.263180000002</v>
      </c>
      <c r="Q1209" s="27" t="s">
        <v>2001</v>
      </c>
      <c r="R1209" s="30">
        <v>42642.325337000002</v>
      </c>
      <c r="S1209" s="27">
        <v>-2.6614564430673227E-2</v>
      </c>
      <c r="T1209" s="30">
        <v>70145.816489000004</v>
      </c>
      <c r="U1209" s="27">
        <v>0.64498103550032493</v>
      </c>
      <c r="V1209" s="30">
        <v>2765.4259740000002</v>
      </c>
      <c r="W1209" s="32" t="s">
        <v>2001</v>
      </c>
      <c r="X1209" s="30">
        <v>3739.772892</v>
      </c>
      <c r="Y1209" s="32">
        <v>0.35233158549916754</v>
      </c>
      <c r="Z1209" s="30">
        <v>3331.0492359999998</v>
      </c>
      <c r="AA1209" s="32">
        <v>-0.10929103659591961</v>
      </c>
      <c r="AB1209" s="30">
        <v>1659</v>
      </c>
      <c r="AC1209" s="27" t="s">
        <v>2001</v>
      </c>
      <c r="AD1209" s="30">
        <v>2244</v>
      </c>
      <c r="AE1209" s="27">
        <v>0.35262206148282105</v>
      </c>
      <c r="AF1209" s="30">
        <v>1999</v>
      </c>
      <c r="AG1209" s="27">
        <v>-0.10918003565062388</v>
      </c>
      <c r="AH1209" s="25" t="s">
        <v>4748</v>
      </c>
      <c r="AI1209" s="25">
        <v>11.370047091850358</v>
      </c>
      <c r="AJ1209" s="25">
        <v>9.3453773457701192</v>
      </c>
      <c r="AK1209" s="25" t="s">
        <v>4748</v>
      </c>
      <c r="AL1209" s="25">
        <v>15.584539347242471</v>
      </c>
      <c r="AM1209" s="25">
        <v>13.416206944752709</v>
      </c>
      <c r="AN1209" s="49">
        <v>21.701209073132677</v>
      </c>
      <c r="AO1209" s="49">
        <v>24.629301249402459</v>
      </c>
      <c r="AP1209" s="49">
        <v>14.951906039392549</v>
      </c>
      <c r="AQ1209" s="49">
        <v>0</v>
      </c>
      <c r="AR1209" s="49">
        <v>0</v>
      </c>
      <c r="AS1209" s="49">
        <v>0</v>
      </c>
      <c r="AT1209" s="28" t="s">
        <v>4748</v>
      </c>
      <c r="AU1209" s="28" t="s">
        <v>4748</v>
      </c>
      <c r="AV1209" s="28">
        <v>1710</v>
      </c>
    </row>
    <row r="1210" spans="1:48" x14ac:dyDescent="0.25">
      <c r="A1210" s="162">
        <v>1207</v>
      </c>
      <c r="B1210" s="3" t="s">
        <v>3597</v>
      </c>
      <c r="C1210" s="3" t="s">
        <v>2176</v>
      </c>
      <c r="D1210" s="28">
        <v>9000</v>
      </c>
      <c r="E1210" s="25">
        <v>-10.89109</v>
      </c>
      <c r="F1210" s="25">
        <v>-60.352420000000002</v>
      </c>
      <c r="G1210" s="25">
        <v>-77.040819999999997</v>
      </c>
      <c r="H1210" s="28">
        <v>45000000000</v>
      </c>
      <c r="I1210" s="51">
        <v>5</v>
      </c>
      <c r="J1210" s="51">
        <v>4.3457999999999997</v>
      </c>
      <c r="K1210" s="28">
        <v>110</v>
      </c>
      <c r="L1210" s="28">
        <v>1044500</v>
      </c>
      <c r="M1210" s="51">
        <v>11.889035667107001</v>
      </c>
      <c r="N1210" s="51">
        <v>0.75587032604337845</v>
      </c>
      <c r="O1210" s="51" t="s">
        <v>4942</v>
      </c>
      <c r="P1210" s="30" t="s">
        <v>4748</v>
      </c>
      <c r="Q1210" s="27" t="s">
        <v>2001</v>
      </c>
      <c r="R1210" s="30">
        <v>440720.35721599997</v>
      </c>
      <c r="S1210" s="27" t="s">
        <v>2001</v>
      </c>
      <c r="T1210" s="30">
        <v>329254.51340200001</v>
      </c>
      <c r="U1210" s="27">
        <v>-0.25291739305649957</v>
      </c>
      <c r="V1210" s="30" t="s">
        <v>4748</v>
      </c>
      <c r="W1210" s="32" t="s">
        <v>2001</v>
      </c>
      <c r="X1210" s="30">
        <v>2398.919973</v>
      </c>
      <c r="Y1210" s="32" t="s">
        <v>2001</v>
      </c>
      <c r="Z1210" s="30">
        <v>3783.7072779999999</v>
      </c>
      <c r="AA1210" s="32">
        <v>0.57725448142742186</v>
      </c>
      <c r="AB1210" s="30" t="s">
        <v>4748</v>
      </c>
      <c r="AC1210" s="27" t="s">
        <v>2001</v>
      </c>
      <c r="AD1210" s="30">
        <v>480</v>
      </c>
      <c r="AE1210" s="27" t="s">
        <v>2001</v>
      </c>
      <c r="AF1210" s="30">
        <v>757</v>
      </c>
      <c r="AG1210" s="27">
        <v>0.57708333333333328</v>
      </c>
      <c r="AH1210" s="25" t="s">
        <v>4748</v>
      </c>
      <c r="AI1210" s="25" t="s">
        <v>4748</v>
      </c>
      <c r="AJ1210" s="25">
        <v>1.7741329472777585</v>
      </c>
      <c r="AK1210" s="25" t="s">
        <v>4748</v>
      </c>
      <c r="AL1210" s="25" t="s">
        <v>4748</v>
      </c>
      <c r="AM1210" s="25">
        <v>6.3363141316891038</v>
      </c>
      <c r="AN1210" s="49" t="s">
        <v>4748</v>
      </c>
      <c r="AO1210" s="49">
        <v>2.4347047905347918</v>
      </c>
      <c r="AP1210" s="49">
        <v>4.4560177430542414</v>
      </c>
      <c r="AQ1210" s="49" t="s">
        <v>4748</v>
      </c>
      <c r="AR1210" s="49">
        <v>0</v>
      </c>
      <c r="AS1210" s="49">
        <v>0</v>
      </c>
      <c r="AT1210" s="28" t="s">
        <v>4748</v>
      </c>
      <c r="AU1210" s="28">
        <v>600</v>
      </c>
      <c r="AV1210" s="28">
        <v>600</v>
      </c>
    </row>
    <row r="1211" spans="1:48" x14ac:dyDescent="0.25">
      <c r="A1211" s="162">
        <v>1208</v>
      </c>
      <c r="B1211" s="3" t="s">
        <v>3600</v>
      </c>
      <c r="C1211" s="3" t="s">
        <v>2176</v>
      </c>
      <c r="D1211" s="6" t="s">
        <v>4942</v>
      </c>
      <c r="E1211" s="171" t="s">
        <v>4942</v>
      </c>
      <c r="F1211" s="171" t="s">
        <v>4942</v>
      </c>
      <c r="G1211" s="171" t="s">
        <v>4942</v>
      </c>
      <c r="H1211" s="6" t="s">
        <v>4942</v>
      </c>
      <c r="I1211" s="154">
        <v>1.25</v>
      </c>
      <c r="J1211" s="154">
        <v>80.726879999999994</v>
      </c>
      <c r="K1211" s="6">
        <v>0</v>
      </c>
      <c r="L1211" s="6" t="s">
        <v>4942</v>
      </c>
      <c r="M1211" s="154" t="s">
        <v>4942</v>
      </c>
      <c r="N1211" s="154" t="s">
        <v>4942</v>
      </c>
      <c r="O1211" s="154" t="s">
        <v>4942</v>
      </c>
      <c r="P1211" s="172" t="s">
        <v>4748</v>
      </c>
      <c r="Q1211" s="168" t="s">
        <v>2001</v>
      </c>
      <c r="R1211" s="172">
        <v>346924.47442300001</v>
      </c>
      <c r="S1211" s="168" t="s">
        <v>2001</v>
      </c>
      <c r="T1211" s="172">
        <v>315960.32355299999</v>
      </c>
      <c r="U1211" s="168">
        <v>-8.9253290421493492E-2</v>
      </c>
      <c r="V1211" s="172" t="s">
        <v>4748</v>
      </c>
      <c r="W1211" s="173" t="s">
        <v>2001</v>
      </c>
      <c r="X1211" s="172">
        <v>3539.5593520000002</v>
      </c>
      <c r="Y1211" s="173" t="s">
        <v>2001</v>
      </c>
      <c r="Z1211" s="172">
        <v>3071.0588149999999</v>
      </c>
      <c r="AA1211" s="173">
        <v>-0.13236126037419821</v>
      </c>
      <c r="AB1211" s="172" t="s">
        <v>4748</v>
      </c>
      <c r="AC1211" s="168" t="s">
        <v>2001</v>
      </c>
      <c r="AD1211" s="172">
        <v>2831.6474819999999</v>
      </c>
      <c r="AE1211" s="168" t="s">
        <v>2001</v>
      </c>
      <c r="AF1211" s="172">
        <v>1954</v>
      </c>
      <c r="AG1211" s="168">
        <v>-0.30994235249230784</v>
      </c>
      <c r="AH1211" s="171" t="s">
        <v>4748</v>
      </c>
      <c r="AI1211" s="171" t="s">
        <v>4748</v>
      </c>
      <c r="AJ1211" s="171">
        <v>5.1038519499606085</v>
      </c>
      <c r="AK1211" s="171" t="s">
        <v>4748</v>
      </c>
      <c r="AL1211" s="171" t="s">
        <v>4748</v>
      </c>
      <c r="AM1211" s="171">
        <v>14.917297811855528</v>
      </c>
      <c r="AN1211" s="170" t="s">
        <v>4748</v>
      </c>
      <c r="AO1211" s="170">
        <v>9.8456481768285151</v>
      </c>
      <c r="AP1211" s="170">
        <v>8.7551478270846079</v>
      </c>
      <c r="AQ1211" s="170" t="s">
        <v>4748</v>
      </c>
      <c r="AR1211" s="170">
        <v>51.499076671367462</v>
      </c>
      <c r="AS1211" s="170">
        <v>26.731222739749867</v>
      </c>
      <c r="AT1211" s="6" t="s">
        <v>4748</v>
      </c>
      <c r="AU1211" s="6" t="s">
        <v>4748</v>
      </c>
      <c r="AV1211" s="6" t="s">
        <v>4748</v>
      </c>
    </row>
    <row r="1212" spans="1:48" x14ac:dyDescent="0.25">
      <c r="A1212" s="162">
        <v>1209</v>
      </c>
      <c r="B1212" s="3" t="s">
        <v>259</v>
      </c>
      <c r="C1212" s="3" t="s">
        <v>1</v>
      </c>
      <c r="D1212" s="28">
        <v>24700</v>
      </c>
      <c r="E1212" s="25">
        <v>-5.7251909999999997</v>
      </c>
      <c r="F1212" s="25">
        <v>-4.8169560000000002</v>
      </c>
      <c r="G1212" s="25">
        <v>1.229508</v>
      </c>
      <c r="H1212" s="28">
        <v>1568450000000</v>
      </c>
      <c r="I1212" s="51">
        <v>63.5</v>
      </c>
      <c r="J1212" s="51">
        <v>9.5824130000000007</v>
      </c>
      <c r="K1212" s="28">
        <v>1193</v>
      </c>
      <c r="L1212" s="28">
        <v>30700000</v>
      </c>
      <c r="M1212" s="51">
        <v>9.1259011378929848</v>
      </c>
      <c r="N1212" s="51">
        <v>1.7524542378890982</v>
      </c>
      <c r="O1212" s="51">
        <v>0.49909360000000003</v>
      </c>
      <c r="P1212" s="30">
        <v>251087.21664500001</v>
      </c>
      <c r="Q1212" s="27">
        <v>-0.19474745143144945</v>
      </c>
      <c r="R1212" s="30">
        <v>241080.375864</v>
      </c>
      <c r="S1212" s="27">
        <v>-3.9854043207417367E-2</v>
      </c>
      <c r="T1212" s="30">
        <v>342841.57421799999</v>
      </c>
      <c r="U1212" s="27">
        <v>0.42210486021228977</v>
      </c>
      <c r="V1212" s="30">
        <v>115290.85782200001</v>
      </c>
      <c r="W1212" s="32">
        <v>-0.16661548090021905</v>
      </c>
      <c r="X1212" s="30">
        <v>110170.485307</v>
      </c>
      <c r="Y1212" s="32">
        <v>-4.4412649985703601E-2</v>
      </c>
      <c r="Z1212" s="30">
        <v>166466.633978</v>
      </c>
      <c r="AA1212" s="32">
        <v>0.51099120162832823</v>
      </c>
      <c r="AB1212" s="30">
        <v>1737</v>
      </c>
      <c r="AC1212" s="27">
        <v>-0.20284534189995407</v>
      </c>
      <c r="AD1212" s="30">
        <v>1735</v>
      </c>
      <c r="AE1212" s="27">
        <v>-1.1514104778354017E-3</v>
      </c>
      <c r="AF1212" s="30">
        <v>2622</v>
      </c>
      <c r="AG1212" s="27">
        <v>0.51123919308357346</v>
      </c>
      <c r="AH1212" s="25">
        <v>12.448336351199551</v>
      </c>
      <c r="AI1212" s="25">
        <v>12.575153565331892</v>
      </c>
      <c r="AJ1212" s="25">
        <v>18.832461862479544</v>
      </c>
      <c r="AK1212" s="25">
        <v>13.059874797757818</v>
      </c>
      <c r="AL1212" s="25">
        <v>12.753718886822615</v>
      </c>
      <c r="AM1212" s="25">
        <v>19.586555392447643</v>
      </c>
      <c r="AN1212" s="49">
        <v>60.657183724065497</v>
      </c>
      <c r="AO1212" s="49">
        <v>58.791210291606667</v>
      </c>
      <c r="AP1212" s="49">
        <v>63.611199095220464</v>
      </c>
      <c r="AQ1212" s="49">
        <v>0</v>
      </c>
      <c r="AR1212" s="49">
        <v>0</v>
      </c>
      <c r="AS1212" s="49">
        <v>0</v>
      </c>
      <c r="AT1212" s="28">
        <v>1800</v>
      </c>
      <c r="AU1212" s="28">
        <v>2000</v>
      </c>
      <c r="AV1212" s="28">
        <v>2500</v>
      </c>
    </row>
    <row r="1213" spans="1:48" x14ac:dyDescent="0.25">
      <c r="A1213" s="162">
        <v>1210</v>
      </c>
      <c r="B1213" s="3" t="s">
        <v>3603</v>
      </c>
      <c r="C1213" s="3" t="s">
        <v>2176</v>
      </c>
      <c r="D1213" s="28">
        <v>95000</v>
      </c>
      <c r="E1213" s="25">
        <v>-11.21495</v>
      </c>
      <c r="F1213" s="25">
        <v>-24.483309999999999</v>
      </c>
      <c r="G1213" s="25">
        <v>34.75177</v>
      </c>
      <c r="H1213" s="28">
        <v>2678054655000</v>
      </c>
      <c r="I1213" s="51">
        <v>28.190049999999999</v>
      </c>
      <c r="J1213" s="51">
        <v>20.68384</v>
      </c>
      <c r="K1213" s="28">
        <v>395</v>
      </c>
      <c r="L1213" s="28">
        <v>39100000</v>
      </c>
      <c r="M1213" s="51">
        <v>26.084568918176824</v>
      </c>
      <c r="N1213" s="51">
        <v>6.3159691453947637</v>
      </c>
      <c r="O1213" s="51">
        <v>0.82170220000000005</v>
      </c>
      <c r="P1213" s="30">
        <v>1808503.2686930001</v>
      </c>
      <c r="Q1213" s="27">
        <v>0.52591189219343359</v>
      </c>
      <c r="R1213" s="30">
        <v>2337903.2412060001</v>
      </c>
      <c r="S1213" s="27">
        <v>0.29272823648010093</v>
      </c>
      <c r="T1213" s="30">
        <v>2509898.409802</v>
      </c>
      <c r="U1213" s="27">
        <v>7.3568129580622324E-2</v>
      </c>
      <c r="V1213" s="30">
        <v>40731.658275000002</v>
      </c>
      <c r="W1213" s="32">
        <v>0.70135963572554405</v>
      </c>
      <c r="X1213" s="30">
        <v>119341.252913</v>
      </c>
      <c r="Y1213" s="32">
        <v>1.9299384794811671</v>
      </c>
      <c r="Z1213" s="30">
        <v>105184.469168</v>
      </c>
      <c r="AA1213" s="32">
        <v>-0.11862439348881589</v>
      </c>
      <c r="AB1213" s="30">
        <v>807.72155690922636</v>
      </c>
      <c r="AC1213" s="27">
        <v>-0.10927573062261753</v>
      </c>
      <c r="AD1213" s="30">
        <v>2286.9633181109375</v>
      </c>
      <c r="AE1213" s="27">
        <v>1.8313758603423675</v>
      </c>
      <c r="AF1213" s="30">
        <v>3642</v>
      </c>
      <c r="AG1213" s="27">
        <v>0.59250477310162586</v>
      </c>
      <c r="AH1213" s="25">
        <v>3.3437428198754366</v>
      </c>
      <c r="AI1213" s="25">
        <v>7.6896413109987485</v>
      </c>
      <c r="AJ1213" s="25">
        <v>5.813897839836601</v>
      </c>
      <c r="AK1213" s="25">
        <v>7.92084564034925</v>
      </c>
      <c r="AL1213" s="25">
        <v>19.534153883956833</v>
      </c>
      <c r="AM1213" s="25">
        <v>25.781971585227701</v>
      </c>
      <c r="AN1213" s="49">
        <v>16.400094257465692</v>
      </c>
      <c r="AO1213" s="49">
        <v>21.399444866500239</v>
      </c>
      <c r="AP1213" s="49">
        <v>18.139301428933763</v>
      </c>
      <c r="AQ1213" s="49">
        <v>237.78759065449469</v>
      </c>
      <c r="AR1213" s="49">
        <v>257.6980641576647</v>
      </c>
      <c r="AS1213" s="49">
        <v>260.9555744515061</v>
      </c>
      <c r="AT1213" s="28">
        <v>576.12093930757953</v>
      </c>
      <c r="AU1213" s="28">
        <v>1199.9807529516597</v>
      </c>
      <c r="AV1213" s="28">
        <v>1250</v>
      </c>
    </row>
    <row r="1214" spans="1:48" x14ac:dyDescent="0.25">
      <c r="A1214" s="162">
        <v>1211</v>
      </c>
      <c r="B1214" s="3" t="s">
        <v>3606</v>
      </c>
      <c r="C1214" s="3" t="s">
        <v>2176</v>
      </c>
      <c r="D1214" s="28" t="s">
        <v>4942</v>
      </c>
      <c r="E1214" s="25" t="s">
        <v>4942</v>
      </c>
      <c r="F1214" s="25" t="s">
        <v>4942</v>
      </c>
      <c r="G1214" s="25" t="s">
        <v>4942</v>
      </c>
      <c r="H1214" s="28" t="s">
        <v>4942</v>
      </c>
      <c r="I1214" s="51">
        <v>4.3738899999999994</v>
      </c>
      <c r="J1214" s="51">
        <v>100</v>
      </c>
      <c r="K1214" s="28" t="s">
        <v>4942</v>
      </c>
      <c r="L1214" s="28" t="s">
        <v>4942</v>
      </c>
      <c r="M1214" s="51" t="s">
        <v>4942</v>
      </c>
      <c r="N1214" s="51" t="s">
        <v>4942</v>
      </c>
      <c r="O1214" s="51" t="s">
        <v>4942</v>
      </c>
      <c r="P1214" s="30" t="s">
        <v>4748</v>
      </c>
      <c r="Q1214" s="27" t="s">
        <v>2001</v>
      </c>
      <c r="R1214" s="30" t="s">
        <v>4748</v>
      </c>
      <c r="S1214" s="27" t="s">
        <v>2001</v>
      </c>
      <c r="T1214" s="30" t="s">
        <v>4748</v>
      </c>
      <c r="U1214" s="27" t="s">
        <v>4748</v>
      </c>
      <c r="V1214" s="30" t="s">
        <v>4748</v>
      </c>
      <c r="W1214" s="32" t="s">
        <v>2001</v>
      </c>
      <c r="X1214" s="30" t="s">
        <v>4748</v>
      </c>
      <c r="Y1214" s="32" t="s">
        <v>2001</v>
      </c>
      <c r="Z1214" s="30" t="s">
        <v>4748</v>
      </c>
      <c r="AA1214" s="32" t="s">
        <v>4748</v>
      </c>
      <c r="AB1214" s="30" t="s">
        <v>4748</v>
      </c>
      <c r="AC1214" s="27" t="s">
        <v>2001</v>
      </c>
      <c r="AD1214" s="30" t="s">
        <v>4748</v>
      </c>
      <c r="AE1214" s="27" t="s">
        <v>2001</v>
      </c>
      <c r="AF1214" s="30" t="s">
        <v>4748</v>
      </c>
      <c r="AG1214" s="27" t="s">
        <v>4748</v>
      </c>
      <c r="AH1214" s="25" t="s">
        <v>4748</v>
      </c>
      <c r="AI1214" s="25" t="s">
        <v>4748</v>
      </c>
      <c r="AJ1214" s="25" t="s">
        <v>4748</v>
      </c>
      <c r="AK1214" s="25" t="s">
        <v>4748</v>
      </c>
      <c r="AL1214" s="25" t="s">
        <v>4748</v>
      </c>
      <c r="AM1214" s="25" t="s">
        <v>4748</v>
      </c>
      <c r="AN1214" s="49" t="s">
        <v>4748</v>
      </c>
      <c r="AO1214" s="49" t="s">
        <v>4748</v>
      </c>
      <c r="AP1214" s="49" t="s">
        <v>4748</v>
      </c>
      <c r="AQ1214" s="49" t="s">
        <v>4748</v>
      </c>
      <c r="AR1214" s="49">
        <v>0</v>
      </c>
      <c r="AS1214" s="49">
        <v>0</v>
      </c>
      <c r="AT1214" s="28" t="s">
        <v>4748</v>
      </c>
      <c r="AU1214" s="28" t="s">
        <v>4748</v>
      </c>
      <c r="AV1214" s="28" t="s">
        <v>4748</v>
      </c>
    </row>
    <row r="1215" spans="1:48" x14ac:dyDescent="0.25">
      <c r="A1215" s="162">
        <v>1212</v>
      </c>
      <c r="B1215" s="3" t="s">
        <v>3609</v>
      </c>
      <c r="C1215" s="3" t="s">
        <v>2176</v>
      </c>
      <c r="D1215" s="28">
        <v>3200</v>
      </c>
      <c r="E1215" s="25">
        <v>0</v>
      </c>
      <c r="F1215" s="25">
        <v>28</v>
      </c>
      <c r="G1215" s="25">
        <v>166.66669999999999</v>
      </c>
      <c r="H1215" s="28">
        <v>5300704000.000001</v>
      </c>
      <c r="I1215" s="51">
        <v>1.6564699999999999</v>
      </c>
      <c r="J1215" s="51">
        <v>29.169260000000001</v>
      </c>
      <c r="K1215" s="28">
        <v>5</v>
      </c>
      <c r="L1215" s="28">
        <v>16000</v>
      </c>
      <c r="M1215" s="51" t="s">
        <v>4942</v>
      </c>
      <c r="N1215" s="51" t="s">
        <v>4942</v>
      </c>
      <c r="O1215" s="51" t="s">
        <v>4942</v>
      </c>
      <c r="P1215" s="30">
        <v>68791.748907000001</v>
      </c>
      <c r="Q1215" s="27">
        <v>-0.55481891068185152</v>
      </c>
      <c r="R1215" s="30">
        <v>8754.4260840000006</v>
      </c>
      <c r="S1215" s="27">
        <v>-0.87274017272281934</v>
      </c>
      <c r="T1215" s="30">
        <v>10349.111564999999</v>
      </c>
      <c r="U1215" s="27">
        <v>0.18215762697620128</v>
      </c>
      <c r="V1215" s="30">
        <v>-7950.118093</v>
      </c>
      <c r="W1215" s="32">
        <v>0.86436351648528653</v>
      </c>
      <c r="X1215" s="30">
        <v>-47662.422708999999</v>
      </c>
      <c r="Y1215" s="32">
        <v>4.9951842414726251</v>
      </c>
      <c r="Z1215" s="30">
        <v>-32748.244631000001</v>
      </c>
      <c r="AA1215" s="32">
        <v>-0.31291271467792559</v>
      </c>
      <c r="AB1215" s="30">
        <v>-4799</v>
      </c>
      <c r="AC1215" s="27">
        <v>0.86441336441336447</v>
      </c>
      <c r="AD1215" s="30">
        <v>-28773</v>
      </c>
      <c r="AE1215" s="27">
        <v>4.9956240883517395</v>
      </c>
      <c r="AF1215" s="30">
        <v>-19770</v>
      </c>
      <c r="AG1215" s="27">
        <v>-0.3128975080804921</v>
      </c>
      <c r="AH1215" s="25">
        <v>-2.8053012127246131</v>
      </c>
      <c r="AI1215" s="25">
        <v>-17.050837546768122</v>
      </c>
      <c r="AJ1215" s="25">
        <v>-14.020290242376795</v>
      </c>
      <c r="AK1215" s="25">
        <v>-90.587032840669835</v>
      </c>
      <c r="AL1215" s="25" t="s">
        <v>4748</v>
      </c>
      <c r="AM1215" s="25" t="s">
        <v>4748</v>
      </c>
      <c r="AN1215" s="49">
        <v>16.940257218572008</v>
      </c>
      <c r="AO1215" s="49">
        <v>-144.26736007381197</v>
      </c>
      <c r="AP1215" s="49">
        <v>11.313986197229664</v>
      </c>
      <c r="AQ1215" s="49">
        <v>1743.5419224014672</v>
      </c>
      <c r="AR1215" s="49" t="s">
        <v>4748</v>
      </c>
      <c r="AS1215" s="49" t="s">
        <v>4748</v>
      </c>
      <c r="AT1215" s="28">
        <v>0</v>
      </c>
      <c r="AU1215" s="28">
        <v>0</v>
      </c>
      <c r="AV1215" s="28">
        <v>0</v>
      </c>
    </row>
    <row r="1216" spans="1:48" x14ac:dyDescent="0.25">
      <c r="A1216" s="162">
        <v>1213</v>
      </c>
      <c r="B1216" s="3" t="s">
        <v>599</v>
      </c>
      <c r="C1216" s="3" t="s">
        <v>694</v>
      </c>
      <c r="D1216" s="6" t="s">
        <v>4942</v>
      </c>
      <c r="E1216" s="171" t="s">
        <v>4942</v>
      </c>
      <c r="F1216" s="171" t="s">
        <v>4942</v>
      </c>
      <c r="G1216" s="171" t="s">
        <v>4942</v>
      </c>
      <c r="H1216" s="6" t="s">
        <v>4942</v>
      </c>
      <c r="I1216" s="154">
        <v>1.5102799999999998</v>
      </c>
      <c r="J1216" s="154">
        <v>52.988849999999999</v>
      </c>
      <c r="K1216" s="6" t="s">
        <v>4942</v>
      </c>
      <c r="L1216" s="6" t="s">
        <v>4942</v>
      </c>
      <c r="M1216" s="154" t="s">
        <v>4942</v>
      </c>
      <c r="N1216" s="154" t="s">
        <v>4942</v>
      </c>
      <c r="O1216" s="154" t="s">
        <v>4942</v>
      </c>
      <c r="P1216" s="172">
        <v>75616.342709000004</v>
      </c>
      <c r="Q1216" s="168">
        <v>0.14014859154574144</v>
      </c>
      <c r="R1216" s="172">
        <v>66762.763766000004</v>
      </c>
      <c r="S1216" s="168">
        <v>-0.11708552180408782</v>
      </c>
      <c r="T1216" s="172">
        <v>76407.138118000003</v>
      </c>
      <c r="U1216" s="168">
        <v>0.14445738624307147</v>
      </c>
      <c r="V1216" s="172">
        <v>1513.099442</v>
      </c>
      <c r="W1216" s="173">
        <v>4.4039759284516045</v>
      </c>
      <c r="X1216" s="172">
        <v>713.93042000000003</v>
      </c>
      <c r="Y1216" s="173">
        <v>-0.52816688699829673</v>
      </c>
      <c r="Z1216" s="172">
        <v>706.98500899999999</v>
      </c>
      <c r="AA1216" s="173">
        <v>-9.7284144300785434E-3</v>
      </c>
      <c r="AB1216" s="172">
        <v>1002</v>
      </c>
      <c r="AC1216" s="168">
        <v>4.416216216216216</v>
      </c>
      <c r="AD1216" s="172">
        <v>473</v>
      </c>
      <c r="AE1216" s="168">
        <v>-0.52794411177644718</v>
      </c>
      <c r="AF1216" s="172">
        <v>468</v>
      </c>
      <c r="AG1216" s="168">
        <v>-1.0570824524312896E-2</v>
      </c>
      <c r="AH1216" s="171">
        <v>2.4171811706213484</v>
      </c>
      <c r="AI1216" s="171">
        <v>1.1287262635743465</v>
      </c>
      <c r="AJ1216" s="171">
        <v>1.1323756465650152</v>
      </c>
      <c r="AK1216" s="171">
        <v>7.2917165628595475</v>
      </c>
      <c r="AL1216" s="171">
        <v>3.2652565579195665</v>
      </c>
      <c r="AM1216" s="171">
        <v>3.1317292046065655</v>
      </c>
      <c r="AN1216" s="170">
        <v>15.746263265894289</v>
      </c>
      <c r="AO1216" s="170">
        <v>14.573011072610543</v>
      </c>
      <c r="AP1216" s="170">
        <v>11.43247262384004</v>
      </c>
      <c r="AQ1216" s="170">
        <v>136.34671573786903</v>
      </c>
      <c r="AR1216" s="170">
        <v>112.46378924873461</v>
      </c>
      <c r="AS1216" s="170">
        <v>109.03259268965127</v>
      </c>
      <c r="AT1216" s="6">
        <v>0</v>
      </c>
      <c r="AU1216" s="6">
        <v>0</v>
      </c>
      <c r="AV1216" s="6">
        <v>0</v>
      </c>
    </row>
    <row r="1217" spans="1:48" x14ac:dyDescent="0.25">
      <c r="A1217" s="162">
        <v>1214</v>
      </c>
      <c r="B1217" s="3" t="s">
        <v>600</v>
      </c>
      <c r="C1217" s="3" t="s">
        <v>694</v>
      </c>
      <c r="D1217" s="6">
        <v>5600</v>
      </c>
      <c r="E1217" s="171">
        <v>5.6603770000000004</v>
      </c>
      <c r="F1217" s="171">
        <v>0</v>
      </c>
      <c r="G1217" s="171">
        <v>27.272729999999999</v>
      </c>
      <c r="H1217" s="6">
        <v>181978188000</v>
      </c>
      <c r="I1217" s="154">
        <v>32.496110000000002</v>
      </c>
      <c r="J1217" s="154">
        <v>48.923189999999998</v>
      </c>
      <c r="K1217" s="6">
        <v>12399.65</v>
      </c>
      <c r="L1217" s="6">
        <v>67530000</v>
      </c>
      <c r="M1217" s="154">
        <v>4.3912016265738512</v>
      </c>
      <c r="N1217" s="154">
        <v>0.49408369342233577</v>
      </c>
      <c r="O1217" s="154">
        <v>0.50956250000000003</v>
      </c>
      <c r="P1217" s="172">
        <v>3855055.3255349998</v>
      </c>
      <c r="Q1217" s="168">
        <v>-0.10623859262315516</v>
      </c>
      <c r="R1217" s="172">
        <v>2890868.429035</v>
      </c>
      <c r="S1217" s="168">
        <v>-0.25010974294284383</v>
      </c>
      <c r="T1217" s="172">
        <v>2524392.1307259998</v>
      </c>
      <c r="U1217" s="168">
        <v>-0.12677031394034544</v>
      </c>
      <c r="V1217" s="172">
        <v>41285.523539000002</v>
      </c>
      <c r="W1217" s="173">
        <v>-4.4375586766318142E-2</v>
      </c>
      <c r="X1217" s="172">
        <v>947.92469900000003</v>
      </c>
      <c r="Y1217" s="173">
        <v>-0.97703978010344106</v>
      </c>
      <c r="Z1217" s="172">
        <v>36506.678661999998</v>
      </c>
      <c r="AA1217" s="173">
        <v>37.512213787141754</v>
      </c>
      <c r="AB1217" s="172">
        <v>548.98934919999999</v>
      </c>
      <c r="AC1217" s="168">
        <v>-0.58710187334536701</v>
      </c>
      <c r="AD1217" s="172">
        <v>29</v>
      </c>
      <c r="AE1217" s="168">
        <v>-0.9471756600701644</v>
      </c>
      <c r="AF1217" s="172">
        <v>1123</v>
      </c>
      <c r="AG1217" s="168">
        <v>37.724137931034484</v>
      </c>
      <c r="AH1217" s="171">
        <v>3.1956056844411376</v>
      </c>
      <c r="AI1217" s="171">
        <v>6.6493462545496637E-2</v>
      </c>
      <c r="AJ1217" s="171">
        <v>2.1493960552607811</v>
      </c>
      <c r="AK1217" s="171">
        <v>5.4517357068258452</v>
      </c>
      <c r="AL1217" s="171">
        <v>0.28263910117261976</v>
      </c>
      <c r="AM1217" s="171">
        <v>10.212835878545267</v>
      </c>
      <c r="AN1217" s="170">
        <v>8.0828107926247945</v>
      </c>
      <c r="AO1217" s="170">
        <v>8.8997144812599451</v>
      </c>
      <c r="AP1217" s="170">
        <v>11.802781836485575</v>
      </c>
      <c r="AQ1217" s="170">
        <v>140.95099522373721</v>
      </c>
      <c r="AR1217" s="170">
        <v>221.45277259422193</v>
      </c>
      <c r="AS1217" s="170">
        <v>181.49365637822768</v>
      </c>
      <c r="AT1217" s="6">
        <v>240</v>
      </c>
      <c r="AU1217" s="6">
        <v>0</v>
      </c>
      <c r="AV1217" s="6">
        <v>300</v>
      </c>
    </row>
    <row r="1218" spans="1:48" x14ac:dyDescent="0.25">
      <c r="A1218" s="162">
        <v>1215</v>
      </c>
      <c r="B1218" s="3" t="s">
        <v>4797</v>
      </c>
      <c r="C1218" s="3" t="s">
        <v>1</v>
      </c>
      <c r="D1218" s="28">
        <v>23300</v>
      </c>
      <c r="E1218" s="25">
        <v>-8.2677169999999993</v>
      </c>
      <c r="F1218" s="25">
        <v>-14.338240000000001</v>
      </c>
      <c r="G1218" s="25" t="s">
        <v>4942</v>
      </c>
      <c r="H1218" s="28">
        <v>81470597328000.016</v>
      </c>
      <c r="I1218" s="51">
        <v>3496.5919999999996</v>
      </c>
      <c r="J1218" s="51">
        <v>81.581999999999994</v>
      </c>
      <c r="K1218" s="28">
        <v>1341219</v>
      </c>
      <c r="L1218" s="28">
        <v>32859650000</v>
      </c>
      <c r="M1218" s="51">
        <v>9.588644043305937</v>
      </c>
      <c r="N1218" s="51">
        <v>1.5144258334206999</v>
      </c>
      <c r="O1218" s="51" t="s">
        <v>4942</v>
      </c>
      <c r="P1218" s="30">
        <v>16538101</v>
      </c>
      <c r="Q1218" s="27">
        <v>0.11681738567058697</v>
      </c>
      <c r="R1218" s="30">
        <v>20795225</v>
      </c>
      <c r="S1218" s="27">
        <v>0.257413109280201</v>
      </c>
      <c r="T1218" s="30">
        <v>25964215</v>
      </c>
      <c r="U1218" s="27">
        <v>0.24856619728807935</v>
      </c>
      <c r="V1218" s="30">
        <v>1529188</v>
      </c>
      <c r="W1218" s="32">
        <v>0.41348310036991909</v>
      </c>
      <c r="X1218" s="30">
        <v>3148846</v>
      </c>
      <c r="Y1218" s="32">
        <v>1.0591621174113319</v>
      </c>
      <c r="Z1218" s="30">
        <v>6445595</v>
      </c>
      <c r="AA1218" s="32">
        <v>1.0469705409537335</v>
      </c>
      <c r="AB1218" s="30">
        <v>564.66666666666663</v>
      </c>
      <c r="AC1218" s="27">
        <v>0.72329603255340769</v>
      </c>
      <c r="AD1218" s="30">
        <v>1175</v>
      </c>
      <c r="AE1218" s="27">
        <v>1.0808736717827627</v>
      </c>
      <c r="AF1218" s="30">
        <v>2573</v>
      </c>
      <c r="AG1218" s="27">
        <v>1.1897872340425533</v>
      </c>
      <c r="AH1218" s="25">
        <v>0.83131673656497729</v>
      </c>
      <c r="AI1218" s="25">
        <v>1.4736381669030805</v>
      </c>
      <c r="AJ1218" s="25">
        <v>2.5539473252631084</v>
      </c>
      <c r="AK1218" s="25">
        <v>9.5645233677958679</v>
      </c>
      <c r="AL1218" s="25">
        <v>17.362814081728125</v>
      </c>
      <c r="AM1218" s="25">
        <v>27.712726003129035</v>
      </c>
      <c r="AN1218" s="49" t="s">
        <v>4748</v>
      </c>
      <c r="AO1218" s="49" t="s">
        <v>4748</v>
      </c>
      <c r="AP1218" s="49" t="s">
        <v>4748</v>
      </c>
      <c r="AQ1218" s="49">
        <v>169.96510905683138</v>
      </c>
      <c r="AR1218" s="49">
        <v>172.63603212747407</v>
      </c>
      <c r="AS1218" s="49">
        <v>200.2314640757246</v>
      </c>
      <c r="AT1218" s="28" t="s">
        <v>4748</v>
      </c>
      <c r="AU1218" s="28" t="s">
        <v>4748</v>
      </c>
      <c r="AV1218" s="28" t="s">
        <v>4748</v>
      </c>
    </row>
    <row r="1219" spans="1:48" x14ac:dyDescent="0.25">
      <c r="A1219" s="162">
        <v>1216</v>
      </c>
      <c r="B1219" s="3" t="s">
        <v>2040</v>
      </c>
      <c r="C1219" s="3" t="s">
        <v>1</v>
      </c>
      <c r="D1219" s="28">
        <v>15200</v>
      </c>
      <c r="E1219" s="25">
        <v>9.7472919999999998</v>
      </c>
      <c r="F1219" s="25">
        <v>8.9605730000000001</v>
      </c>
      <c r="G1219" s="25">
        <v>-1.647062</v>
      </c>
      <c r="H1219" s="28">
        <v>581098918400.00012</v>
      </c>
      <c r="I1219" s="51">
        <v>38.23019</v>
      </c>
      <c r="J1219" s="51">
        <v>33.716540000000002</v>
      </c>
      <c r="K1219" s="28">
        <v>3805</v>
      </c>
      <c r="L1219" s="28">
        <v>50023080</v>
      </c>
      <c r="M1219" s="51">
        <v>9.1496126004063285</v>
      </c>
      <c r="N1219" s="51">
        <v>1.2317670079028802</v>
      </c>
      <c r="O1219" s="51">
        <v>0.50611919999999999</v>
      </c>
      <c r="P1219" s="30">
        <v>190501.72029</v>
      </c>
      <c r="Q1219" s="27" t="s">
        <v>2001</v>
      </c>
      <c r="R1219" s="30">
        <v>831822.30201999994</v>
      </c>
      <c r="S1219" s="27">
        <v>3.3664818393960969</v>
      </c>
      <c r="T1219" s="30">
        <v>1095900.4382539999</v>
      </c>
      <c r="U1219" s="27">
        <v>0.31746941094595776</v>
      </c>
      <c r="V1219" s="30">
        <v>18707.44987</v>
      </c>
      <c r="W1219" s="32" t="s">
        <v>2001</v>
      </c>
      <c r="X1219" s="30">
        <v>32450.316115000001</v>
      </c>
      <c r="Y1219" s="32">
        <v>0.73461996907652272</v>
      </c>
      <c r="Z1219" s="30">
        <v>56389.533780999998</v>
      </c>
      <c r="AA1219" s="32">
        <v>0.73771908973589961</v>
      </c>
      <c r="AB1219" s="30">
        <v>2043.7392795883359</v>
      </c>
      <c r="AC1219" s="27" t="s">
        <v>2001</v>
      </c>
      <c r="AD1219" s="30">
        <v>1054.0308747855918</v>
      </c>
      <c r="AE1219" s="27">
        <v>-0.48426353336130923</v>
      </c>
      <c r="AF1219" s="30">
        <v>1489.0595563636361</v>
      </c>
      <c r="AG1219" s="27">
        <v>0.41272859456468652</v>
      </c>
      <c r="AH1219" s="25" t="s">
        <v>4748</v>
      </c>
      <c r="AI1219" s="25">
        <v>2.4134092260745224</v>
      </c>
      <c r="AJ1219" s="25">
        <v>3.1303330502896332</v>
      </c>
      <c r="AK1219" s="25" t="s">
        <v>4748</v>
      </c>
      <c r="AL1219" s="25">
        <v>14.072614982102042</v>
      </c>
      <c r="AM1219" s="25">
        <v>14.496451503006631</v>
      </c>
      <c r="AN1219" s="49">
        <v>18.404068684329044</v>
      </c>
      <c r="AO1219" s="49">
        <v>18.121934517617145</v>
      </c>
      <c r="AP1219" s="49">
        <v>15.959055372461117</v>
      </c>
      <c r="AQ1219" s="49">
        <v>9.5889523062092685</v>
      </c>
      <c r="AR1219" s="49">
        <v>33.19959567224344</v>
      </c>
      <c r="AS1219" s="49">
        <v>37.317168914803823</v>
      </c>
      <c r="AT1219" s="28" t="s">
        <v>4748</v>
      </c>
      <c r="AU1219" s="28">
        <v>0</v>
      </c>
      <c r="AV1219" s="28" t="s">
        <v>4748</v>
      </c>
    </row>
    <row r="1220" spans="1:48" x14ac:dyDescent="0.25">
      <c r="A1220" s="162">
        <v>1217</v>
      </c>
      <c r="B1220" s="3" t="s">
        <v>2041</v>
      </c>
      <c r="C1220" s="3" t="s">
        <v>1</v>
      </c>
      <c r="D1220" s="28">
        <v>21350</v>
      </c>
      <c r="E1220" s="25">
        <v>-8.1720430000000004</v>
      </c>
      <c r="F1220" s="25">
        <v>9.4871789999999994</v>
      </c>
      <c r="G1220" s="25">
        <v>-28.475709999999999</v>
      </c>
      <c r="H1220" s="28">
        <v>7542347891400</v>
      </c>
      <c r="I1220" s="51">
        <v>353.27159999999998</v>
      </c>
      <c r="J1220" s="51">
        <v>49.959310000000002</v>
      </c>
      <c r="K1220" s="28">
        <v>764150.5</v>
      </c>
      <c r="L1220" s="28">
        <v>17067200000</v>
      </c>
      <c r="M1220" s="51">
        <v>26.478281330501417</v>
      </c>
      <c r="N1220" s="51">
        <v>1.6815119824998126</v>
      </c>
      <c r="O1220" s="51">
        <v>0.6631127</v>
      </c>
      <c r="P1220" s="30" t="s">
        <v>4748</v>
      </c>
      <c r="Q1220" s="27" t="s">
        <v>2001</v>
      </c>
      <c r="R1220" s="30">
        <v>1148077.672217</v>
      </c>
      <c r="S1220" s="27" t="s">
        <v>2001</v>
      </c>
      <c r="T1220" s="30">
        <v>1433271.1362679999</v>
      </c>
      <c r="U1220" s="27">
        <v>0.24840955533981934</v>
      </c>
      <c r="V1220" s="30" t="s">
        <v>4748</v>
      </c>
      <c r="W1220" s="32" t="s">
        <v>2001</v>
      </c>
      <c r="X1220" s="30">
        <v>160104.45326899999</v>
      </c>
      <c r="Y1220" s="32" t="s">
        <v>2001</v>
      </c>
      <c r="Z1220" s="30">
        <v>500424.52592300001</v>
      </c>
      <c r="AA1220" s="32">
        <v>2.1256127840629779</v>
      </c>
      <c r="AB1220" s="30" t="s">
        <v>4748</v>
      </c>
      <c r="AC1220" s="27" t="s">
        <v>2001</v>
      </c>
      <c r="AD1220" s="30">
        <v>994.5454545454545</v>
      </c>
      <c r="AE1220" s="27" t="s">
        <v>2001</v>
      </c>
      <c r="AF1220" s="30">
        <v>1378.5199279999999</v>
      </c>
      <c r="AG1220" s="27">
        <v>0.3860803663619744</v>
      </c>
      <c r="AH1220" s="25" t="s">
        <v>4748</v>
      </c>
      <c r="AI1220" s="25" t="s">
        <v>4748</v>
      </c>
      <c r="AJ1220" s="25">
        <v>14.991637062622315</v>
      </c>
      <c r="AK1220" s="25" t="s">
        <v>4748</v>
      </c>
      <c r="AL1220" s="25" t="s">
        <v>4748</v>
      </c>
      <c r="AM1220" s="25">
        <v>16.48365560645124</v>
      </c>
      <c r="AN1220" s="49" t="s">
        <v>4748</v>
      </c>
      <c r="AO1220" s="49">
        <v>20.565180246652648</v>
      </c>
      <c r="AP1220" s="49">
        <v>27.414680447212227</v>
      </c>
      <c r="AQ1220" s="49" t="s">
        <v>4748</v>
      </c>
      <c r="AR1220" s="49">
        <v>0.3375705104810196</v>
      </c>
      <c r="AS1220" s="49">
        <v>0</v>
      </c>
      <c r="AT1220" s="28" t="s">
        <v>4748</v>
      </c>
      <c r="AU1220" s="28" t="s">
        <v>4748</v>
      </c>
      <c r="AV1220" s="28">
        <v>800</v>
      </c>
    </row>
    <row r="1221" spans="1:48" x14ac:dyDescent="0.25">
      <c r="A1221" s="162">
        <v>1218</v>
      </c>
      <c r="B1221" s="3" t="s">
        <v>4966</v>
      </c>
      <c r="C1221" s="3" t="s">
        <v>2176</v>
      </c>
      <c r="D1221" s="28">
        <v>7000</v>
      </c>
      <c r="E1221" s="25">
        <v>2.941176</v>
      </c>
      <c r="F1221" s="25">
        <v>75</v>
      </c>
      <c r="G1221" s="25" t="s">
        <v>4942</v>
      </c>
      <c r="H1221" s="28">
        <v>252000000000</v>
      </c>
      <c r="I1221" s="51">
        <v>36</v>
      </c>
      <c r="J1221" s="51">
        <v>32.379719999999999</v>
      </c>
      <c r="K1221" s="28">
        <v>30</v>
      </c>
      <c r="L1221" s="28">
        <v>214000</v>
      </c>
      <c r="M1221" s="51" t="s">
        <v>4942</v>
      </c>
      <c r="N1221" s="51">
        <v>0.78068091534481765</v>
      </c>
      <c r="O1221" s="51" t="s">
        <v>4942</v>
      </c>
      <c r="P1221" s="30" t="s">
        <v>2001</v>
      </c>
      <c r="Q1221" s="27" t="s">
        <v>2001</v>
      </c>
      <c r="R1221" s="30" t="s">
        <v>2001</v>
      </c>
      <c r="S1221" s="27" t="s">
        <v>2001</v>
      </c>
      <c r="T1221" s="30" t="s">
        <v>2001</v>
      </c>
      <c r="U1221" s="27" t="s">
        <v>2001</v>
      </c>
      <c r="V1221" s="30" t="s">
        <v>2001</v>
      </c>
      <c r="W1221" s="32" t="s">
        <v>2001</v>
      </c>
      <c r="X1221" s="30" t="s">
        <v>2001</v>
      </c>
      <c r="Y1221" s="32" t="s">
        <v>2001</v>
      </c>
      <c r="Z1221" s="30" t="s">
        <v>2001</v>
      </c>
      <c r="AA1221" s="32" t="s">
        <v>2001</v>
      </c>
      <c r="AB1221" s="30" t="s">
        <v>2001</v>
      </c>
      <c r="AC1221" s="27" t="s">
        <v>2001</v>
      </c>
      <c r="AD1221" s="30" t="s">
        <v>2001</v>
      </c>
      <c r="AE1221" s="27" t="s">
        <v>2001</v>
      </c>
      <c r="AF1221" s="30" t="s">
        <v>2001</v>
      </c>
      <c r="AG1221" s="27" t="s">
        <v>2001</v>
      </c>
      <c r="AH1221" s="25" t="s">
        <v>2001</v>
      </c>
      <c r="AI1221" s="25" t="s">
        <v>2001</v>
      </c>
      <c r="AJ1221" s="25" t="s">
        <v>2001</v>
      </c>
      <c r="AK1221" s="25" t="s">
        <v>2001</v>
      </c>
      <c r="AL1221" s="25" t="s">
        <v>2001</v>
      </c>
      <c r="AM1221" s="25" t="s">
        <v>2001</v>
      </c>
      <c r="AN1221" s="49" t="s">
        <v>2001</v>
      </c>
      <c r="AO1221" s="49" t="s">
        <v>2001</v>
      </c>
      <c r="AP1221" s="49" t="s">
        <v>2001</v>
      </c>
      <c r="AQ1221" s="49" t="s">
        <v>2001</v>
      </c>
      <c r="AR1221" s="49" t="s">
        <v>2001</v>
      </c>
      <c r="AS1221" s="49" t="s">
        <v>2001</v>
      </c>
      <c r="AT1221" s="28" t="s">
        <v>2001</v>
      </c>
      <c r="AU1221" s="28" t="s">
        <v>2001</v>
      </c>
      <c r="AV1221" s="28" t="s">
        <v>2001</v>
      </c>
    </row>
    <row r="1222" spans="1:48" x14ac:dyDescent="0.25">
      <c r="A1222" s="162">
        <v>1219</v>
      </c>
      <c r="B1222" s="3" t="s">
        <v>4074</v>
      </c>
      <c r="C1222" s="3" t="s">
        <v>2176</v>
      </c>
      <c r="D1222" s="28" t="s">
        <v>4942</v>
      </c>
      <c r="E1222" s="25" t="s">
        <v>4942</v>
      </c>
      <c r="F1222" s="25" t="s">
        <v>4942</v>
      </c>
      <c r="G1222" s="25" t="s">
        <v>4942</v>
      </c>
      <c r="H1222" s="28" t="s">
        <v>4942</v>
      </c>
      <c r="I1222" s="51">
        <v>10</v>
      </c>
      <c r="J1222" s="51">
        <v>100</v>
      </c>
      <c r="K1222" s="28" t="s">
        <v>4942</v>
      </c>
      <c r="L1222" s="28" t="s">
        <v>4942</v>
      </c>
      <c r="M1222" s="51" t="s">
        <v>4942</v>
      </c>
      <c r="N1222" s="51" t="s">
        <v>4942</v>
      </c>
      <c r="O1222" s="51" t="s">
        <v>4942</v>
      </c>
      <c r="P1222" s="30" t="s">
        <v>4748</v>
      </c>
      <c r="Q1222" s="27" t="s">
        <v>2001</v>
      </c>
      <c r="R1222" s="30">
        <v>100624.322873</v>
      </c>
      <c r="S1222" s="27" t="s">
        <v>2001</v>
      </c>
      <c r="T1222" s="30">
        <v>80923.085720999996</v>
      </c>
      <c r="U1222" s="27">
        <v>-0.19579000970635432</v>
      </c>
      <c r="V1222" s="30" t="s">
        <v>4748</v>
      </c>
      <c r="W1222" s="32" t="s">
        <v>2001</v>
      </c>
      <c r="X1222" s="30">
        <v>2804.3086189999999</v>
      </c>
      <c r="Y1222" s="32" t="s">
        <v>2001</v>
      </c>
      <c r="Z1222" s="30">
        <v>-6839.8084269999999</v>
      </c>
      <c r="AA1222" s="32">
        <v>-3.4390355543103652</v>
      </c>
      <c r="AB1222" s="30" t="s">
        <v>4748</v>
      </c>
      <c r="AC1222" s="27" t="s">
        <v>2001</v>
      </c>
      <c r="AD1222" s="30">
        <v>280</v>
      </c>
      <c r="AE1222" s="27" t="s">
        <v>2001</v>
      </c>
      <c r="AF1222" s="30">
        <v>-684</v>
      </c>
      <c r="AG1222" s="27">
        <v>-3.4428571428571431</v>
      </c>
      <c r="AH1222" s="25" t="s">
        <v>4748</v>
      </c>
      <c r="AI1222" s="25" t="s">
        <v>4748</v>
      </c>
      <c r="AJ1222" s="25">
        <v>-8.2576574335472106</v>
      </c>
      <c r="AK1222" s="25" t="s">
        <v>4748</v>
      </c>
      <c r="AL1222" s="25" t="s">
        <v>4748</v>
      </c>
      <c r="AM1222" s="25" t="s">
        <v>4748</v>
      </c>
      <c r="AN1222" s="49" t="s">
        <v>4748</v>
      </c>
      <c r="AO1222" s="49">
        <v>14.688498594573785</v>
      </c>
      <c r="AP1222" s="49">
        <v>-0.86489962260347664</v>
      </c>
      <c r="AQ1222" s="49" t="s">
        <v>4748</v>
      </c>
      <c r="AR1222" s="49">
        <v>0</v>
      </c>
      <c r="AS1222" s="49">
        <v>0</v>
      </c>
      <c r="AT1222" s="28" t="s">
        <v>4748</v>
      </c>
      <c r="AU1222" s="28" t="s">
        <v>4748</v>
      </c>
      <c r="AV1222" s="28">
        <v>0</v>
      </c>
    </row>
    <row r="1223" spans="1:48" x14ac:dyDescent="0.25">
      <c r="A1223" s="162">
        <v>1220</v>
      </c>
      <c r="B1223" s="3" t="s">
        <v>4006</v>
      </c>
      <c r="C1223" s="3" t="s">
        <v>2176</v>
      </c>
      <c r="D1223" s="28" t="s">
        <v>4942</v>
      </c>
      <c r="E1223" s="25" t="s">
        <v>4942</v>
      </c>
      <c r="F1223" s="25" t="s">
        <v>4942</v>
      </c>
      <c r="G1223" s="25" t="s">
        <v>4942</v>
      </c>
      <c r="H1223" s="28" t="s">
        <v>4942</v>
      </c>
      <c r="I1223" s="51">
        <v>23.849999999999998</v>
      </c>
      <c r="J1223" s="51">
        <v>100</v>
      </c>
      <c r="K1223" s="28" t="s">
        <v>4942</v>
      </c>
      <c r="L1223" s="28" t="s">
        <v>4942</v>
      </c>
      <c r="M1223" s="51" t="s">
        <v>4942</v>
      </c>
      <c r="N1223" s="51" t="s">
        <v>4942</v>
      </c>
      <c r="O1223" s="51" t="s">
        <v>4942</v>
      </c>
      <c r="P1223" s="30" t="s">
        <v>4748</v>
      </c>
      <c r="Q1223" s="27" t="s">
        <v>2001</v>
      </c>
      <c r="R1223" s="30">
        <v>472564.92178199999</v>
      </c>
      <c r="S1223" s="27" t="s">
        <v>2001</v>
      </c>
      <c r="T1223" s="30">
        <v>447094.921156</v>
      </c>
      <c r="U1223" s="27">
        <v>-5.3897357700514258E-2</v>
      </c>
      <c r="V1223" s="30" t="s">
        <v>4748</v>
      </c>
      <c r="W1223" s="32" t="s">
        <v>2001</v>
      </c>
      <c r="X1223" s="30">
        <v>9109.1628700000001</v>
      </c>
      <c r="Y1223" s="32" t="s">
        <v>2001</v>
      </c>
      <c r="Z1223" s="30">
        <v>-37256.535679000001</v>
      </c>
      <c r="AA1223" s="32">
        <v>-5.0900065363525551</v>
      </c>
      <c r="AB1223" s="30" t="s">
        <v>4748</v>
      </c>
      <c r="AC1223" s="27" t="s">
        <v>2001</v>
      </c>
      <c r="AD1223" s="30">
        <v>382</v>
      </c>
      <c r="AE1223" s="27" t="s">
        <v>2001</v>
      </c>
      <c r="AF1223" s="30">
        <v>-1562</v>
      </c>
      <c r="AG1223" s="27">
        <v>-5.0890052356020945</v>
      </c>
      <c r="AH1223" s="25" t="s">
        <v>4748</v>
      </c>
      <c r="AI1223" s="25" t="s">
        <v>4748</v>
      </c>
      <c r="AJ1223" s="25">
        <v>-2.8886074770736943</v>
      </c>
      <c r="AK1223" s="25" t="s">
        <v>4748</v>
      </c>
      <c r="AL1223" s="25" t="s">
        <v>4748</v>
      </c>
      <c r="AM1223" s="25">
        <v>-21.26601408320246</v>
      </c>
      <c r="AN1223" s="49" t="s">
        <v>4748</v>
      </c>
      <c r="AO1223" s="49">
        <v>12.919940435859401</v>
      </c>
      <c r="AP1223" s="49">
        <v>9.8126263026128928</v>
      </c>
      <c r="AQ1223" s="49" t="s">
        <v>4748</v>
      </c>
      <c r="AR1223" s="49">
        <v>78.701385166386927</v>
      </c>
      <c r="AS1223" s="49">
        <v>105.99174656001746</v>
      </c>
      <c r="AT1223" s="28" t="s">
        <v>4748</v>
      </c>
      <c r="AU1223" s="28" t="s">
        <v>4748</v>
      </c>
      <c r="AV1223" s="28">
        <v>0</v>
      </c>
    </row>
    <row r="1224" spans="1:48" x14ac:dyDescent="0.25">
      <c r="A1224" s="162">
        <v>1221</v>
      </c>
      <c r="B1224" s="3" t="s">
        <v>260</v>
      </c>
      <c r="C1224" s="3" t="s">
        <v>1</v>
      </c>
      <c r="D1224" s="28">
        <v>25100</v>
      </c>
      <c r="E1224" s="25">
        <v>3.2921809999999998</v>
      </c>
      <c r="F1224" s="25">
        <v>-8.7272730000000003</v>
      </c>
      <c r="G1224" s="25">
        <v>-3.2755299999999998</v>
      </c>
      <c r="H1224" s="28">
        <v>525691714300</v>
      </c>
      <c r="I1224" s="51">
        <v>20.94389</v>
      </c>
      <c r="J1224" s="51">
        <v>47.883870000000002</v>
      </c>
      <c r="K1224" s="28">
        <v>25201</v>
      </c>
      <c r="L1224" s="28">
        <v>639200000</v>
      </c>
      <c r="M1224" s="51">
        <v>6.3932755985736121</v>
      </c>
      <c r="N1224" s="51">
        <v>0.7492466699159831</v>
      </c>
      <c r="O1224" s="51">
        <v>0.40288380000000001</v>
      </c>
      <c r="P1224" s="30">
        <v>749838.53209200001</v>
      </c>
      <c r="Q1224" s="27">
        <v>-3.8808185330260203E-3</v>
      </c>
      <c r="R1224" s="30">
        <v>821172.82379299996</v>
      </c>
      <c r="S1224" s="27">
        <v>9.5132870142031756E-2</v>
      </c>
      <c r="T1224" s="30">
        <v>832761.17936199997</v>
      </c>
      <c r="U1224" s="27">
        <v>1.4111956987900982E-2</v>
      </c>
      <c r="V1224" s="30">
        <v>90259.186820000003</v>
      </c>
      <c r="W1224" s="32">
        <v>-9.6018779812296562E-2</v>
      </c>
      <c r="X1224" s="30">
        <v>94321.710552000004</v>
      </c>
      <c r="Y1224" s="32">
        <v>4.500953171782629E-2</v>
      </c>
      <c r="Z1224" s="30">
        <v>96612.596449000004</v>
      </c>
      <c r="AA1224" s="32">
        <v>2.4288002026182764E-2</v>
      </c>
      <c r="AB1224" s="30">
        <v>3860</v>
      </c>
      <c r="AC1224" s="27">
        <v>1.2591815320041944E-2</v>
      </c>
      <c r="AD1224" s="30">
        <v>4033</v>
      </c>
      <c r="AE1224" s="27">
        <v>4.4818652849740959E-2</v>
      </c>
      <c r="AF1224" s="30">
        <v>4126</v>
      </c>
      <c r="AG1224" s="27">
        <v>2.3059757004711134E-2</v>
      </c>
      <c r="AH1224" s="25">
        <v>11.013142454032593</v>
      </c>
      <c r="AI1224" s="25">
        <v>11.202629489511892</v>
      </c>
      <c r="AJ1224" s="25">
        <v>11.466055314987722</v>
      </c>
      <c r="AK1224" s="25">
        <v>15.792133832554994</v>
      </c>
      <c r="AL1224" s="25">
        <v>15.093866906050838</v>
      </c>
      <c r="AM1224" s="25">
        <v>14.090778224942069</v>
      </c>
      <c r="AN1224" s="49">
        <v>21.357585934694402</v>
      </c>
      <c r="AO1224" s="49">
        <v>17.685357482386522</v>
      </c>
      <c r="AP1224" s="49">
        <v>18.603045242777448</v>
      </c>
      <c r="AQ1224" s="49">
        <v>21.97093007867706</v>
      </c>
      <c r="AR1224" s="49">
        <v>12.679711862748643</v>
      </c>
      <c r="AS1224" s="49">
        <v>4.4912963391257472</v>
      </c>
      <c r="AT1224" s="28">
        <v>1500</v>
      </c>
      <c r="AU1224" s="28">
        <v>1500</v>
      </c>
      <c r="AV1224" s="28">
        <v>1800</v>
      </c>
    </row>
    <row r="1225" spans="1:48" x14ac:dyDescent="0.25">
      <c r="A1225" s="162">
        <v>1222</v>
      </c>
      <c r="B1225" s="3" t="s">
        <v>261</v>
      </c>
      <c r="C1225" s="3" t="s">
        <v>1</v>
      </c>
      <c r="D1225" s="6">
        <v>28950</v>
      </c>
      <c r="E1225" s="171">
        <v>-9.2476489999999991</v>
      </c>
      <c r="F1225" s="171">
        <v>3.3928569999999998</v>
      </c>
      <c r="G1225" s="171">
        <v>48.28049</v>
      </c>
      <c r="H1225" s="6">
        <v>1567052064750</v>
      </c>
      <c r="I1225" s="154">
        <v>54.12961</v>
      </c>
      <c r="J1225" s="154">
        <v>54.721939999999996</v>
      </c>
      <c r="K1225" s="6">
        <v>1156021</v>
      </c>
      <c r="L1225" s="6">
        <v>34693350000</v>
      </c>
      <c r="M1225" s="154">
        <v>7.2829907968045289</v>
      </c>
      <c r="N1225" s="154">
        <v>1.2206392251993472</v>
      </c>
      <c r="O1225" s="154">
        <v>1.1546190000000001</v>
      </c>
      <c r="P1225" s="172">
        <v>2791895.4704820001</v>
      </c>
      <c r="Q1225" s="168">
        <v>8.5744783736192431E-2</v>
      </c>
      <c r="R1225" s="172">
        <v>3070604.044491</v>
      </c>
      <c r="S1225" s="168">
        <v>9.9827725269701073E-2</v>
      </c>
      <c r="T1225" s="172">
        <v>3209070.7675669999</v>
      </c>
      <c r="U1225" s="168">
        <v>4.5094294500270832E-2</v>
      </c>
      <c r="V1225" s="172">
        <v>153530.49814499999</v>
      </c>
      <c r="W1225" s="173">
        <v>-8.8300940993432886E-2</v>
      </c>
      <c r="X1225" s="172">
        <v>114290.463072</v>
      </c>
      <c r="Y1225" s="173">
        <v>-0.25558462681427785</v>
      </c>
      <c r="Z1225" s="172">
        <v>191766.34113399999</v>
      </c>
      <c r="AA1225" s="173">
        <v>0.67788576561451341</v>
      </c>
      <c r="AB1225" s="172">
        <v>1985.4875283446709</v>
      </c>
      <c r="AC1225" s="168">
        <v>-0.3618075801749272</v>
      </c>
      <c r="AD1225" s="172">
        <v>1583.6734693877552</v>
      </c>
      <c r="AE1225" s="168">
        <v>-0.20237551393330266</v>
      </c>
      <c r="AF1225" s="172">
        <v>3011.4285714285711</v>
      </c>
      <c r="AG1225" s="168">
        <v>0.901546391752577</v>
      </c>
      <c r="AH1225" s="171">
        <v>6.7199766001826529</v>
      </c>
      <c r="AI1225" s="171">
        <v>4.2888534728473084</v>
      </c>
      <c r="AJ1225" s="171">
        <v>6.5496482713741004</v>
      </c>
      <c r="AK1225" s="171">
        <v>12.671148900544146</v>
      </c>
      <c r="AL1225" s="171">
        <v>9.5378853402493302</v>
      </c>
      <c r="AM1225" s="171">
        <v>16.530765869449262</v>
      </c>
      <c r="AN1225" s="170">
        <v>15.273606261389915</v>
      </c>
      <c r="AO1225" s="170">
        <v>13.648594245940016</v>
      </c>
      <c r="AP1225" s="170">
        <v>15.670623284112439</v>
      </c>
      <c r="AQ1225" s="170">
        <v>129.29304989811575</v>
      </c>
      <c r="AR1225" s="170">
        <v>140.35637506515212</v>
      </c>
      <c r="AS1225" s="170">
        <v>117.80546374157245</v>
      </c>
      <c r="AT1225" s="6">
        <v>453.51473922902488</v>
      </c>
      <c r="AU1225" s="6">
        <v>453.51473922902488</v>
      </c>
      <c r="AV1225" s="6">
        <v>476.19047619047615</v>
      </c>
    </row>
    <row r="1226" spans="1:48" x14ac:dyDescent="0.25">
      <c r="A1226" s="162">
        <v>1223</v>
      </c>
      <c r="B1226" s="3" t="s">
        <v>262</v>
      </c>
      <c r="C1226" s="3" t="s">
        <v>1</v>
      </c>
      <c r="D1226" s="6">
        <v>10550</v>
      </c>
      <c r="E1226" s="171">
        <v>-15.261039999999999</v>
      </c>
      <c r="F1226" s="171">
        <v>-3.2110089999999998</v>
      </c>
      <c r="G1226" s="171">
        <v>7.9836229999999997</v>
      </c>
      <c r="H1226" s="6">
        <v>176481201800</v>
      </c>
      <c r="I1226" s="154">
        <v>16.728079999999999</v>
      </c>
      <c r="J1226" s="154">
        <v>61.72269</v>
      </c>
      <c r="K1226" s="6">
        <v>74.5</v>
      </c>
      <c r="L1226" s="6">
        <v>755660</v>
      </c>
      <c r="M1226" s="154">
        <v>12.513026535050534</v>
      </c>
      <c r="N1226" s="154">
        <v>0.87797103590642944</v>
      </c>
      <c r="O1226" s="154">
        <v>0.45345229999999997</v>
      </c>
      <c r="P1226" s="172">
        <v>173097.95434699999</v>
      </c>
      <c r="Q1226" s="168">
        <v>-4.3935620640272233E-2</v>
      </c>
      <c r="R1226" s="172">
        <v>157411.50031900001</v>
      </c>
      <c r="S1226" s="168">
        <v>-9.0621833673171004E-2</v>
      </c>
      <c r="T1226" s="172">
        <v>159958.833285</v>
      </c>
      <c r="U1226" s="168">
        <v>1.618263570855831E-2</v>
      </c>
      <c r="V1226" s="172">
        <v>27112.105952000002</v>
      </c>
      <c r="W1226" s="173">
        <v>0.2185606204395989</v>
      </c>
      <c r="X1226" s="172">
        <v>27644.048957999999</v>
      </c>
      <c r="Y1226" s="173">
        <v>1.9620128622312327E-2</v>
      </c>
      <c r="Z1226" s="172">
        <v>17632.635644999998</v>
      </c>
      <c r="AA1226" s="173">
        <v>-0.36215437645225146</v>
      </c>
      <c r="AB1226" s="172">
        <v>1688.0787350000001</v>
      </c>
      <c r="AC1226" s="168">
        <v>8.7195606747230814E-2</v>
      </c>
      <c r="AD1226" s="172">
        <v>1415</v>
      </c>
      <c r="AE1226" s="168">
        <v>-0.16176895623295673</v>
      </c>
      <c r="AF1226" s="172">
        <v>975</v>
      </c>
      <c r="AG1226" s="168">
        <v>-0.31095406360424027</v>
      </c>
      <c r="AH1226" s="171">
        <v>11.157394994463701</v>
      </c>
      <c r="AI1226" s="171">
        <v>10.850597034323506</v>
      </c>
      <c r="AJ1226" s="171">
        <v>7.3591235409429592</v>
      </c>
      <c r="AK1226" s="171">
        <v>13.348688452940705</v>
      </c>
      <c r="AL1226" s="171">
        <v>11.978827460660028</v>
      </c>
      <c r="AM1226" s="171">
        <v>8.4085174729285637</v>
      </c>
      <c r="AN1226" s="170">
        <v>26.514264152420598</v>
      </c>
      <c r="AO1226" s="170">
        <v>25.875683431297315</v>
      </c>
      <c r="AP1226" s="170">
        <v>24.16368835732472</v>
      </c>
      <c r="AQ1226" s="170">
        <v>2.7726554555419771E-3</v>
      </c>
      <c r="AR1226" s="170">
        <v>0</v>
      </c>
      <c r="AS1226" s="170">
        <v>0</v>
      </c>
      <c r="AT1226" s="6">
        <v>1200</v>
      </c>
      <c r="AU1226" s="6">
        <v>1200</v>
      </c>
      <c r="AV1226" s="6">
        <v>1000</v>
      </c>
    </row>
    <row r="1227" spans="1:48" x14ac:dyDescent="0.25">
      <c r="A1227" s="162">
        <v>1224</v>
      </c>
      <c r="B1227" s="3" t="s">
        <v>263</v>
      </c>
      <c r="C1227" s="3" t="s">
        <v>1</v>
      </c>
      <c r="D1227" s="28">
        <v>1840</v>
      </c>
      <c r="E1227" s="25">
        <v>-3.1578949999999999</v>
      </c>
      <c r="F1227" s="25">
        <v>-30.038019999999999</v>
      </c>
      <c r="G1227" s="25">
        <v>-35.888500000000001</v>
      </c>
      <c r="H1227" s="28">
        <v>83582261280</v>
      </c>
      <c r="I1227" s="51">
        <v>45.425139999999999</v>
      </c>
      <c r="J1227" s="51">
        <v>86.19529</v>
      </c>
      <c r="K1227" s="28">
        <v>3371.5</v>
      </c>
      <c r="L1227" s="28">
        <v>6326515</v>
      </c>
      <c r="M1227" s="51" t="s">
        <v>4942</v>
      </c>
      <c r="N1227" s="51">
        <v>0.18629041100448127</v>
      </c>
      <c r="O1227" s="51">
        <v>0.34319909999999998</v>
      </c>
      <c r="P1227" s="30">
        <v>2063513.571306</v>
      </c>
      <c r="Q1227" s="27">
        <v>-8.6224052765668802E-2</v>
      </c>
      <c r="R1227" s="30">
        <v>1535353.6687980001</v>
      </c>
      <c r="S1227" s="27">
        <v>-0.2559517465027995</v>
      </c>
      <c r="T1227" s="30">
        <v>1357866.8493550001</v>
      </c>
      <c r="U1227" s="27">
        <v>-0.11559995787937978</v>
      </c>
      <c r="V1227" s="30">
        <v>41267.367774999999</v>
      </c>
      <c r="W1227" s="32">
        <v>19.675724986618025</v>
      </c>
      <c r="X1227" s="30">
        <v>29627.582191000001</v>
      </c>
      <c r="Y1227" s="32">
        <v>-0.28205786343008399</v>
      </c>
      <c r="Z1227" s="30">
        <v>-69193.500818999993</v>
      </c>
      <c r="AA1227" s="32">
        <v>-3.3354420341467814</v>
      </c>
      <c r="AB1227" s="30">
        <v>908.82352941176464</v>
      </c>
      <c r="AC1227" s="27">
        <v>19.599999999999998</v>
      </c>
      <c r="AD1227" s="30">
        <v>652</v>
      </c>
      <c r="AE1227" s="27">
        <v>-0.28258899676375404</v>
      </c>
      <c r="AF1227" s="30">
        <v>-1523</v>
      </c>
      <c r="AG1227" s="27">
        <v>-3.3358895705521472</v>
      </c>
      <c r="AH1227" s="25">
        <v>2.5899596614104441</v>
      </c>
      <c r="AI1227" s="25">
        <v>2.0886870257824626</v>
      </c>
      <c r="AJ1227" s="25">
        <v>-5.316431219292161</v>
      </c>
      <c r="AK1227" s="25">
        <v>6.7883413078334067</v>
      </c>
      <c r="AL1227" s="25">
        <v>4.6579738704074032</v>
      </c>
      <c r="AM1227" s="25">
        <v>-11.466344410010636</v>
      </c>
      <c r="AN1227" s="49">
        <v>20.086576815953261</v>
      </c>
      <c r="AO1227" s="49">
        <v>21.237300247784098</v>
      </c>
      <c r="AP1227" s="49">
        <v>12.656319556415518</v>
      </c>
      <c r="AQ1227" s="49">
        <v>89.518813969122476</v>
      </c>
      <c r="AR1227" s="49">
        <v>51.948413405206615</v>
      </c>
      <c r="AS1227" s="49">
        <v>78.664787480214883</v>
      </c>
      <c r="AT1227" s="28">
        <v>196.07843137254901</v>
      </c>
      <c r="AU1227" s="28">
        <v>200</v>
      </c>
      <c r="AV1227" s="28">
        <v>0</v>
      </c>
    </row>
    <row r="1228" spans="1:48" x14ac:dyDescent="0.25">
      <c r="A1228" s="162">
        <v>1225</v>
      </c>
      <c r="B1228" s="3" t="s">
        <v>601</v>
      </c>
      <c r="C1228" s="3" t="s">
        <v>694</v>
      </c>
      <c r="D1228" s="28">
        <v>7500</v>
      </c>
      <c r="E1228" s="25">
        <v>-13.793100000000001</v>
      </c>
      <c r="F1228" s="25">
        <v>10.294119999999999</v>
      </c>
      <c r="G1228" s="25">
        <v>70.454549999999998</v>
      </c>
      <c r="H1228" s="28">
        <v>201350797500</v>
      </c>
      <c r="I1228" s="51">
        <v>26.846769999999999</v>
      </c>
      <c r="J1228" s="51">
        <v>38.870449999999998</v>
      </c>
      <c r="K1228" s="28">
        <v>55853</v>
      </c>
      <c r="L1228" s="28">
        <v>427828500</v>
      </c>
      <c r="M1228" s="51">
        <v>2.7181776130556181</v>
      </c>
      <c r="N1228" s="51">
        <v>0.72530190584167109</v>
      </c>
      <c r="O1228" s="51">
        <v>0.47048879999999998</v>
      </c>
      <c r="P1228" s="30">
        <v>4253302.5441420004</v>
      </c>
      <c r="Q1228" s="27">
        <v>3.302644087242812E-2</v>
      </c>
      <c r="R1228" s="30">
        <v>3690702.557461</v>
      </c>
      <c r="S1228" s="27">
        <v>-0.13227368164906572</v>
      </c>
      <c r="T1228" s="30">
        <v>3999257.8925080001</v>
      </c>
      <c r="U1228" s="27">
        <v>8.3603414321003738E-2</v>
      </c>
      <c r="V1228" s="30">
        <v>17501.947007999999</v>
      </c>
      <c r="W1228" s="32">
        <v>-1.0543645847846086</v>
      </c>
      <c r="X1228" s="30">
        <v>1210.1639769999999</v>
      </c>
      <c r="Y1228" s="32">
        <v>-0.93085546559780785</v>
      </c>
      <c r="Z1228" s="30">
        <v>35761.203829999999</v>
      </c>
      <c r="AA1228" s="32">
        <v>28.550709250701818</v>
      </c>
      <c r="AB1228" s="30">
        <v>351.95530726256982</v>
      </c>
      <c r="AC1228" s="27">
        <v>1.2105263157894735</v>
      </c>
      <c r="AD1228" s="30">
        <v>45</v>
      </c>
      <c r="AE1228" s="27">
        <v>-0.87214285714285711</v>
      </c>
      <c r="AF1228" s="30">
        <v>1332</v>
      </c>
      <c r="AG1228" s="27">
        <v>28.6</v>
      </c>
      <c r="AH1228" s="25">
        <v>0.91616205392864125</v>
      </c>
      <c r="AI1228" s="25">
        <v>5.9481963304971977E-2</v>
      </c>
      <c r="AJ1228" s="25">
        <v>1.811058289737651</v>
      </c>
      <c r="AK1228" s="25">
        <v>3.5169846917033869</v>
      </c>
      <c r="AL1228" s="25">
        <v>0.44400198992456241</v>
      </c>
      <c r="AM1228" s="25">
        <v>12.294922268109145</v>
      </c>
      <c r="AN1228" s="49">
        <v>8.4841849398887383</v>
      </c>
      <c r="AO1228" s="49">
        <v>7.1751679249432048</v>
      </c>
      <c r="AP1228" s="49">
        <v>8.7488136473884648</v>
      </c>
      <c r="AQ1228" s="49">
        <v>270.16777205484362</v>
      </c>
      <c r="AR1228" s="49">
        <v>415.58483404728355</v>
      </c>
      <c r="AS1228" s="49">
        <v>304.03985630980668</v>
      </c>
      <c r="AT1228" s="28">
        <v>223.46368715083798</v>
      </c>
      <c r="AU1228" s="28" t="s">
        <v>4748</v>
      </c>
      <c r="AV1228" s="28">
        <v>300</v>
      </c>
    </row>
    <row r="1229" spans="1:48" x14ac:dyDescent="0.25">
      <c r="A1229" s="162">
        <v>1226</v>
      </c>
      <c r="B1229" s="3" t="s">
        <v>264</v>
      </c>
      <c r="C1229" s="3" t="s">
        <v>1</v>
      </c>
      <c r="D1229" s="28">
        <v>59500</v>
      </c>
      <c r="E1229" s="25">
        <v>-1.1627909999999999</v>
      </c>
      <c r="F1229" s="25">
        <v>-7.03125</v>
      </c>
      <c r="G1229" s="25">
        <v>-10.52632</v>
      </c>
      <c r="H1229" s="28">
        <v>760886000000</v>
      </c>
      <c r="I1229" s="51">
        <v>12.788</v>
      </c>
      <c r="J1229" s="51">
        <v>42.367530000000002</v>
      </c>
      <c r="K1229" s="28">
        <v>1564</v>
      </c>
      <c r="L1229" s="28">
        <v>91950000</v>
      </c>
      <c r="M1229" s="51">
        <v>10.84463178242685</v>
      </c>
      <c r="N1229" s="51">
        <v>2.0860543728261005</v>
      </c>
      <c r="O1229" s="51">
        <v>0.51765229999999995</v>
      </c>
      <c r="P1229" s="30">
        <v>176295.114053</v>
      </c>
      <c r="Q1229" s="27">
        <v>0.41606071965627089</v>
      </c>
      <c r="R1229" s="30">
        <v>137536.23032</v>
      </c>
      <c r="S1229" s="27">
        <v>-0.21985228542038793</v>
      </c>
      <c r="T1229" s="30">
        <v>156319.548175</v>
      </c>
      <c r="U1229" s="27">
        <v>0.13656996277488204</v>
      </c>
      <c r="V1229" s="30">
        <v>57725.912434999998</v>
      </c>
      <c r="W1229" s="32">
        <v>3.8773434959283426E-2</v>
      </c>
      <c r="X1229" s="30">
        <v>69152.640880000006</v>
      </c>
      <c r="Y1229" s="32">
        <v>0.19794799186356093</v>
      </c>
      <c r="Z1229" s="30">
        <v>74861.770734000005</v>
      </c>
      <c r="AA1229" s="32">
        <v>8.2558377834145241E-2</v>
      </c>
      <c r="AB1229" s="30">
        <v>4269</v>
      </c>
      <c r="AC1229" s="27">
        <v>-1.7717441325356686E-2</v>
      </c>
      <c r="AD1229" s="30">
        <v>5116</v>
      </c>
      <c r="AE1229" s="27">
        <v>0.19840712110564529</v>
      </c>
      <c r="AF1229" s="30">
        <v>5854.0640240000002</v>
      </c>
      <c r="AG1229" s="27">
        <v>0.14426583737294765</v>
      </c>
      <c r="AH1229" s="25">
        <v>25.88126459295556</v>
      </c>
      <c r="AI1229" s="25">
        <v>28.863523491221237</v>
      </c>
      <c r="AJ1229" s="25">
        <v>29.564530214112473</v>
      </c>
      <c r="AK1229" s="25">
        <v>25.56981154428723</v>
      </c>
      <c r="AL1229" s="25">
        <v>28.561393632119376</v>
      </c>
      <c r="AM1229" s="25">
        <v>30.763574701767922</v>
      </c>
      <c r="AN1229" s="49">
        <v>53.532929536905684</v>
      </c>
      <c r="AO1229" s="49">
        <v>80.838043707696698</v>
      </c>
      <c r="AP1229" s="49">
        <v>82.895270623436858</v>
      </c>
      <c r="AQ1229" s="49">
        <v>0</v>
      </c>
      <c r="AR1229" s="49">
        <v>0</v>
      </c>
      <c r="AS1229" s="49">
        <v>0</v>
      </c>
      <c r="AT1229" s="28">
        <v>2500</v>
      </c>
      <c r="AU1229" s="28">
        <v>4500</v>
      </c>
      <c r="AV1229" s="28">
        <v>2700</v>
      </c>
    </row>
    <row r="1230" spans="1:48" x14ac:dyDescent="0.25">
      <c r="A1230" s="162">
        <v>1227</v>
      </c>
      <c r="B1230" s="3" t="s">
        <v>3612</v>
      </c>
      <c r="C1230" s="3" t="s">
        <v>2176</v>
      </c>
      <c r="D1230" s="6">
        <v>21700</v>
      </c>
      <c r="E1230" s="171">
        <v>8.5</v>
      </c>
      <c r="F1230" s="171">
        <v>14.21053</v>
      </c>
      <c r="G1230" s="171">
        <v>17.2973</v>
      </c>
      <c r="H1230" s="6">
        <v>325462198600</v>
      </c>
      <c r="I1230" s="154">
        <v>14.99826</v>
      </c>
      <c r="J1230" s="154">
        <v>99.946439999999996</v>
      </c>
      <c r="K1230" s="6">
        <v>12514.75</v>
      </c>
      <c r="L1230" s="6">
        <v>259267000</v>
      </c>
      <c r="M1230" s="154">
        <v>6.7328575860999065</v>
      </c>
      <c r="N1230" s="154">
        <v>1.0947753148209181</v>
      </c>
      <c r="O1230" s="154">
        <v>0.51851429999999998</v>
      </c>
      <c r="P1230" s="172" t="s">
        <v>4748</v>
      </c>
      <c r="Q1230" s="168" t="s">
        <v>2001</v>
      </c>
      <c r="R1230" s="172">
        <v>622634.14807500003</v>
      </c>
      <c r="S1230" s="168" t="s">
        <v>2001</v>
      </c>
      <c r="T1230" s="172">
        <v>679417.21868399996</v>
      </c>
      <c r="U1230" s="168">
        <v>9.11981310124996E-2</v>
      </c>
      <c r="V1230" s="172" t="s">
        <v>4748</v>
      </c>
      <c r="W1230" s="173" t="s">
        <v>2001</v>
      </c>
      <c r="X1230" s="172">
        <v>59096.701953000003</v>
      </c>
      <c r="Y1230" s="173" t="s">
        <v>2001</v>
      </c>
      <c r="Z1230" s="172">
        <v>58836.332194000002</v>
      </c>
      <c r="AA1230" s="173">
        <v>-4.4058255434808336E-3</v>
      </c>
      <c r="AB1230" s="172" t="s">
        <v>4748</v>
      </c>
      <c r="AC1230" s="168" t="s">
        <v>2001</v>
      </c>
      <c r="AD1230" s="172">
        <v>3309</v>
      </c>
      <c r="AE1230" s="168" t="s">
        <v>2001</v>
      </c>
      <c r="AF1230" s="172">
        <v>3223</v>
      </c>
      <c r="AG1230" s="168">
        <v>-2.5989724992444847E-2</v>
      </c>
      <c r="AH1230" s="171" t="s">
        <v>4748</v>
      </c>
      <c r="AI1230" s="171" t="s">
        <v>4748</v>
      </c>
      <c r="AJ1230" s="171">
        <v>8.7164976184495693</v>
      </c>
      <c r="AK1230" s="171" t="s">
        <v>4748</v>
      </c>
      <c r="AL1230" s="171" t="s">
        <v>4748</v>
      </c>
      <c r="AM1230" s="171">
        <v>16.886534311119924</v>
      </c>
      <c r="AN1230" s="170" t="s">
        <v>4748</v>
      </c>
      <c r="AO1230" s="170">
        <v>23.270811314953278</v>
      </c>
      <c r="AP1230" s="170">
        <v>20.640046921039623</v>
      </c>
      <c r="AQ1230" s="170" t="s">
        <v>4748</v>
      </c>
      <c r="AR1230" s="170">
        <v>84.876816359021461</v>
      </c>
      <c r="AS1230" s="170">
        <v>67.005893876223979</v>
      </c>
      <c r="AT1230" s="6" t="s">
        <v>4748</v>
      </c>
      <c r="AU1230" s="6">
        <v>1800</v>
      </c>
      <c r="AV1230" s="6">
        <v>1800</v>
      </c>
    </row>
    <row r="1231" spans="1:48" x14ac:dyDescent="0.25">
      <c r="A1231" s="162">
        <v>1228</v>
      </c>
      <c r="B1231" s="3" t="s">
        <v>3615</v>
      </c>
      <c r="C1231" s="3" t="s">
        <v>2176</v>
      </c>
      <c r="D1231" s="28">
        <v>38500</v>
      </c>
      <c r="E1231" s="25">
        <v>1.3157890000000001</v>
      </c>
      <c r="F1231" s="25">
        <v>-0.77319590000000005</v>
      </c>
      <c r="G1231" s="25">
        <v>-10.04673</v>
      </c>
      <c r="H1231" s="28">
        <v>316855000000</v>
      </c>
      <c r="I1231" s="51">
        <v>8.23</v>
      </c>
      <c r="J1231" s="51">
        <v>79.796539999999993</v>
      </c>
      <c r="K1231" s="28">
        <v>640</v>
      </c>
      <c r="L1231" s="28">
        <v>24617500</v>
      </c>
      <c r="M1231" s="51">
        <v>12.331838565022421</v>
      </c>
      <c r="N1231" s="51">
        <v>3.8008480975280921</v>
      </c>
      <c r="O1231" s="51" t="s">
        <v>4942</v>
      </c>
      <c r="P1231" s="30" t="s">
        <v>4748</v>
      </c>
      <c r="Q1231" s="27" t="s">
        <v>2001</v>
      </c>
      <c r="R1231" s="30">
        <v>59821.554601999997</v>
      </c>
      <c r="S1231" s="27" t="s">
        <v>2001</v>
      </c>
      <c r="T1231" s="30">
        <v>63101.50462</v>
      </c>
      <c r="U1231" s="27">
        <v>5.4828899713855739E-2</v>
      </c>
      <c r="V1231" s="30" t="s">
        <v>4748</v>
      </c>
      <c r="W1231" s="32" t="s">
        <v>2001</v>
      </c>
      <c r="X1231" s="30">
        <v>31143.692505999999</v>
      </c>
      <c r="Y1231" s="32" t="s">
        <v>2001</v>
      </c>
      <c r="Z1231" s="30">
        <v>30666.175991</v>
      </c>
      <c r="AA1231" s="32">
        <v>-1.5332687827816282E-2</v>
      </c>
      <c r="AB1231" s="30" t="s">
        <v>4748</v>
      </c>
      <c r="AC1231" s="27" t="s">
        <v>2001</v>
      </c>
      <c r="AD1231" s="30">
        <v>3595</v>
      </c>
      <c r="AE1231" s="27" t="s">
        <v>2001</v>
      </c>
      <c r="AF1231" s="30">
        <v>3540</v>
      </c>
      <c r="AG1231" s="27">
        <v>-1.5299026425591099E-2</v>
      </c>
      <c r="AH1231" s="25" t="s">
        <v>4748</v>
      </c>
      <c r="AI1231" s="25" t="s">
        <v>4748</v>
      </c>
      <c r="AJ1231" s="25">
        <v>29.583009068750449</v>
      </c>
      <c r="AK1231" s="25" t="s">
        <v>4748</v>
      </c>
      <c r="AL1231" s="25" t="s">
        <v>4748</v>
      </c>
      <c r="AM1231" s="25">
        <v>29.760217167894371</v>
      </c>
      <c r="AN1231" s="49" t="s">
        <v>4748</v>
      </c>
      <c r="AO1231" s="49">
        <v>62.059179026682834</v>
      </c>
      <c r="AP1231" s="49">
        <v>57.280894396524133</v>
      </c>
      <c r="AQ1231" s="49" t="s">
        <v>4748</v>
      </c>
      <c r="AR1231" s="49">
        <v>0</v>
      </c>
      <c r="AS1231" s="49">
        <v>0</v>
      </c>
      <c r="AT1231" s="28" t="s">
        <v>4748</v>
      </c>
      <c r="AU1231" s="28" t="s">
        <v>4748</v>
      </c>
      <c r="AV1231" s="28" t="s">
        <v>4748</v>
      </c>
    </row>
    <row r="1232" spans="1:48" x14ac:dyDescent="0.25">
      <c r="A1232" s="162">
        <v>1229</v>
      </c>
      <c r="B1232" s="3" t="s">
        <v>265</v>
      </c>
      <c r="C1232" s="3" t="s">
        <v>1</v>
      </c>
      <c r="D1232" s="6">
        <v>8200</v>
      </c>
      <c r="E1232" s="171">
        <v>-10.38251</v>
      </c>
      <c r="F1232" s="171">
        <v>8.1794200000000004</v>
      </c>
      <c r="G1232" s="171">
        <v>-8.9900110000000009</v>
      </c>
      <c r="H1232" s="6">
        <v>820000000000</v>
      </c>
      <c r="I1232" s="154">
        <v>100</v>
      </c>
      <c r="J1232" s="154">
        <v>37.895240000000001</v>
      </c>
      <c r="K1232" s="6">
        <v>103864.5</v>
      </c>
      <c r="L1232" s="6">
        <v>905700000</v>
      </c>
      <c r="M1232" s="154">
        <v>8.5615128509774827</v>
      </c>
      <c r="N1232" s="154">
        <v>0.68388422769191326</v>
      </c>
      <c r="O1232" s="154">
        <v>0.54795680000000002</v>
      </c>
      <c r="P1232" s="172">
        <v>1626759.735625</v>
      </c>
      <c r="Q1232" s="168">
        <v>-6.8304297930126379E-2</v>
      </c>
      <c r="R1232" s="172">
        <v>1449677.719209</v>
      </c>
      <c r="S1232" s="168">
        <v>-0.1088556672125679</v>
      </c>
      <c r="T1232" s="172">
        <v>1354300.3625940001</v>
      </c>
      <c r="U1232" s="168">
        <v>-6.5792110447169941E-2</v>
      </c>
      <c r="V1232" s="172">
        <v>117957.239147</v>
      </c>
      <c r="W1232" s="173">
        <v>1.1271255757667742E-2</v>
      </c>
      <c r="X1232" s="172">
        <v>121993.46591499999</v>
      </c>
      <c r="Y1232" s="173">
        <v>3.4217711411251184E-2</v>
      </c>
      <c r="Z1232" s="172">
        <v>130735.16948700001</v>
      </c>
      <c r="AA1232" s="173">
        <v>7.1657145785913409E-2</v>
      </c>
      <c r="AB1232" s="172">
        <v>1091</v>
      </c>
      <c r="AC1232" s="168">
        <v>5.5299539170508005E-3</v>
      </c>
      <c r="AD1232" s="172">
        <v>1119</v>
      </c>
      <c r="AE1232" s="168">
        <v>2.5664527956003713E-2</v>
      </c>
      <c r="AF1232" s="172">
        <v>1189</v>
      </c>
      <c r="AG1232" s="168">
        <v>6.2555853440571935E-2</v>
      </c>
      <c r="AH1232" s="171">
        <v>1.7306918376708669</v>
      </c>
      <c r="AI1232" s="171">
        <v>1.6642116932938906</v>
      </c>
      <c r="AJ1232" s="171">
        <v>1.7264365724103954</v>
      </c>
      <c r="AK1232" s="171">
        <v>9.271581531687568</v>
      </c>
      <c r="AL1232" s="171">
        <v>9.4298052373564083</v>
      </c>
      <c r="AM1232" s="171">
        <v>9.9053956239371015</v>
      </c>
      <c r="AN1232" s="170">
        <v>26.117503909682494</v>
      </c>
      <c r="AO1232" s="170">
        <v>28.110450087923933</v>
      </c>
      <c r="AP1232" s="170">
        <v>31.407976353803612</v>
      </c>
      <c r="AQ1232" s="170">
        <v>197.54320339346901</v>
      </c>
      <c r="AR1232" s="170">
        <v>192.48892592220665</v>
      </c>
      <c r="AS1232" s="170">
        <v>171.40543640937699</v>
      </c>
      <c r="AT1232" s="6">
        <v>1000</v>
      </c>
      <c r="AU1232" s="6">
        <v>1050</v>
      </c>
      <c r="AV1232" s="6">
        <v>1050</v>
      </c>
    </row>
    <row r="1233" spans="1:48" x14ac:dyDescent="0.25">
      <c r="A1233" s="162">
        <v>1230</v>
      </c>
      <c r="B1233" s="3" t="s">
        <v>2042</v>
      </c>
      <c r="C1233" s="3" t="s">
        <v>1</v>
      </c>
      <c r="D1233" s="6">
        <v>2890</v>
      </c>
      <c r="E1233" s="171">
        <v>-11.076919999999999</v>
      </c>
      <c r="F1233" s="171">
        <v>-0.34482760000000001</v>
      </c>
      <c r="G1233" s="171">
        <v>-71.537880000000001</v>
      </c>
      <c r="H1233" s="6">
        <v>48465299999.999992</v>
      </c>
      <c r="I1233" s="154">
        <v>16.77</v>
      </c>
      <c r="J1233" s="154">
        <v>57.226970000000001</v>
      </c>
      <c r="K1233" s="6">
        <v>495673.5</v>
      </c>
      <c r="L1233" s="6">
        <v>1570900000</v>
      </c>
      <c r="M1233" s="154">
        <v>3.3638635493936371</v>
      </c>
      <c r="N1233" s="154">
        <v>0.24933308723921196</v>
      </c>
      <c r="O1233" s="154">
        <v>0.8282813</v>
      </c>
      <c r="P1233" s="172">
        <v>110586.86382100001</v>
      </c>
      <c r="Q1233" s="168" t="s">
        <v>2001</v>
      </c>
      <c r="R1233" s="172">
        <v>221797.566406</v>
      </c>
      <c r="S1233" s="168">
        <v>1.0056411651659616</v>
      </c>
      <c r="T1233" s="172">
        <v>301235.20903000003</v>
      </c>
      <c r="U1233" s="168">
        <v>0.35815380624415682</v>
      </c>
      <c r="V1233" s="172">
        <v>2479.1647290000001</v>
      </c>
      <c r="W1233" s="173" t="s">
        <v>2001</v>
      </c>
      <c r="X1233" s="172">
        <v>18140.133029000001</v>
      </c>
      <c r="Y1233" s="173">
        <v>6.3170341675186039</v>
      </c>
      <c r="Z1233" s="172">
        <v>28981.860503</v>
      </c>
      <c r="AA1233" s="173">
        <v>0.59766526831240463</v>
      </c>
      <c r="AB1233" s="172">
        <v>438</v>
      </c>
      <c r="AC1233" s="168" t="s">
        <v>2001</v>
      </c>
      <c r="AD1233" s="172">
        <v>1602</v>
      </c>
      <c r="AE1233" s="168">
        <v>2.6575342465753424</v>
      </c>
      <c r="AF1233" s="172">
        <v>2247</v>
      </c>
      <c r="AG1233" s="168">
        <v>0.40262172284644193</v>
      </c>
      <c r="AH1233" s="171" t="s">
        <v>4748</v>
      </c>
      <c r="AI1233" s="171">
        <v>9.4540331524538317</v>
      </c>
      <c r="AJ1233" s="171">
        <v>11.961792355746995</v>
      </c>
      <c r="AK1233" s="171" t="s">
        <v>4748</v>
      </c>
      <c r="AL1233" s="171">
        <v>13.811585845088592</v>
      </c>
      <c r="AM1233" s="171">
        <v>17.513664132156361</v>
      </c>
      <c r="AN1233" s="170">
        <v>6.9428155928425994</v>
      </c>
      <c r="AO1233" s="170">
        <v>13.280142177521748</v>
      </c>
      <c r="AP1233" s="170">
        <v>16.236235292843592</v>
      </c>
      <c r="AQ1233" s="170">
        <v>41.129866711876559</v>
      </c>
      <c r="AR1233" s="170">
        <v>31.595564641382996</v>
      </c>
      <c r="AS1233" s="170">
        <v>30.750778780703047</v>
      </c>
      <c r="AT1233" s="6" t="s">
        <v>4748</v>
      </c>
      <c r="AU1233" s="6" t="s">
        <v>4748</v>
      </c>
      <c r="AV1233" s="6">
        <v>0</v>
      </c>
    </row>
    <row r="1234" spans="1:48" x14ac:dyDescent="0.25">
      <c r="A1234" s="162">
        <v>1231</v>
      </c>
      <c r="B1234" s="3" t="s">
        <v>266</v>
      </c>
      <c r="C1234" s="3" t="s">
        <v>1</v>
      </c>
      <c r="D1234" s="28">
        <v>11600</v>
      </c>
      <c r="E1234" s="25">
        <v>6.9124420000000004</v>
      </c>
      <c r="F1234" s="25">
        <v>16</v>
      </c>
      <c r="G1234" s="25">
        <v>-20.819109999999998</v>
      </c>
      <c r="H1234" s="28">
        <v>946965153200</v>
      </c>
      <c r="I1234" s="51">
        <v>81.634929999999997</v>
      </c>
      <c r="J1234" s="51">
        <v>73.242419999999996</v>
      </c>
      <c r="K1234" s="28">
        <v>394372.5</v>
      </c>
      <c r="L1234" s="28">
        <v>4508350000</v>
      </c>
      <c r="M1234" s="51">
        <v>8.9080285561753279</v>
      </c>
      <c r="N1234" s="51">
        <v>0.55107641464629098</v>
      </c>
      <c r="O1234" s="51">
        <v>0.80120130000000001</v>
      </c>
      <c r="P1234" s="30">
        <v>882375.74001399998</v>
      </c>
      <c r="Q1234" s="27">
        <v>0.5527556610048987</v>
      </c>
      <c r="R1234" s="30">
        <v>1060295.5384899999</v>
      </c>
      <c r="S1234" s="27">
        <v>0.20163722823247276</v>
      </c>
      <c r="T1234" s="30">
        <v>1840018.0587490001</v>
      </c>
      <c r="U1234" s="27">
        <v>0.73538225141400426</v>
      </c>
      <c r="V1234" s="30">
        <v>47101.124781999999</v>
      </c>
      <c r="W1234" s="32">
        <v>-7.7445653252936508E-2</v>
      </c>
      <c r="X1234" s="30">
        <v>108276.31475400001</v>
      </c>
      <c r="Y1234" s="32">
        <v>1.2988052887301431</v>
      </c>
      <c r="Z1234" s="30">
        <v>131000.19738100001</v>
      </c>
      <c r="AA1234" s="32">
        <v>0.20986937612928427</v>
      </c>
      <c r="AB1234" s="30">
        <v>552.0828828846835</v>
      </c>
      <c r="AC1234" s="27">
        <v>-0.40039216150409551</v>
      </c>
      <c r="AD1234" s="30">
        <v>1237.3913043478262</v>
      </c>
      <c r="AE1234" s="27">
        <v>1.2413143799755999</v>
      </c>
      <c r="AF1234" s="30">
        <v>1444</v>
      </c>
      <c r="AG1234" s="27">
        <v>0.16697118763176375</v>
      </c>
      <c r="AH1234" s="25">
        <v>1.8959742343955772</v>
      </c>
      <c r="AI1234" s="25">
        <v>4.0629373313442585</v>
      </c>
      <c r="AJ1234" s="25">
        <v>4.6176092602980656</v>
      </c>
      <c r="AK1234" s="25">
        <v>2.1966296934201721</v>
      </c>
      <c r="AL1234" s="25">
        <v>6.3899888929377271</v>
      </c>
      <c r="AM1234" s="25">
        <v>6.9975919108519165</v>
      </c>
      <c r="AN1234" s="49">
        <v>14.497159033063433</v>
      </c>
      <c r="AO1234" s="49">
        <v>19.957939329761299</v>
      </c>
      <c r="AP1234" s="49">
        <v>12.97408551382947</v>
      </c>
      <c r="AQ1234" s="49">
        <v>53.795994395957614</v>
      </c>
      <c r="AR1234" s="49">
        <v>32.212027576316842</v>
      </c>
      <c r="AS1234" s="49">
        <v>33.534936482787266</v>
      </c>
      <c r="AT1234" s="28">
        <v>754.14291115311914</v>
      </c>
      <c r="AU1234" s="28">
        <v>869.56521739130437</v>
      </c>
      <c r="AV1234" s="28">
        <v>1000</v>
      </c>
    </row>
    <row r="1235" spans="1:48" x14ac:dyDescent="0.25">
      <c r="A1235" s="162">
        <v>1232</v>
      </c>
      <c r="B1235" s="3" t="s">
        <v>3618</v>
      </c>
      <c r="C1235" s="3" t="s">
        <v>1</v>
      </c>
      <c r="D1235" s="28">
        <v>29300</v>
      </c>
      <c r="E1235" s="25">
        <v>-0.67796610000000002</v>
      </c>
      <c r="F1235" s="25">
        <v>49.489800000000002</v>
      </c>
      <c r="G1235" s="25">
        <v>73.372780000000006</v>
      </c>
      <c r="H1235" s="28">
        <v>2379160000000</v>
      </c>
      <c r="I1235" s="51">
        <v>81.2</v>
      </c>
      <c r="J1235" s="51">
        <v>50.40117</v>
      </c>
      <c r="K1235" s="28">
        <v>199388.5</v>
      </c>
      <c r="L1235" s="28">
        <v>5815150000</v>
      </c>
      <c r="M1235" s="51">
        <v>12.373310810810811</v>
      </c>
      <c r="N1235" s="51">
        <v>2.145291120248527</v>
      </c>
      <c r="O1235" s="51">
        <v>0.82672809999999997</v>
      </c>
      <c r="P1235" s="30" t="s">
        <v>4748</v>
      </c>
      <c r="Q1235" s="27" t="s">
        <v>2001</v>
      </c>
      <c r="R1235" s="30">
        <v>150556.03107999999</v>
      </c>
      <c r="S1235" s="27" t="s">
        <v>2001</v>
      </c>
      <c r="T1235" s="30">
        <v>197002.26457699999</v>
      </c>
      <c r="U1235" s="27">
        <v>0.30849799349665491</v>
      </c>
      <c r="V1235" s="30" t="s">
        <v>4748</v>
      </c>
      <c r="W1235" s="32" t="s">
        <v>2001</v>
      </c>
      <c r="X1235" s="30">
        <v>57773.689250000003</v>
      </c>
      <c r="Y1235" s="32" t="s">
        <v>2001</v>
      </c>
      <c r="Z1235" s="30">
        <v>75894.165978999998</v>
      </c>
      <c r="AA1235" s="32">
        <v>0.31364583020808201</v>
      </c>
      <c r="AB1235" s="30" t="s">
        <v>4748</v>
      </c>
      <c r="AC1235" s="27" t="s">
        <v>2001</v>
      </c>
      <c r="AD1235" s="30">
        <v>1124.0743500000001</v>
      </c>
      <c r="AE1235" s="27" t="s">
        <v>2001</v>
      </c>
      <c r="AF1235" s="30">
        <v>1625.1982559999999</v>
      </c>
      <c r="AG1235" s="27">
        <v>0.44581028470225281</v>
      </c>
      <c r="AH1235" s="25" t="s">
        <v>4748</v>
      </c>
      <c r="AI1235" s="25" t="s">
        <v>4748</v>
      </c>
      <c r="AJ1235" s="25">
        <v>4.3160928049163498</v>
      </c>
      <c r="AK1235" s="25" t="s">
        <v>4748</v>
      </c>
      <c r="AL1235" s="25" t="s">
        <v>4748</v>
      </c>
      <c r="AM1235" s="25">
        <v>13.218002081823341</v>
      </c>
      <c r="AN1235" s="49" t="s">
        <v>4748</v>
      </c>
      <c r="AO1235" s="49">
        <v>67.015860221094243</v>
      </c>
      <c r="AP1235" s="49">
        <v>68.364463203599044</v>
      </c>
      <c r="AQ1235" s="49" t="s">
        <v>4748</v>
      </c>
      <c r="AR1235" s="49">
        <v>238.33131815432077</v>
      </c>
      <c r="AS1235" s="49">
        <v>116.8276184098909</v>
      </c>
      <c r="AT1235" s="28" t="s">
        <v>4748</v>
      </c>
      <c r="AU1235" s="28">
        <v>713.69800000000009</v>
      </c>
      <c r="AV1235" s="28">
        <v>820.80719999999997</v>
      </c>
    </row>
    <row r="1236" spans="1:48" x14ac:dyDescent="0.25">
      <c r="A1236" s="162">
        <v>1233</v>
      </c>
      <c r="B1236" s="3" t="s">
        <v>602</v>
      </c>
      <c r="C1236" s="3" t="s">
        <v>694</v>
      </c>
      <c r="D1236" s="6">
        <v>6700</v>
      </c>
      <c r="E1236" s="171">
        <v>8.0645159999999994</v>
      </c>
      <c r="F1236" s="171">
        <v>13.55932</v>
      </c>
      <c r="G1236" s="171">
        <v>19.642859999999999</v>
      </c>
      <c r="H1236" s="6">
        <v>197241949900</v>
      </c>
      <c r="I1236" s="154">
        <v>29.4391</v>
      </c>
      <c r="J1236" s="154">
        <v>27.7546</v>
      </c>
      <c r="K1236" s="6">
        <v>31549.55</v>
      </c>
      <c r="L1236" s="6">
        <v>202851000</v>
      </c>
      <c r="M1236" s="154">
        <v>3.4481782358554129</v>
      </c>
      <c r="N1236" s="154">
        <v>0.54144414655132478</v>
      </c>
      <c r="O1236" s="154">
        <v>0.47518729999999998</v>
      </c>
      <c r="P1236" s="172">
        <v>2425926.6918990002</v>
      </c>
      <c r="Q1236" s="168">
        <v>-7.2833657612823011E-2</v>
      </c>
      <c r="R1236" s="172">
        <v>2078963.6396560001</v>
      </c>
      <c r="S1236" s="168">
        <v>-0.14302289240710719</v>
      </c>
      <c r="T1236" s="172">
        <v>2246199.5968160001</v>
      </c>
      <c r="U1236" s="168">
        <v>8.044198271195932E-2</v>
      </c>
      <c r="V1236" s="172">
        <v>18814.930532999999</v>
      </c>
      <c r="W1236" s="173">
        <v>-0.33592256195287196</v>
      </c>
      <c r="X1236" s="172">
        <v>19083.560104</v>
      </c>
      <c r="Y1236" s="173">
        <v>1.4277468127179338E-2</v>
      </c>
      <c r="Z1236" s="172">
        <v>23752.086513999999</v>
      </c>
      <c r="AA1236" s="173">
        <v>0.24463603146152244</v>
      </c>
      <c r="AB1236" s="172">
        <v>420.10869565217388</v>
      </c>
      <c r="AC1236" s="168">
        <v>-0.56352343308865049</v>
      </c>
      <c r="AD1236" s="172">
        <v>648</v>
      </c>
      <c r="AE1236" s="168">
        <v>0.54245795601552405</v>
      </c>
      <c r="AF1236" s="172">
        <v>807</v>
      </c>
      <c r="AG1236" s="168">
        <v>0.24537037037037038</v>
      </c>
      <c r="AH1236" s="171">
        <v>1.8189643309052064</v>
      </c>
      <c r="AI1236" s="171">
        <v>1.9439560220192824</v>
      </c>
      <c r="AJ1236" s="171">
        <v>2.3842042683309592</v>
      </c>
      <c r="AK1236" s="171">
        <v>4.0341772134942131</v>
      </c>
      <c r="AL1236" s="171">
        <v>5.9896200282700551</v>
      </c>
      <c r="AM1236" s="171">
        <v>7.1780183682141496</v>
      </c>
      <c r="AN1236" s="170">
        <v>8.7588553096660036</v>
      </c>
      <c r="AO1236" s="170">
        <v>9.7402520501756573</v>
      </c>
      <c r="AP1236" s="170">
        <v>9.4663089943301308</v>
      </c>
      <c r="AQ1236" s="170">
        <v>113.31598225674801</v>
      </c>
      <c r="AR1236" s="170">
        <v>113.2926127615624</v>
      </c>
      <c r="AS1236" s="170">
        <v>126.26374625301497</v>
      </c>
      <c r="AT1236" s="6">
        <v>326.08695652173913</v>
      </c>
      <c r="AU1236" s="6">
        <v>200</v>
      </c>
      <c r="AV1236" s="6">
        <v>500</v>
      </c>
    </row>
    <row r="1237" spans="1:48" x14ac:dyDescent="0.25">
      <c r="A1237" s="162">
        <v>1234</v>
      </c>
      <c r="B1237" s="3" t="s">
        <v>3621</v>
      </c>
      <c r="C1237" s="3" t="s">
        <v>2176</v>
      </c>
      <c r="D1237" s="28">
        <v>10300</v>
      </c>
      <c r="E1237" s="25">
        <v>-29.45205</v>
      </c>
      <c r="F1237" s="25">
        <v>-2.8301889999999998</v>
      </c>
      <c r="G1237" s="25">
        <v>-18.897639999999999</v>
      </c>
      <c r="H1237" s="28">
        <v>125921547900</v>
      </c>
      <c r="I1237" s="51">
        <v>12.225389999999999</v>
      </c>
      <c r="J1237" s="51">
        <v>6.1316560000000004</v>
      </c>
      <c r="K1237" s="28">
        <v>3315.45</v>
      </c>
      <c r="L1237" s="28">
        <v>47294000</v>
      </c>
      <c r="M1237" s="51">
        <v>4.166666666666667</v>
      </c>
      <c r="N1237" s="51">
        <v>0.45324698149013687</v>
      </c>
      <c r="O1237" s="51">
        <v>0.60439430000000005</v>
      </c>
      <c r="P1237" s="30">
        <v>1583215.4136389999</v>
      </c>
      <c r="Q1237" s="27">
        <v>-0.14895206785084181</v>
      </c>
      <c r="R1237" s="30">
        <v>1710303.025557</v>
      </c>
      <c r="S1237" s="27">
        <v>8.0271838451781319E-2</v>
      </c>
      <c r="T1237" s="30">
        <v>2027196.639132</v>
      </c>
      <c r="U1237" s="27">
        <v>0.18528506869231334</v>
      </c>
      <c r="V1237" s="30">
        <v>42731.864570999998</v>
      </c>
      <c r="W1237" s="32">
        <v>2.6361953815435322</v>
      </c>
      <c r="X1237" s="30">
        <v>34845.515127999999</v>
      </c>
      <c r="Y1237" s="32">
        <v>-0.18455430209221613</v>
      </c>
      <c r="Z1237" s="30">
        <v>72135.211360000001</v>
      </c>
      <c r="AA1237" s="32">
        <v>1.0701433482909251</v>
      </c>
      <c r="AB1237" s="30">
        <v>3041</v>
      </c>
      <c r="AC1237" s="27">
        <v>2.1644120707596253</v>
      </c>
      <c r="AD1237" s="30">
        <v>2611</v>
      </c>
      <c r="AE1237" s="27">
        <v>-0.14140085498191379</v>
      </c>
      <c r="AF1237" s="30">
        <v>5192</v>
      </c>
      <c r="AG1237" s="27">
        <v>0.98851014936805826</v>
      </c>
      <c r="AH1237" s="25">
        <v>10.6034157814904</v>
      </c>
      <c r="AI1237" s="25">
        <v>9.054831656911551</v>
      </c>
      <c r="AJ1237" s="25">
        <v>17.829879411871215</v>
      </c>
      <c r="AK1237" s="25">
        <v>20.001111106635939</v>
      </c>
      <c r="AL1237" s="25">
        <v>15.297619687540429</v>
      </c>
      <c r="AM1237" s="25">
        <v>26.330857855070654</v>
      </c>
      <c r="AN1237" s="49">
        <v>7.0990737469934455</v>
      </c>
      <c r="AO1237" s="49">
        <v>5.7183784065486627</v>
      </c>
      <c r="AP1237" s="49">
        <v>7.7227148547875046</v>
      </c>
      <c r="AQ1237" s="49">
        <v>68.701508998038662</v>
      </c>
      <c r="AR1237" s="49">
        <v>23.756049456324323</v>
      </c>
      <c r="AS1237" s="49">
        <v>0</v>
      </c>
      <c r="AT1237" s="28">
        <v>1400</v>
      </c>
      <c r="AU1237" s="28">
        <v>1500</v>
      </c>
      <c r="AV1237" s="28" t="s">
        <v>4748</v>
      </c>
    </row>
    <row r="1238" spans="1:48" x14ac:dyDescent="0.25">
      <c r="A1238" s="162">
        <v>1235</v>
      </c>
      <c r="B1238" s="3" t="s">
        <v>4930</v>
      </c>
      <c r="C1238" s="3" t="s">
        <v>694</v>
      </c>
      <c r="D1238" s="6">
        <v>11800</v>
      </c>
      <c r="E1238" s="171">
        <v>-5.6</v>
      </c>
      <c r="F1238" s="171">
        <v>-1.6666669999999999</v>
      </c>
      <c r="G1238" s="171" t="s">
        <v>4942</v>
      </c>
      <c r="H1238" s="6">
        <v>94577472000.000015</v>
      </c>
      <c r="I1238" s="154">
        <v>8.0150399999999991</v>
      </c>
      <c r="J1238" s="154">
        <v>99.750470000000007</v>
      </c>
      <c r="K1238" s="6">
        <v>20445</v>
      </c>
      <c r="L1238" s="6">
        <v>247568500</v>
      </c>
      <c r="M1238" s="154">
        <v>4.5843045843045847</v>
      </c>
      <c r="N1238" s="154">
        <v>0.89792719103588536</v>
      </c>
      <c r="O1238" s="154" t="s">
        <v>4942</v>
      </c>
      <c r="P1238" s="172" t="s">
        <v>2001</v>
      </c>
      <c r="Q1238" s="168" t="s">
        <v>2001</v>
      </c>
      <c r="R1238" s="172" t="s">
        <v>2001</v>
      </c>
      <c r="S1238" s="168" t="s">
        <v>2001</v>
      </c>
      <c r="T1238" s="172" t="s">
        <v>2001</v>
      </c>
      <c r="U1238" s="168" t="s">
        <v>2001</v>
      </c>
      <c r="V1238" s="172" t="s">
        <v>2001</v>
      </c>
      <c r="W1238" s="173" t="s">
        <v>2001</v>
      </c>
      <c r="X1238" s="172" t="s">
        <v>2001</v>
      </c>
      <c r="Y1238" s="173" t="s">
        <v>2001</v>
      </c>
      <c r="Z1238" s="172" t="s">
        <v>2001</v>
      </c>
      <c r="AA1238" s="173" t="s">
        <v>2001</v>
      </c>
      <c r="AB1238" s="172" t="s">
        <v>2001</v>
      </c>
      <c r="AC1238" s="168" t="s">
        <v>2001</v>
      </c>
      <c r="AD1238" s="172" t="s">
        <v>2001</v>
      </c>
      <c r="AE1238" s="168" t="s">
        <v>2001</v>
      </c>
      <c r="AF1238" s="172" t="s">
        <v>2001</v>
      </c>
      <c r="AG1238" s="168" t="s">
        <v>2001</v>
      </c>
      <c r="AH1238" s="171" t="s">
        <v>2001</v>
      </c>
      <c r="AI1238" s="171" t="s">
        <v>2001</v>
      </c>
      <c r="AJ1238" s="171" t="s">
        <v>2001</v>
      </c>
      <c r="AK1238" s="171" t="s">
        <v>2001</v>
      </c>
      <c r="AL1238" s="171" t="s">
        <v>2001</v>
      </c>
      <c r="AM1238" s="171" t="s">
        <v>2001</v>
      </c>
      <c r="AN1238" s="170" t="s">
        <v>2001</v>
      </c>
      <c r="AO1238" s="170" t="s">
        <v>2001</v>
      </c>
      <c r="AP1238" s="170" t="s">
        <v>2001</v>
      </c>
      <c r="AQ1238" s="170" t="s">
        <v>2001</v>
      </c>
      <c r="AR1238" s="170" t="s">
        <v>2001</v>
      </c>
      <c r="AS1238" s="170" t="s">
        <v>2001</v>
      </c>
      <c r="AT1238" s="6" t="s">
        <v>2001</v>
      </c>
      <c r="AU1238" s="6" t="s">
        <v>2001</v>
      </c>
      <c r="AV1238" s="6" t="s">
        <v>2001</v>
      </c>
    </row>
    <row r="1239" spans="1:48" x14ac:dyDescent="0.25">
      <c r="A1239" s="162">
        <v>1236</v>
      </c>
      <c r="B1239" s="3" t="s">
        <v>267</v>
      </c>
      <c r="C1239" s="3" t="s">
        <v>1</v>
      </c>
      <c r="D1239" s="6">
        <v>29500</v>
      </c>
      <c r="E1239" s="171">
        <v>-1.6666669999999999</v>
      </c>
      <c r="F1239" s="171">
        <v>8.0586079999999995</v>
      </c>
      <c r="G1239" s="171">
        <v>19.918700000000001</v>
      </c>
      <c r="H1239" s="6">
        <v>250750000000</v>
      </c>
      <c r="I1239" s="154">
        <v>8.5</v>
      </c>
      <c r="J1239" s="154">
        <v>4.817412</v>
      </c>
      <c r="K1239" s="6">
        <v>423.5</v>
      </c>
      <c r="L1239" s="6">
        <v>11528400</v>
      </c>
      <c r="M1239" s="154">
        <v>19.344744936954335</v>
      </c>
      <c r="N1239" s="154">
        <v>1.7665264795983324</v>
      </c>
      <c r="O1239" s="154">
        <v>0.2016831</v>
      </c>
      <c r="P1239" s="172">
        <v>529099.70612600003</v>
      </c>
      <c r="Q1239" s="168">
        <v>0.13757846478847502</v>
      </c>
      <c r="R1239" s="172">
        <v>608922.85248600005</v>
      </c>
      <c r="S1239" s="168">
        <v>0.15086598128064521</v>
      </c>
      <c r="T1239" s="172">
        <v>689213.30486300006</v>
      </c>
      <c r="U1239" s="168">
        <v>0.13185652673274567</v>
      </c>
      <c r="V1239" s="172">
        <v>25892.661177999998</v>
      </c>
      <c r="W1239" s="173">
        <v>7.0289192253407462E-2</v>
      </c>
      <c r="X1239" s="172">
        <v>14629.228576</v>
      </c>
      <c r="Y1239" s="173">
        <v>-0.43500482721992695</v>
      </c>
      <c r="Z1239" s="172">
        <v>18721.231738999999</v>
      </c>
      <c r="AA1239" s="173">
        <v>0.27971421334636476</v>
      </c>
      <c r="AB1239" s="172">
        <v>3046</v>
      </c>
      <c r="AC1239" s="168">
        <v>7.0274068868587447E-2</v>
      </c>
      <c r="AD1239" s="172">
        <v>1721</v>
      </c>
      <c r="AE1239" s="168">
        <v>-0.43499671700590936</v>
      </c>
      <c r="AF1239" s="172">
        <v>2202</v>
      </c>
      <c r="AG1239" s="168">
        <v>0.27948866937826844</v>
      </c>
      <c r="AH1239" s="171">
        <v>6.8870758145835058</v>
      </c>
      <c r="AI1239" s="171">
        <v>3.8944024216090756</v>
      </c>
      <c r="AJ1239" s="171">
        <v>5.1071879028502751</v>
      </c>
      <c r="AK1239" s="171">
        <v>17.29894932278545</v>
      </c>
      <c r="AL1239" s="171">
        <v>10.052772442331039</v>
      </c>
      <c r="AM1239" s="171">
        <v>13.776415570707798</v>
      </c>
      <c r="AN1239" s="170">
        <v>33.936652177470648</v>
      </c>
      <c r="AO1239" s="170">
        <v>30.622077605846986</v>
      </c>
      <c r="AP1239" s="170">
        <v>33.190930592013402</v>
      </c>
      <c r="AQ1239" s="170">
        <v>37.266220128703296</v>
      </c>
      <c r="AR1239" s="170">
        <v>74.853071454816316</v>
      </c>
      <c r="AS1239" s="170">
        <v>80.282873640809086</v>
      </c>
      <c r="AT1239" s="6">
        <v>800</v>
      </c>
      <c r="AU1239" s="6" t="s">
        <v>4748</v>
      </c>
      <c r="AV1239" s="6">
        <v>900</v>
      </c>
    </row>
    <row r="1240" spans="1:48" x14ac:dyDescent="0.25">
      <c r="A1240" s="162">
        <v>1237</v>
      </c>
      <c r="B1240" s="3" t="s">
        <v>3624</v>
      </c>
      <c r="C1240" s="3" t="s">
        <v>2176</v>
      </c>
      <c r="D1240" s="28" t="s">
        <v>4942</v>
      </c>
      <c r="E1240" s="25" t="s">
        <v>4942</v>
      </c>
      <c r="F1240" s="25" t="s">
        <v>4942</v>
      </c>
      <c r="G1240" s="25" t="s">
        <v>4942</v>
      </c>
      <c r="H1240" s="28" t="s">
        <v>4942</v>
      </c>
      <c r="I1240" s="51">
        <v>1.6603399999999999</v>
      </c>
      <c r="J1240" s="51">
        <v>100</v>
      </c>
      <c r="K1240" s="28" t="s">
        <v>4942</v>
      </c>
      <c r="L1240" s="28" t="s">
        <v>4942</v>
      </c>
      <c r="M1240" s="51" t="s">
        <v>4942</v>
      </c>
      <c r="N1240" s="51" t="s">
        <v>4942</v>
      </c>
      <c r="O1240" s="51" t="s">
        <v>4942</v>
      </c>
      <c r="P1240" s="30" t="s">
        <v>4748</v>
      </c>
      <c r="Q1240" s="27" t="s">
        <v>2001</v>
      </c>
      <c r="R1240" s="30">
        <v>91969.976326000004</v>
      </c>
      <c r="S1240" s="27" t="s">
        <v>2001</v>
      </c>
      <c r="T1240" s="30">
        <v>75098.023925999994</v>
      </c>
      <c r="U1240" s="27">
        <v>-0.18345065502893135</v>
      </c>
      <c r="V1240" s="30" t="s">
        <v>4748</v>
      </c>
      <c r="W1240" s="32" t="s">
        <v>2001</v>
      </c>
      <c r="X1240" s="30">
        <v>100.74454799999999</v>
      </c>
      <c r="Y1240" s="32" t="s">
        <v>2001</v>
      </c>
      <c r="Z1240" s="30">
        <v>-4582.5436630000004</v>
      </c>
      <c r="AA1240" s="32">
        <v>-46.486765824786872</v>
      </c>
      <c r="AB1240" s="30" t="s">
        <v>4748</v>
      </c>
      <c r="AC1240" s="27" t="s">
        <v>2001</v>
      </c>
      <c r="AD1240" s="30">
        <v>61</v>
      </c>
      <c r="AE1240" s="27" t="s">
        <v>2001</v>
      </c>
      <c r="AF1240" s="30">
        <v>-2760</v>
      </c>
      <c r="AG1240" s="27">
        <v>-46.245901639344261</v>
      </c>
      <c r="AH1240" s="25" t="s">
        <v>4748</v>
      </c>
      <c r="AI1240" s="25" t="s">
        <v>4748</v>
      </c>
      <c r="AJ1240" s="25">
        <v>-2.2709868668832853</v>
      </c>
      <c r="AK1240" s="25" t="s">
        <v>4748</v>
      </c>
      <c r="AL1240" s="25" t="s">
        <v>4748</v>
      </c>
      <c r="AM1240" s="25">
        <v>-46.92630971658609</v>
      </c>
      <c r="AN1240" s="49" t="s">
        <v>4748</v>
      </c>
      <c r="AO1240" s="49">
        <v>25.040236931636073</v>
      </c>
      <c r="AP1240" s="49">
        <v>24.898837063176437</v>
      </c>
      <c r="AQ1240" s="49" t="s">
        <v>4748</v>
      </c>
      <c r="AR1240" s="49">
        <v>120.0905126825524</v>
      </c>
      <c r="AS1240" s="49">
        <v>156.6442766028342</v>
      </c>
      <c r="AT1240" s="28" t="s">
        <v>4748</v>
      </c>
      <c r="AU1240" s="28" t="s">
        <v>4748</v>
      </c>
      <c r="AV1240" s="28" t="s">
        <v>4748</v>
      </c>
    </row>
    <row r="1241" spans="1:48" x14ac:dyDescent="0.25">
      <c r="A1241" s="162">
        <v>1238</v>
      </c>
      <c r="B1241" s="3" t="s">
        <v>603</v>
      </c>
      <c r="C1241" s="3" t="s">
        <v>1</v>
      </c>
      <c r="D1241" s="28">
        <v>7100</v>
      </c>
      <c r="E1241" s="25">
        <v>-2.4725269999999999</v>
      </c>
      <c r="F1241" s="25">
        <v>-4.6979870000000004</v>
      </c>
      <c r="G1241" s="25">
        <v>5.7655180000000001</v>
      </c>
      <c r="H1241" s="28">
        <v>209022977599.99997</v>
      </c>
      <c r="I1241" s="51">
        <v>29.439859999999999</v>
      </c>
      <c r="J1241" s="51">
        <v>47.796790000000001</v>
      </c>
      <c r="K1241" s="28">
        <v>4564</v>
      </c>
      <c r="L1241" s="28">
        <v>31585790</v>
      </c>
      <c r="M1241" s="51">
        <v>4.1842209265416912</v>
      </c>
      <c r="N1241" s="51">
        <v>0.5539117139873162</v>
      </c>
      <c r="O1241" s="51">
        <v>0.56119889999999995</v>
      </c>
      <c r="P1241" s="30">
        <v>28452.067126000002</v>
      </c>
      <c r="Q1241" s="27">
        <v>-0.13826103814084811</v>
      </c>
      <c r="R1241" s="30">
        <v>133414.79660500001</v>
      </c>
      <c r="S1241" s="27">
        <v>3.6891073331920836</v>
      </c>
      <c r="T1241" s="30">
        <v>185078.72353700001</v>
      </c>
      <c r="U1241" s="27">
        <v>0.38724285646487117</v>
      </c>
      <c r="V1241" s="30">
        <v>5819.3442759999998</v>
      </c>
      <c r="W1241" s="32">
        <v>4.1635732969282753</v>
      </c>
      <c r="X1241" s="30">
        <v>31671.849891000002</v>
      </c>
      <c r="Y1241" s="32">
        <v>4.4425118001044011</v>
      </c>
      <c r="Z1241" s="30">
        <v>29595.014786</v>
      </c>
      <c r="AA1241" s="32">
        <v>-6.5573533347357896E-2</v>
      </c>
      <c r="AB1241" s="30">
        <v>649.69135802469134</v>
      </c>
      <c r="AC1241" s="27">
        <v>0.49555950266429849</v>
      </c>
      <c r="AD1241" s="30">
        <v>1358.0246913580247</v>
      </c>
      <c r="AE1241" s="27">
        <v>1.0902612826603328</v>
      </c>
      <c r="AF1241" s="30">
        <v>1522.2222222222222</v>
      </c>
      <c r="AG1241" s="27">
        <v>0.12090909090909085</v>
      </c>
      <c r="AH1241" s="25">
        <v>6.4436082613988841</v>
      </c>
      <c r="AI1241" s="25">
        <v>17.706868727286391</v>
      </c>
      <c r="AJ1241" s="25">
        <v>12.416446261524936</v>
      </c>
      <c r="AK1241" s="25">
        <v>6.5472502416317013</v>
      </c>
      <c r="AL1241" s="25">
        <v>18.346893487507089</v>
      </c>
      <c r="AM1241" s="25">
        <v>14.560083829892021</v>
      </c>
      <c r="AN1241" s="49">
        <v>19.067159696957624</v>
      </c>
      <c r="AO1241" s="49">
        <v>24.199464507364876</v>
      </c>
      <c r="AP1241" s="49">
        <v>23.390918253953362</v>
      </c>
      <c r="AQ1241" s="49">
        <v>0.55542397063196258</v>
      </c>
      <c r="AR1241" s="49">
        <v>0.29411485902125206</v>
      </c>
      <c r="AS1241" s="49">
        <v>11.625872714503735</v>
      </c>
      <c r="AT1241" s="28">
        <v>0</v>
      </c>
      <c r="AU1241" s="28">
        <v>0</v>
      </c>
      <c r="AV1241" s="28">
        <v>0</v>
      </c>
    </row>
    <row r="1242" spans="1:48" x14ac:dyDescent="0.25">
      <c r="A1242" s="162">
        <v>1239</v>
      </c>
      <c r="B1242" s="3" t="s">
        <v>3627</v>
      </c>
      <c r="C1242" s="3" t="s">
        <v>2176</v>
      </c>
      <c r="D1242" s="28">
        <v>5500</v>
      </c>
      <c r="E1242" s="25">
        <v>-9.8360660000000006</v>
      </c>
      <c r="F1242" s="25">
        <v>-16.66667</v>
      </c>
      <c r="G1242" s="25">
        <v>-42.105260000000001</v>
      </c>
      <c r="H1242" s="28">
        <v>27500000000</v>
      </c>
      <c r="I1242" s="51">
        <v>5</v>
      </c>
      <c r="J1242" s="51">
        <v>41.860999999999997</v>
      </c>
      <c r="K1242" s="28">
        <v>25</v>
      </c>
      <c r="L1242" s="28">
        <v>151000</v>
      </c>
      <c r="M1242" s="51">
        <v>183.33333333333334</v>
      </c>
      <c r="N1242" s="51">
        <v>0.50637456511674017</v>
      </c>
      <c r="O1242" s="51" t="s">
        <v>4942</v>
      </c>
      <c r="P1242" s="30" t="s">
        <v>4748</v>
      </c>
      <c r="Q1242" s="27" t="s">
        <v>2001</v>
      </c>
      <c r="R1242" s="30">
        <v>76973.995374000006</v>
      </c>
      <c r="S1242" s="27" t="s">
        <v>2001</v>
      </c>
      <c r="T1242" s="30">
        <v>85300.894157000002</v>
      </c>
      <c r="U1242" s="27">
        <v>0.10817807679777301</v>
      </c>
      <c r="V1242" s="30" t="s">
        <v>4748</v>
      </c>
      <c r="W1242" s="32" t="s">
        <v>2001</v>
      </c>
      <c r="X1242" s="30">
        <v>-2478.5958220000002</v>
      </c>
      <c r="Y1242" s="32" t="s">
        <v>2001</v>
      </c>
      <c r="Z1242" s="30">
        <v>151.54931400000001</v>
      </c>
      <c r="AA1242" s="32">
        <v>-1.06114321369174</v>
      </c>
      <c r="AB1242" s="30" t="s">
        <v>4748</v>
      </c>
      <c r="AC1242" s="27" t="s">
        <v>2001</v>
      </c>
      <c r="AD1242" s="30">
        <v>-496</v>
      </c>
      <c r="AE1242" s="27" t="s">
        <v>2001</v>
      </c>
      <c r="AF1242" s="30">
        <v>30</v>
      </c>
      <c r="AG1242" s="27">
        <v>-1.060483870967742</v>
      </c>
      <c r="AH1242" s="25" t="s">
        <v>4748</v>
      </c>
      <c r="AI1242" s="25" t="s">
        <v>4748</v>
      </c>
      <c r="AJ1242" s="25">
        <v>0.12539775858505484</v>
      </c>
      <c r="AK1242" s="25" t="s">
        <v>4748</v>
      </c>
      <c r="AL1242" s="25" t="s">
        <v>4748</v>
      </c>
      <c r="AM1242" s="25">
        <v>0.27942759219080443</v>
      </c>
      <c r="AN1242" s="49" t="s">
        <v>4748</v>
      </c>
      <c r="AO1242" s="49">
        <v>-1.2669461163625551</v>
      </c>
      <c r="AP1242" s="49">
        <v>8.4560735714258364</v>
      </c>
      <c r="AQ1242" s="49" t="s">
        <v>4748</v>
      </c>
      <c r="AR1242" s="49">
        <v>7.2554730014949582</v>
      </c>
      <c r="AS1242" s="49">
        <v>2.6021589041753428</v>
      </c>
      <c r="AT1242" s="28" t="s">
        <v>4748</v>
      </c>
      <c r="AU1242" s="28" t="s">
        <v>4748</v>
      </c>
      <c r="AV1242" s="28">
        <v>0</v>
      </c>
    </row>
    <row r="1243" spans="1:48" x14ac:dyDescent="0.25">
      <c r="A1243" s="162">
        <v>1240</v>
      </c>
      <c r="B1243" s="3" t="s">
        <v>604</v>
      </c>
      <c r="C1243" s="3" t="s">
        <v>694</v>
      </c>
      <c r="D1243" s="28">
        <v>30000</v>
      </c>
      <c r="E1243" s="25">
        <v>-4.7619049999999996</v>
      </c>
      <c r="F1243" s="25">
        <v>-4.7619049999999996</v>
      </c>
      <c r="G1243" s="25">
        <v>13.63636</v>
      </c>
      <c r="H1243" s="28">
        <v>171088199999.99997</v>
      </c>
      <c r="I1243" s="51">
        <v>5.7029399999999999</v>
      </c>
      <c r="J1243" s="51">
        <v>46.719700000000003</v>
      </c>
      <c r="K1243" s="28">
        <v>1725</v>
      </c>
      <c r="L1243" s="28">
        <v>56910000</v>
      </c>
      <c r="M1243" s="51">
        <v>9.685280378290626</v>
      </c>
      <c r="N1243" s="51">
        <v>1.7464590311372288</v>
      </c>
      <c r="O1243" s="51" t="s">
        <v>4942</v>
      </c>
      <c r="P1243" s="30">
        <v>41291.129141999998</v>
      </c>
      <c r="Q1243" s="27">
        <v>-3.3353468444335843E-2</v>
      </c>
      <c r="R1243" s="30">
        <v>40099.933535999997</v>
      </c>
      <c r="S1243" s="27">
        <v>-2.8848705054867474E-2</v>
      </c>
      <c r="T1243" s="30">
        <v>36410.386035000003</v>
      </c>
      <c r="U1243" s="27">
        <v>-9.2008818360950068E-2</v>
      </c>
      <c r="V1243" s="30">
        <v>13686.883298000001</v>
      </c>
      <c r="W1243" s="32">
        <v>-0.2108667697299289</v>
      </c>
      <c r="X1243" s="30">
        <v>3620.200566</v>
      </c>
      <c r="Y1243" s="32">
        <v>-0.73549854359253564</v>
      </c>
      <c r="Z1243" s="30">
        <v>20518.371964000002</v>
      </c>
      <c r="AA1243" s="32">
        <v>4.6677445323619127</v>
      </c>
      <c r="AB1243" s="30">
        <v>2400</v>
      </c>
      <c r="AC1243" s="27">
        <v>-0.21078592568234134</v>
      </c>
      <c r="AD1243" s="30">
        <v>635</v>
      </c>
      <c r="AE1243" s="27">
        <v>-0.73541666666666661</v>
      </c>
      <c r="AF1243" s="30">
        <v>3598</v>
      </c>
      <c r="AG1243" s="27">
        <v>4.6661417322834646</v>
      </c>
      <c r="AH1243" s="25">
        <v>16.232070105020696</v>
      </c>
      <c r="AI1243" s="25">
        <v>4.6791525231356168</v>
      </c>
      <c r="AJ1243" s="25">
        <v>24.62842403679738</v>
      </c>
      <c r="AK1243" s="25">
        <v>18.674499847720416</v>
      </c>
      <c r="AL1243" s="25">
        <v>5.1147960554899106</v>
      </c>
      <c r="AM1243" s="25">
        <v>26.213027662520737</v>
      </c>
      <c r="AN1243" s="49">
        <v>42.114343718229719</v>
      </c>
      <c r="AO1243" s="49">
        <v>43.240882485336996</v>
      </c>
      <c r="AP1243" s="49">
        <v>60.222142712033452</v>
      </c>
      <c r="AQ1243" s="49">
        <v>0</v>
      </c>
      <c r="AR1243" s="49">
        <v>0</v>
      </c>
      <c r="AS1243" s="49">
        <v>0</v>
      </c>
      <c r="AT1243" s="28">
        <v>1500</v>
      </c>
      <c r="AU1243" s="28">
        <v>700</v>
      </c>
      <c r="AV1243" s="28">
        <v>1200</v>
      </c>
    </row>
    <row r="1244" spans="1:48" x14ac:dyDescent="0.25">
      <c r="A1244" s="162">
        <v>1241</v>
      </c>
      <c r="B1244" s="3" t="s">
        <v>605</v>
      </c>
      <c r="C1244" s="3" t="s">
        <v>694</v>
      </c>
      <c r="D1244" s="28">
        <v>6000</v>
      </c>
      <c r="E1244" s="25">
        <v>-9.0909089999999999</v>
      </c>
      <c r="F1244" s="25">
        <v>-17.808219999999999</v>
      </c>
      <c r="G1244" s="25">
        <v>13.207549999999999</v>
      </c>
      <c r="H1244" s="28">
        <v>100979964000</v>
      </c>
      <c r="I1244" s="51">
        <v>16.829989999999999</v>
      </c>
      <c r="J1244" s="51">
        <v>28.338950000000001</v>
      </c>
      <c r="K1244" s="28">
        <v>8835</v>
      </c>
      <c r="L1244" s="28">
        <v>49449010</v>
      </c>
      <c r="M1244" s="51">
        <v>10.976428985890688</v>
      </c>
      <c r="N1244" s="51">
        <v>0.54798548737581509</v>
      </c>
      <c r="O1244" s="51">
        <v>0.24897169999999999</v>
      </c>
      <c r="P1244" s="30">
        <v>452604.79979000002</v>
      </c>
      <c r="Q1244" s="27">
        <v>7.5091308083319319E-2</v>
      </c>
      <c r="R1244" s="30">
        <v>344573.94617000001</v>
      </c>
      <c r="S1244" s="27">
        <v>-0.23868693763328241</v>
      </c>
      <c r="T1244" s="30">
        <v>433485.31387100002</v>
      </c>
      <c r="U1244" s="27">
        <v>0.25803276390819879</v>
      </c>
      <c r="V1244" s="30">
        <v>33037.302235000003</v>
      </c>
      <c r="W1244" s="32">
        <v>-3.3922584075826552</v>
      </c>
      <c r="X1244" s="30">
        <v>1096.0383509999999</v>
      </c>
      <c r="Y1244" s="32">
        <v>-0.96682421757068149</v>
      </c>
      <c r="Z1244" s="30">
        <v>3718.8633850000001</v>
      </c>
      <c r="AA1244" s="32">
        <v>2.3930047991541499</v>
      </c>
      <c r="AB1244" s="30">
        <v>1897.7306586666666</v>
      </c>
      <c r="AC1244" s="27">
        <v>-0.65786105913461546</v>
      </c>
      <c r="AD1244" s="30">
        <v>66.188847999999993</v>
      </c>
      <c r="AE1244" s="27">
        <v>-0.96512210639706697</v>
      </c>
      <c r="AF1244" s="30">
        <v>221</v>
      </c>
      <c r="AG1244" s="27">
        <v>2.3389310537630146</v>
      </c>
      <c r="AH1244" s="25">
        <v>8.7748745521261018</v>
      </c>
      <c r="AI1244" s="25">
        <v>0.24355185733931686</v>
      </c>
      <c r="AJ1244" s="25">
        <v>0.72755544038807052</v>
      </c>
      <c r="AK1244" s="25">
        <v>23.201184874804646</v>
      </c>
      <c r="AL1244" s="25">
        <v>0.58097037155671349</v>
      </c>
      <c r="AM1244" s="25">
        <v>1.9652715386018551</v>
      </c>
      <c r="AN1244" s="49">
        <v>19.648484188471237</v>
      </c>
      <c r="AO1244" s="49">
        <v>15.022133252193825</v>
      </c>
      <c r="AP1244" s="49">
        <v>12.970324402439093</v>
      </c>
      <c r="AQ1244" s="49">
        <v>88.967404880856094</v>
      </c>
      <c r="AR1244" s="49">
        <v>114.72026057594937</v>
      </c>
      <c r="AS1244" s="49">
        <v>130.75546476049325</v>
      </c>
      <c r="AT1244" s="28">
        <v>0</v>
      </c>
      <c r="AU1244" s="28">
        <v>0</v>
      </c>
      <c r="AV1244" s="28">
        <v>300</v>
      </c>
    </row>
    <row r="1245" spans="1:48" x14ac:dyDescent="0.25">
      <c r="A1245" s="162">
        <v>1242</v>
      </c>
      <c r="B1245" s="3" t="s">
        <v>4787</v>
      </c>
      <c r="C1245" s="3" t="s">
        <v>1</v>
      </c>
      <c r="D1245" s="28">
        <v>4200</v>
      </c>
      <c r="E1245" s="25">
        <v>10.52632</v>
      </c>
      <c r="F1245" s="25">
        <v>47.887320000000003</v>
      </c>
      <c r="G1245" s="25" t="s">
        <v>4942</v>
      </c>
      <c r="H1245" s="28">
        <v>114659958000</v>
      </c>
      <c r="I1245" s="51">
        <v>27.299989999999998</v>
      </c>
      <c r="J1245" s="51">
        <v>61.084859999999999</v>
      </c>
      <c r="K1245" s="28">
        <v>537517.5</v>
      </c>
      <c r="L1245" s="28">
        <v>2161400000</v>
      </c>
      <c r="M1245" s="51">
        <v>22.870834240906124</v>
      </c>
      <c r="N1245" s="51">
        <v>0.40325355080689629</v>
      </c>
      <c r="O1245" s="51" t="s">
        <v>4942</v>
      </c>
      <c r="P1245" s="30" t="s">
        <v>4748</v>
      </c>
      <c r="Q1245" s="27" t="s">
        <v>2001</v>
      </c>
      <c r="R1245" s="30">
        <v>81984.368702000007</v>
      </c>
      <c r="S1245" s="27" t="s">
        <v>2001</v>
      </c>
      <c r="T1245" s="30">
        <v>101380.48301900001</v>
      </c>
      <c r="U1245" s="27">
        <v>0.23658307826339134</v>
      </c>
      <c r="V1245" s="30" t="s">
        <v>4748</v>
      </c>
      <c r="W1245" s="32" t="s">
        <v>2001</v>
      </c>
      <c r="X1245" s="30">
        <v>9240.7520239999994</v>
      </c>
      <c r="Y1245" s="32" t="s">
        <v>2001</v>
      </c>
      <c r="Z1245" s="30">
        <v>14370.946481999999</v>
      </c>
      <c r="AA1245" s="32">
        <v>0.55517066627000744</v>
      </c>
      <c r="AB1245" s="30" t="s">
        <v>4748</v>
      </c>
      <c r="AC1245" s="27" t="s">
        <v>2001</v>
      </c>
      <c r="AD1245" s="30">
        <v>488.79047619047617</v>
      </c>
      <c r="AE1245" s="27" t="s">
        <v>2001</v>
      </c>
      <c r="AF1245" s="30">
        <v>509.47619047619048</v>
      </c>
      <c r="AG1245" s="27">
        <v>4.2320207314459457E-2</v>
      </c>
      <c r="AH1245" s="25" t="s">
        <v>4748</v>
      </c>
      <c r="AI1245" s="25" t="s">
        <v>4748</v>
      </c>
      <c r="AJ1245" s="25">
        <v>4.8161119542562645</v>
      </c>
      <c r="AK1245" s="25" t="s">
        <v>4748</v>
      </c>
      <c r="AL1245" s="25" t="s">
        <v>4748</v>
      </c>
      <c r="AM1245" s="25">
        <v>5.0900806355173325</v>
      </c>
      <c r="AN1245" s="49" t="s">
        <v>4748</v>
      </c>
      <c r="AO1245" s="49">
        <v>14.236164525976625</v>
      </c>
      <c r="AP1245" s="49">
        <v>11.215304454476804</v>
      </c>
      <c r="AQ1245" s="49" t="s">
        <v>4748</v>
      </c>
      <c r="AR1245" s="49">
        <v>0.18887874506443447</v>
      </c>
      <c r="AS1245" s="49">
        <v>1.5221813369934978</v>
      </c>
      <c r="AT1245" s="28" t="s">
        <v>4748</v>
      </c>
      <c r="AU1245" s="28" t="s">
        <v>4748</v>
      </c>
      <c r="AV1245" s="28" t="s">
        <v>4748</v>
      </c>
    </row>
    <row r="1246" spans="1:48" x14ac:dyDescent="0.25">
      <c r="A1246" s="162">
        <v>1243</v>
      </c>
      <c r="B1246" s="3" t="s">
        <v>3630</v>
      </c>
      <c r="C1246" s="3" t="s">
        <v>2176</v>
      </c>
      <c r="D1246" s="28">
        <v>5000</v>
      </c>
      <c r="E1246" s="25">
        <v>-3.8461539999999999</v>
      </c>
      <c r="F1246" s="25">
        <v>-1.9607840000000001</v>
      </c>
      <c r="G1246" s="25">
        <v>-39.024389999999997</v>
      </c>
      <c r="H1246" s="28">
        <v>49962500000</v>
      </c>
      <c r="I1246" s="51">
        <v>9.9924999999999997</v>
      </c>
      <c r="J1246" s="51">
        <v>70.316820000000007</v>
      </c>
      <c r="K1246" s="28">
        <v>135</v>
      </c>
      <c r="L1246" s="28">
        <v>681500</v>
      </c>
      <c r="M1246" s="51">
        <v>3.0978934324659231</v>
      </c>
      <c r="N1246" s="51">
        <v>0.38753194340459379</v>
      </c>
      <c r="O1246" s="51" t="s">
        <v>4942</v>
      </c>
      <c r="P1246" s="30">
        <v>1371535.0918779999</v>
      </c>
      <c r="Q1246" s="27">
        <v>0.15650707609706482</v>
      </c>
      <c r="R1246" s="30">
        <v>1709673.5065639999</v>
      </c>
      <c r="S1246" s="27">
        <v>0.24654011165182621</v>
      </c>
      <c r="T1246" s="30">
        <v>1881603.1516160001</v>
      </c>
      <c r="U1246" s="27">
        <v>0.10056285272708831</v>
      </c>
      <c r="V1246" s="30">
        <v>1481.843212</v>
      </c>
      <c r="W1246" s="32">
        <v>0.29781619304448181</v>
      </c>
      <c r="X1246" s="30">
        <v>18950.346215000001</v>
      </c>
      <c r="Y1246" s="32">
        <v>11.788361185272279</v>
      </c>
      <c r="Z1246" s="30">
        <v>16128.253334999999</v>
      </c>
      <c r="AA1246" s="32">
        <v>-0.14892038636033975</v>
      </c>
      <c r="AB1246" s="30">
        <v>148</v>
      </c>
      <c r="AC1246" s="27">
        <v>0.29517808698696069</v>
      </c>
      <c r="AD1246" s="30">
        <v>1896</v>
      </c>
      <c r="AE1246" s="27">
        <v>11.810810810810811</v>
      </c>
      <c r="AF1246" s="30">
        <v>1614</v>
      </c>
      <c r="AG1246" s="27">
        <v>-0.14873417721518986</v>
      </c>
      <c r="AH1246" s="25">
        <v>0.10068657267098455</v>
      </c>
      <c r="AI1246" s="25">
        <v>1.2371647988738383</v>
      </c>
      <c r="AJ1246" s="25">
        <v>1.0002891547410047</v>
      </c>
      <c r="AK1246" s="25">
        <v>1.3933360553198932</v>
      </c>
      <c r="AL1246" s="25">
        <v>16.408443714927689</v>
      </c>
      <c r="AM1246" s="25">
        <v>12.708345007114019</v>
      </c>
      <c r="AN1246" s="49">
        <v>1.68382755875226</v>
      </c>
      <c r="AO1246" s="49">
        <v>2.4434989677624808</v>
      </c>
      <c r="AP1246" s="49">
        <v>1.7988165232892706</v>
      </c>
      <c r="AQ1246" s="49">
        <v>825.54726992558847</v>
      </c>
      <c r="AR1246" s="49">
        <v>660.93246773917122</v>
      </c>
      <c r="AS1246" s="49">
        <v>694.76781391336749</v>
      </c>
      <c r="AT1246" s="28">
        <v>0</v>
      </c>
      <c r="AU1246" s="28">
        <v>1100</v>
      </c>
      <c r="AV1246" s="28">
        <v>1000</v>
      </c>
    </row>
    <row r="1247" spans="1:48" x14ac:dyDescent="0.25">
      <c r="A1247" s="162">
        <v>1244</v>
      </c>
      <c r="B1247" s="3" t="s">
        <v>606</v>
      </c>
      <c r="C1247" s="3" t="s">
        <v>2176</v>
      </c>
      <c r="D1247" s="28" t="s">
        <v>4942</v>
      </c>
      <c r="E1247" s="25" t="s">
        <v>4942</v>
      </c>
      <c r="F1247" s="25" t="s">
        <v>4942</v>
      </c>
      <c r="G1247" s="25" t="s">
        <v>4942</v>
      </c>
      <c r="H1247" s="28" t="s">
        <v>4942</v>
      </c>
      <c r="I1247" s="51">
        <v>13.53923</v>
      </c>
      <c r="J1247" s="51">
        <v>34.796469999999999</v>
      </c>
      <c r="K1247" s="28" t="s">
        <v>4942</v>
      </c>
      <c r="L1247" s="28" t="s">
        <v>4942</v>
      </c>
      <c r="M1247" s="51" t="s">
        <v>4942</v>
      </c>
      <c r="N1247" s="51" t="s">
        <v>4942</v>
      </c>
      <c r="O1247" s="51" t="s">
        <v>4942</v>
      </c>
      <c r="P1247" s="30">
        <v>1055450.717928</v>
      </c>
      <c r="Q1247" s="27">
        <v>-0.29173943153796678</v>
      </c>
      <c r="R1247" s="30">
        <v>307487.11041899998</v>
      </c>
      <c r="S1247" s="27">
        <v>-0.70866748660454659</v>
      </c>
      <c r="T1247" s="30">
        <v>153897.74518299999</v>
      </c>
      <c r="U1247" s="27">
        <v>-0.49949854817234485</v>
      </c>
      <c r="V1247" s="30">
        <v>-134377.90213</v>
      </c>
      <c r="W1247" s="32">
        <v>-33.590827902039294</v>
      </c>
      <c r="X1247" s="30">
        <v>-133741.97004499999</v>
      </c>
      <c r="Y1247" s="32">
        <v>-4.7324156347134938E-3</v>
      </c>
      <c r="Z1247" s="30">
        <v>-142124.16669000001</v>
      </c>
      <c r="AA1247" s="32">
        <v>6.2674391906891086E-2</v>
      </c>
      <c r="AB1247" s="30">
        <v>-10668.456133</v>
      </c>
      <c r="AC1247" s="27">
        <v>-36.032502498625405</v>
      </c>
      <c r="AD1247" s="30">
        <v>-9920</v>
      </c>
      <c r="AE1247" s="27">
        <v>-7.0155992926179023E-2</v>
      </c>
      <c r="AF1247" s="30">
        <v>-10509</v>
      </c>
      <c r="AG1247" s="27">
        <v>5.9374999999999997E-2</v>
      </c>
      <c r="AH1247" s="25">
        <v>-12.368305943868979</v>
      </c>
      <c r="AI1247" s="25">
        <v>-14.020399808173572</v>
      </c>
      <c r="AJ1247" s="25">
        <v>-16.392959759022094</v>
      </c>
      <c r="AK1247" s="25">
        <v>-54.411517213211233</v>
      </c>
      <c r="AL1247" s="25">
        <v>-115.19606254608554</v>
      </c>
      <c r="AM1247" s="25" t="s">
        <v>4748</v>
      </c>
      <c r="AN1247" s="49">
        <v>3.8407985523550958</v>
      </c>
      <c r="AO1247" s="49">
        <v>6.3900904048385998</v>
      </c>
      <c r="AP1247" s="49">
        <v>15.409354485214111</v>
      </c>
      <c r="AQ1247" s="49">
        <v>381.82105121078337</v>
      </c>
      <c r="AR1247" s="49">
        <v>1389.0880289152205</v>
      </c>
      <c r="AS1247" s="49" t="s">
        <v>4748</v>
      </c>
      <c r="AT1247" s="28">
        <v>0</v>
      </c>
      <c r="AU1247" s="28">
        <v>0</v>
      </c>
      <c r="AV1247" s="28" t="s">
        <v>4748</v>
      </c>
    </row>
    <row r="1248" spans="1:48" x14ac:dyDescent="0.25">
      <c r="A1248" s="162">
        <v>1245</v>
      </c>
      <c r="B1248" s="3" t="s">
        <v>607</v>
      </c>
      <c r="C1248" s="3" t="s">
        <v>694</v>
      </c>
      <c r="D1248" s="28">
        <v>13500</v>
      </c>
      <c r="E1248" s="25">
        <v>29.807690000000001</v>
      </c>
      <c r="F1248" s="25">
        <v>53.409089999999999</v>
      </c>
      <c r="G1248" s="25">
        <v>-27.02703</v>
      </c>
      <c r="H1248" s="28">
        <v>154231694999.99997</v>
      </c>
      <c r="I1248" s="51">
        <v>11.424569999999999</v>
      </c>
      <c r="J1248" s="51">
        <v>37.8872</v>
      </c>
      <c r="K1248" s="28">
        <v>12580</v>
      </c>
      <c r="L1248" s="28">
        <v>145469500</v>
      </c>
      <c r="M1248" s="51">
        <v>27.498779181513502</v>
      </c>
      <c r="N1248" s="51">
        <v>1.0598525733782398</v>
      </c>
      <c r="O1248" s="51" t="s">
        <v>4942</v>
      </c>
      <c r="P1248" s="30">
        <v>546562.65032899997</v>
      </c>
      <c r="Q1248" s="27">
        <v>-2.8777695520979529E-3</v>
      </c>
      <c r="R1248" s="30">
        <v>583125.25201599998</v>
      </c>
      <c r="S1248" s="27">
        <v>6.6895536431169189E-2</v>
      </c>
      <c r="T1248" s="30">
        <v>580810.01423199999</v>
      </c>
      <c r="U1248" s="27">
        <v>-3.970395341302199E-3</v>
      </c>
      <c r="V1248" s="30">
        <v>14787.507733</v>
      </c>
      <c r="W1248" s="32">
        <v>-0.50216356170688625</v>
      </c>
      <c r="X1248" s="30">
        <v>11973.289551</v>
      </c>
      <c r="Y1248" s="32">
        <v>-0.19031051295545587</v>
      </c>
      <c r="Z1248" s="30">
        <v>9837.7487280000005</v>
      </c>
      <c r="AA1248" s="32">
        <v>-0.17835873874958955</v>
      </c>
      <c r="AB1248" s="30">
        <v>1040</v>
      </c>
      <c r="AC1248" s="27">
        <v>-0.54185022026431717</v>
      </c>
      <c r="AD1248" s="30">
        <v>918</v>
      </c>
      <c r="AE1248" s="27">
        <v>-0.11730769230769234</v>
      </c>
      <c r="AF1248" s="30">
        <v>671</v>
      </c>
      <c r="AG1248" s="27">
        <v>-0.26906318082788672</v>
      </c>
      <c r="AH1248" s="25">
        <v>4.0186658494547061</v>
      </c>
      <c r="AI1248" s="25">
        <v>3.3882199363925731</v>
      </c>
      <c r="AJ1248" s="25">
        <v>2.9332319186965727</v>
      </c>
      <c r="AK1248" s="25">
        <v>5.2516145301396113</v>
      </c>
      <c r="AL1248" s="25">
        <v>5.5042252567222905</v>
      </c>
      <c r="AM1248" s="25">
        <v>4.820629289263346</v>
      </c>
      <c r="AN1248" s="49">
        <v>18.085111764497618</v>
      </c>
      <c r="AO1248" s="49">
        <v>19.302366577140042</v>
      </c>
      <c r="AP1248" s="49">
        <v>19.796314018110671</v>
      </c>
      <c r="AQ1248" s="49">
        <v>0</v>
      </c>
      <c r="AR1248" s="49">
        <v>0</v>
      </c>
      <c r="AS1248" s="49">
        <v>0</v>
      </c>
      <c r="AT1248" s="28">
        <v>1000</v>
      </c>
      <c r="AU1248" s="28">
        <v>850</v>
      </c>
      <c r="AV1248" s="28">
        <v>0</v>
      </c>
    </row>
    <row r="1249" spans="1:48" x14ac:dyDescent="0.25">
      <c r="A1249" s="162">
        <v>1246</v>
      </c>
      <c r="B1249" s="3" t="s">
        <v>268</v>
      </c>
      <c r="C1249" s="3" t="s">
        <v>1</v>
      </c>
      <c r="D1249" s="6">
        <v>36100</v>
      </c>
      <c r="E1249" s="171">
        <v>0.27777780000000002</v>
      </c>
      <c r="F1249" s="171">
        <v>6.1764710000000003</v>
      </c>
      <c r="G1249" s="171">
        <v>-3.1463399999999999</v>
      </c>
      <c r="H1249" s="6">
        <v>476511660900</v>
      </c>
      <c r="I1249" s="154">
        <v>13.199769999999999</v>
      </c>
      <c r="J1249" s="154">
        <v>78.316839999999999</v>
      </c>
      <c r="K1249" s="6">
        <v>3338</v>
      </c>
      <c r="L1249" s="6">
        <v>119950000</v>
      </c>
      <c r="M1249" s="154">
        <v>6.3548608167907386</v>
      </c>
      <c r="N1249" s="154">
        <v>1.3901547067497317</v>
      </c>
      <c r="O1249" s="154">
        <v>0.4848171</v>
      </c>
      <c r="P1249" s="172">
        <v>699471.11247000005</v>
      </c>
      <c r="Q1249" s="168">
        <v>0.3322021525972767</v>
      </c>
      <c r="R1249" s="172">
        <v>829611.34053199994</v>
      </c>
      <c r="S1249" s="168">
        <v>0.18605518618552175</v>
      </c>
      <c r="T1249" s="172">
        <v>909853.60447100003</v>
      </c>
      <c r="U1249" s="168">
        <v>9.6722718240017796E-2</v>
      </c>
      <c r="V1249" s="172">
        <v>55945.179554000002</v>
      </c>
      <c r="W1249" s="173">
        <v>2.3051503156108448</v>
      </c>
      <c r="X1249" s="172">
        <v>86348.390541000001</v>
      </c>
      <c r="Y1249" s="173">
        <v>0.54344648152668618</v>
      </c>
      <c r="Z1249" s="172">
        <v>92851.753928000006</v>
      </c>
      <c r="AA1249" s="173">
        <v>7.5315397846495741E-2</v>
      </c>
      <c r="AB1249" s="172">
        <v>3857.5646049586776</v>
      </c>
      <c r="AC1249" s="168">
        <v>1.941506613811316</v>
      </c>
      <c r="AD1249" s="172">
        <v>6255.5763454545449</v>
      </c>
      <c r="AE1249" s="168">
        <v>0.6216387762925244</v>
      </c>
      <c r="AF1249" s="172">
        <v>6611.8181818181811</v>
      </c>
      <c r="AG1249" s="168">
        <v>5.6947884046286187E-2</v>
      </c>
      <c r="AH1249" s="171">
        <v>11.101170958808023</v>
      </c>
      <c r="AI1249" s="171">
        <v>13.328077065395865</v>
      </c>
      <c r="AJ1249" s="171">
        <v>11.946364363620161</v>
      </c>
      <c r="AK1249" s="171">
        <v>27.83870348681533</v>
      </c>
      <c r="AL1249" s="171">
        <v>34.538035851220869</v>
      </c>
      <c r="AM1249" s="171">
        <v>29.704707111793301</v>
      </c>
      <c r="AN1249" s="170">
        <v>21.489403583546395</v>
      </c>
      <c r="AO1249" s="170">
        <v>22.40438699943622</v>
      </c>
      <c r="AP1249" s="170">
        <v>24.870558902886941</v>
      </c>
      <c r="AQ1249" s="170">
        <v>103.15246479224388</v>
      </c>
      <c r="AR1249" s="170">
        <v>51.116288060207729</v>
      </c>
      <c r="AS1249" s="170">
        <v>77.537162502922811</v>
      </c>
      <c r="AT1249" s="6">
        <v>1549.5338842975204</v>
      </c>
      <c r="AU1249" s="6">
        <v>2341.4509090909087</v>
      </c>
      <c r="AV1249" s="6">
        <v>2727.272727272727</v>
      </c>
    </row>
    <row r="1250" spans="1:48" x14ac:dyDescent="0.25">
      <c r="A1250" s="162">
        <v>1247</v>
      </c>
      <c r="B1250" s="3" t="s">
        <v>2043</v>
      </c>
      <c r="C1250" s="3" t="s">
        <v>1</v>
      </c>
      <c r="D1250" s="28">
        <v>35000</v>
      </c>
      <c r="E1250" s="25">
        <v>-7.8947370000000001</v>
      </c>
      <c r="F1250" s="25">
        <v>-10.256410000000001</v>
      </c>
      <c r="G1250" s="25">
        <v>-10.256410000000001</v>
      </c>
      <c r="H1250" s="28">
        <v>1540000000000</v>
      </c>
      <c r="I1250" s="51">
        <v>44</v>
      </c>
      <c r="J1250" s="51" t="s">
        <v>4942</v>
      </c>
      <c r="K1250" s="28">
        <v>992</v>
      </c>
      <c r="L1250" s="28">
        <v>34918300</v>
      </c>
      <c r="M1250" s="51">
        <v>6.3526798908534454</v>
      </c>
      <c r="N1250" s="51">
        <v>1.4664403567836943</v>
      </c>
      <c r="O1250" s="51">
        <v>0.72725050000000002</v>
      </c>
      <c r="P1250" s="30">
        <v>2002781.1680419999</v>
      </c>
      <c r="Q1250" s="27" t="s">
        <v>2001</v>
      </c>
      <c r="R1250" s="30">
        <v>2535063.1324760001</v>
      </c>
      <c r="S1250" s="27">
        <v>0.2657714047483184</v>
      </c>
      <c r="T1250" s="30">
        <v>2547703.752748</v>
      </c>
      <c r="U1250" s="27">
        <v>4.9863137963170731E-3</v>
      </c>
      <c r="V1250" s="30">
        <v>159932.34274600001</v>
      </c>
      <c r="W1250" s="32" t="s">
        <v>2001</v>
      </c>
      <c r="X1250" s="30">
        <v>210536.99462499999</v>
      </c>
      <c r="Y1250" s="32">
        <v>0.31641287190652134</v>
      </c>
      <c r="Z1250" s="30">
        <v>321033.03047</v>
      </c>
      <c r="AA1250" s="32">
        <v>0.52482954856371489</v>
      </c>
      <c r="AB1250" s="30" t="s">
        <v>4748</v>
      </c>
      <c r="AC1250" s="27" t="s">
        <v>2001</v>
      </c>
      <c r="AD1250" s="30">
        <v>6451</v>
      </c>
      <c r="AE1250" s="27" t="s">
        <v>2001</v>
      </c>
      <c r="AF1250" s="30">
        <v>6140</v>
      </c>
      <c r="AG1250" s="27">
        <v>-4.8209579910091456E-2</v>
      </c>
      <c r="AH1250" s="25" t="s">
        <v>4748</v>
      </c>
      <c r="AI1250" s="25">
        <v>15.000142945576384</v>
      </c>
      <c r="AJ1250" s="25">
        <v>17.215661833175066</v>
      </c>
      <c r="AK1250" s="25" t="s">
        <v>4748</v>
      </c>
      <c r="AL1250" s="25">
        <v>23.369652109473162</v>
      </c>
      <c r="AM1250" s="25">
        <v>26.751045699413183</v>
      </c>
      <c r="AN1250" s="49">
        <v>21.703940126167808</v>
      </c>
      <c r="AO1250" s="49">
        <v>21.11749069898433</v>
      </c>
      <c r="AP1250" s="49">
        <v>21.272445181486788</v>
      </c>
      <c r="AQ1250" s="49">
        <v>83.954877631746257</v>
      </c>
      <c r="AR1250" s="49">
        <v>23.991792988580489</v>
      </c>
      <c r="AS1250" s="49">
        <v>35.203996758224513</v>
      </c>
      <c r="AT1250" s="28" t="s">
        <v>4748</v>
      </c>
      <c r="AU1250" s="28" t="s">
        <v>4748</v>
      </c>
      <c r="AV1250" s="28">
        <v>2500</v>
      </c>
    </row>
    <row r="1251" spans="1:48" x14ac:dyDescent="0.25">
      <c r="A1251" s="162">
        <v>1248</v>
      </c>
      <c r="B1251" s="3" t="s">
        <v>3953</v>
      </c>
      <c r="C1251" s="3" t="s">
        <v>2176</v>
      </c>
      <c r="D1251" s="28">
        <v>6000</v>
      </c>
      <c r="E1251" s="25">
        <v>0</v>
      </c>
      <c r="F1251" s="25" t="s">
        <v>4942</v>
      </c>
      <c r="G1251" s="25" t="s">
        <v>4942</v>
      </c>
      <c r="H1251" s="28">
        <v>197972466000</v>
      </c>
      <c r="I1251" s="51">
        <v>32.99541</v>
      </c>
      <c r="J1251" s="51">
        <v>96.790469999999999</v>
      </c>
      <c r="K1251" s="28">
        <v>5</v>
      </c>
      <c r="L1251" s="28">
        <v>30000</v>
      </c>
      <c r="M1251" s="51">
        <v>16.666666666666668</v>
      </c>
      <c r="N1251" s="51">
        <v>0.56319577633569884</v>
      </c>
      <c r="O1251" s="51" t="s">
        <v>4942</v>
      </c>
      <c r="P1251" s="30" t="s">
        <v>4748</v>
      </c>
      <c r="Q1251" s="27" t="s">
        <v>2001</v>
      </c>
      <c r="R1251" s="30">
        <v>280641.01841900003</v>
      </c>
      <c r="S1251" s="27" t="s">
        <v>2001</v>
      </c>
      <c r="T1251" s="30">
        <v>305272.79458599997</v>
      </c>
      <c r="U1251" s="27">
        <v>8.7769693488727443E-2</v>
      </c>
      <c r="V1251" s="30" t="s">
        <v>4748</v>
      </c>
      <c r="W1251" s="32" t="s">
        <v>2001</v>
      </c>
      <c r="X1251" s="30">
        <v>9039.5314280000002</v>
      </c>
      <c r="Y1251" s="32" t="s">
        <v>2001</v>
      </c>
      <c r="Z1251" s="30">
        <v>13599.225015</v>
      </c>
      <c r="AA1251" s="32">
        <v>0.50441702905930752</v>
      </c>
      <c r="AB1251" s="30" t="s">
        <v>4748</v>
      </c>
      <c r="AC1251" s="27" t="s">
        <v>2001</v>
      </c>
      <c r="AD1251" s="30">
        <v>275.16035299999999</v>
      </c>
      <c r="AE1251" s="27" t="s">
        <v>2001</v>
      </c>
      <c r="AF1251" s="30">
        <v>360</v>
      </c>
      <c r="AG1251" s="27">
        <v>0.30832802064329384</v>
      </c>
      <c r="AH1251" s="25" t="s">
        <v>4748</v>
      </c>
      <c r="AI1251" s="25" t="s">
        <v>4748</v>
      </c>
      <c r="AJ1251" s="25">
        <v>2.0119619466387113</v>
      </c>
      <c r="AK1251" s="25" t="s">
        <v>4748</v>
      </c>
      <c r="AL1251" s="25" t="s">
        <v>4748</v>
      </c>
      <c r="AM1251" s="25">
        <v>3.4100907036351478</v>
      </c>
      <c r="AN1251" s="49" t="s">
        <v>4748</v>
      </c>
      <c r="AO1251" s="49">
        <v>25.087419226751717</v>
      </c>
      <c r="AP1251" s="49">
        <v>25.462295364843722</v>
      </c>
      <c r="AQ1251" s="49" t="s">
        <v>4748</v>
      </c>
      <c r="AR1251" s="49">
        <v>56.65780546880309</v>
      </c>
      <c r="AS1251" s="49">
        <v>73.665318923169835</v>
      </c>
      <c r="AT1251" s="28" t="s">
        <v>4748</v>
      </c>
      <c r="AU1251" s="28" t="s">
        <v>4748</v>
      </c>
      <c r="AV1251" s="28">
        <v>288</v>
      </c>
    </row>
    <row r="1252" spans="1:48" x14ac:dyDescent="0.25">
      <c r="A1252" s="162">
        <v>1249</v>
      </c>
      <c r="B1252" s="3" t="s">
        <v>3633</v>
      </c>
      <c r="C1252" s="3" t="s">
        <v>2176</v>
      </c>
      <c r="D1252" s="28" t="s">
        <v>4942</v>
      </c>
      <c r="E1252" s="25" t="s">
        <v>4942</v>
      </c>
      <c r="F1252" s="25" t="s">
        <v>4942</v>
      </c>
      <c r="G1252" s="25" t="s">
        <v>4942</v>
      </c>
      <c r="H1252" s="28" t="s">
        <v>4942</v>
      </c>
      <c r="I1252" s="51">
        <v>1.68886</v>
      </c>
      <c r="J1252" s="51">
        <v>99.052610000000001</v>
      </c>
      <c r="K1252" s="28">
        <v>0</v>
      </c>
      <c r="L1252" s="28" t="s">
        <v>4942</v>
      </c>
      <c r="M1252" s="51" t="s">
        <v>4942</v>
      </c>
      <c r="N1252" s="51" t="s">
        <v>4942</v>
      </c>
      <c r="O1252" s="51" t="s">
        <v>4942</v>
      </c>
      <c r="P1252" s="30" t="s">
        <v>4748</v>
      </c>
      <c r="Q1252" s="27" t="s">
        <v>2001</v>
      </c>
      <c r="R1252" s="30">
        <v>114451.557784</v>
      </c>
      <c r="S1252" s="27" t="s">
        <v>2001</v>
      </c>
      <c r="T1252" s="30">
        <v>91136.052039999995</v>
      </c>
      <c r="U1252" s="27">
        <v>-0.20371505810346821</v>
      </c>
      <c r="V1252" s="30" t="s">
        <v>4748</v>
      </c>
      <c r="W1252" s="32" t="s">
        <v>2001</v>
      </c>
      <c r="X1252" s="30">
        <v>2389.0133249999999</v>
      </c>
      <c r="Y1252" s="32" t="s">
        <v>2001</v>
      </c>
      <c r="Z1252" s="30">
        <v>2375.6751669999999</v>
      </c>
      <c r="AA1252" s="32">
        <v>-5.5831241544037945E-3</v>
      </c>
      <c r="AB1252" s="30" t="s">
        <v>4748</v>
      </c>
      <c r="AC1252" s="27" t="s">
        <v>2001</v>
      </c>
      <c r="AD1252" s="30">
        <v>1415</v>
      </c>
      <c r="AE1252" s="27" t="s">
        <v>2001</v>
      </c>
      <c r="AF1252" s="30">
        <v>1407</v>
      </c>
      <c r="AG1252" s="27">
        <v>-5.6537102473498231E-3</v>
      </c>
      <c r="AH1252" s="25" t="s">
        <v>4748</v>
      </c>
      <c r="AI1252" s="25" t="s">
        <v>4748</v>
      </c>
      <c r="AJ1252" s="25">
        <v>4.6201608285112732</v>
      </c>
      <c r="AK1252" s="25" t="s">
        <v>4748</v>
      </c>
      <c r="AL1252" s="25" t="s">
        <v>4748</v>
      </c>
      <c r="AM1252" s="25">
        <v>12.188570851977888</v>
      </c>
      <c r="AN1252" s="49" t="s">
        <v>4748</v>
      </c>
      <c r="AO1252" s="49">
        <v>13.389330988330418</v>
      </c>
      <c r="AP1252" s="49">
        <v>15.857233746154698</v>
      </c>
      <c r="AQ1252" s="49" t="s">
        <v>4748</v>
      </c>
      <c r="AR1252" s="49">
        <v>0</v>
      </c>
      <c r="AS1252" s="49">
        <v>0</v>
      </c>
      <c r="AT1252" s="28" t="s">
        <v>4748</v>
      </c>
      <c r="AU1252" s="28">
        <v>800</v>
      </c>
      <c r="AV1252" s="28">
        <v>800</v>
      </c>
    </row>
    <row r="1253" spans="1:48" x14ac:dyDescent="0.25">
      <c r="A1253" s="162">
        <v>1250</v>
      </c>
      <c r="B1253" s="3" t="s">
        <v>608</v>
      </c>
      <c r="C1253" s="3" t="s">
        <v>694</v>
      </c>
      <c r="D1253" s="28">
        <v>11700</v>
      </c>
      <c r="E1253" s="25">
        <v>-9.3023260000000008</v>
      </c>
      <c r="F1253" s="25">
        <v>-5.6451609999999999</v>
      </c>
      <c r="G1253" s="25">
        <v>42.682929999999999</v>
      </c>
      <c r="H1253" s="28">
        <v>31590000000.000004</v>
      </c>
      <c r="I1253" s="51">
        <v>2.6999999999999997</v>
      </c>
      <c r="J1253" s="51">
        <v>46.003259999999997</v>
      </c>
      <c r="K1253" s="28">
        <v>16095</v>
      </c>
      <c r="L1253" s="28">
        <v>194098000</v>
      </c>
      <c r="M1253" s="51">
        <v>4.5730339124813186</v>
      </c>
      <c r="N1253" s="51">
        <v>0.76550244446147231</v>
      </c>
      <c r="O1253" s="51" t="s">
        <v>4942</v>
      </c>
      <c r="P1253" s="30">
        <v>196506.68607600001</v>
      </c>
      <c r="Q1253" s="27">
        <v>0.27823192328084412</v>
      </c>
      <c r="R1253" s="30">
        <v>230460.14789399999</v>
      </c>
      <c r="S1253" s="27">
        <v>0.17278527512732222</v>
      </c>
      <c r="T1253" s="30">
        <v>271521.71488599997</v>
      </c>
      <c r="U1253" s="27">
        <v>0.17817209338460643</v>
      </c>
      <c r="V1253" s="30">
        <v>3160.4092099999998</v>
      </c>
      <c r="W1253" s="32">
        <v>0.23513480908254181</v>
      </c>
      <c r="X1253" s="30">
        <v>5016.6932809999998</v>
      </c>
      <c r="Y1253" s="32">
        <v>0.58735560734554371</v>
      </c>
      <c r="Z1253" s="30">
        <v>2719.438451</v>
      </c>
      <c r="AA1253" s="32">
        <v>-0.45792212147003691</v>
      </c>
      <c r="AB1253" s="30">
        <v>995</v>
      </c>
      <c r="AC1253" s="27">
        <v>0.1463133640552996</v>
      </c>
      <c r="AD1253" s="30">
        <v>1758</v>
      </c>
      <c r="AE1253" s="27">
        <v>0.76683417085427141</v>
      </c>
      <c r="AF1253" s="30">
        <v>927</v>
      </c>
      <c r="AG1253" s="27">
        <v>-0.47269624573378838</v>
      </c>
      <c r="AH1253" s="25">
        <v>4.657529938813</v>
      </c>
      <c r="AI1253" s="25">
        <v>6.6089780948952583</v>
      </c>
      <c r="AJ1253" s="25">
        <v>3.3928170679232239</v>
      </c>
      <c r="AK1253" s="25">
        <v>8.4343506105894352</v>
      </c>
      <c r="AL1253" s="25">
        <v>13.057648251709155</v>
      </c>
      <c r="AM1253" s="25">
        <v>6.7843547440009919</v>
      </c>
      <c r="AN1253" s="49">
        <v>8.1481634079399239</v>
      </c>
      <c r="AO1253" s="49">
        <v>7.3423245991245505</v>
      </c>
      <c r="AP1253" s="49">
        <v>6.7481388940449305</v>
      </c>
      <c r="AQ1253" s="49">
        <v>39.392640966706608</v>
      </c>
      <c r="AR1253" s="49">
        <v>25.328665756182804</v>
      </c>
      <c r="AS1253" s="49">
        <v>50.980499549658973</v>
      </c>
      <c r="AT1253" s="28">
        <v>950</v>
      </c>
      <c r="AU1253" s="28">
        <v>1300</v>
      </c>
      <c r="AV1253" s="28">
        <v>800</v>
      </c>
    </row>
    <row r="1254" spans="1:48" x14ac:dyDescent="0.25">
      <c r="A1254" s="162">
        <v>1251</v>
      </c>
      <c r="B1254" s="3" t="s">
        <v>609</v>
      </c>
      <c r="C1254" s="3" t="s">
        <v>694</v>
      </c>
      <c r="D1254" s="6">
        <v>7800</v>
      </c>
      <c r="E1254" s="171">
        <v>-8.2352939999999997</v>
      </c>
      <c r="F1254" s="171">
        <v>-6.0240960000000001</v>
      </c>
      <c r="G1254" s="171">
        <v>21.875</v>
      </c>
      <c r="H1254" s="6">
        <v>191638605599.99997</v>
      </c>
      <c r="I1254" s="154">
        <v>24.569049999999997</v>
      </c>
      <c r="J1254" s="154">
        <v>30.160959999999999</v>
      </c>
      <c r="K1254" s="6">
        <v>33212.800000000003</v>
      </c>
      <c r="L1254" s="6">
        <v>284616500</v>
      </c>
      <c r="M1254" s="154">
        <v>2.3960741931557985</v>
      </c>
      <c r="N1254" s="154">
        <v>0.5813595921369914</v>
      </c>
      <c r="O1254" s="154">
        <v>0.41638320000000001</v>
      </c>
      <c r="P1254" s="172">
        <v>2314851.0168300001</v>
      </c>
      <c r="Q1254" s="168">
        <v>-2.4393767128649935E-2</v>
      </c>
      <c r="R1254" s="172">
        <v>1943191.293326</v>
      </c>
      <c r="S1254" s="168">
        <v>-0.16055448959862562</v>
      </c>
      <c r="T1254" s="172">
        <v>2062838.442152</v>
      </c>
      <c r="U1254" s="168">
        <v>6.157250150149135E-2</v>
      </c>
      <c r="V1254" s="172">
        <v>25608.309172000001</v>
      </c>
      <c r="W1254" s="173">
        <v>-0.36959207886920864</v>
      </c>
      <c r="X1254" s="172">
        <v>24409.322115999999</v>
      </c>
      <c r="Y1254" s="173">
        <v>-4.6820235102088215E-2</v>
      </c>
      <c r="Z1254" s="172">
        <v>28754.754679999998</v>
      </c>
      <c r="AA1254" s="173">
        <v>0.17802348395212594</v>
      </c>
      <c r="AB1254" s="172">
        <v>546.11111111111109</v>
      </c>
      <c r="AC1254" s="168">
        <v>-0.66969086021505375</v>
      </c>
      <c r="AD1254" s="172">
        <v>993</v>
      </c>
      <c r="AE1254" s="168">
        <v>0.81831129196337749</v>
      </c>
      <c r="AF1254" s="172">
        <v>1170</v>
      </c>
      <c r="AG1254" s="168">
        <v>0.1782477341389728</v>
      </c>
      <c r="AH1254" s="171">
        <v>3.4924114167848512</v>
      </c>
      <c r="AI1254" s="171">
        <v>3.4907839988708194</v>
      </c>
      <c r="AJ1254" s="171">
        <v>4.1794294548466908</v>
      </c>
      <c r="AK1254" s="171">
        <v>5.1104149629932909</v>
      </c>
      <c r="AL1254" s="171">
        <v>8.8311057692603949</v>
      </c>
      <c r="AM1254" s="171">
        <v>10.01339294920427</v>
      </c>
      <c r="AN1254" s="170">
        <v>7.9191904433244424</v>
      </c>
      <c r="AO1254" s="170">
        <v>8.2495054537127679</v>
      </c>
      <c r="AP1254" s="170">
        <v>7.1898356921870521</v>
      </c>
      <c r="AQ1254" s="170">
        <v>0</v>
      </c>
      <c r="AR1254" s="170">
        <v>28.759541951523609</v>
      </c>
      <c r="AS1254" s="170">
        <v>38.110579042738536</v>
      </c>
      <c r="AT1254" s="6">
        <v>555.55555555555554</v>
      </c>
      <c r="AU1254" s="6">
        <v>600</v>
      </c>
      <c r="AV1254" s="6">
        <v>700</v>
      </c>
    </row>
    <row r="1255" spans="1:48" x14ac:dyDescent="0.25">
      <c r="A1255" s="162">
        <v>1252</v>
      </c>
      <c r="B1255" s="3" t="s">
        <v>3636</v>
      </c>
      <c r="C1255" s="3" t="s">
        <v>2176</v>
      </c>
      <c r="D1255" s="6" t="s">
        <v>4942</v>
      </c>
      <c r="E1255" s="171" t="s">
        <v>4942</v>
      </c>
      <c r="F1255" s="171" t="s">
        <v>4942</v>
      </c>
      <c r="G1255" s="171" t="s">
        <v>4942</v>
      </c>
      <c r="H1255" s="6" t="s">
        <v>4942</v>
      </c>
      <c r="I1255" s="154">
        <v>3.29779</v>
      </c>
      <c r="J1255" s="154">
        <v>100</v>
      </c>
      <c r="K1255" s="6" t="s">
        <v>4942</v>
      </c>
      <c r="L1255" s="6" t="s">
        <v>4942</v>
      </c>
      <c r="M1255" s="154" t="s">
        <v>4942</v>
      </c>
      <c r="N1255" s="154" t="s">
        <v>4942</v>
      </c>
      <c r="O1255" s="154" t="s">
        <v>4942</v>
      </c>
      <c r="P1255" s="172" t="s">
        <v>4748</v>
      </c>
      <c r="Q1255" s="168" t="s">
        <v>2001</v>
      </c>
      <c r="R1255" s="172">
        <v>179391.82309699999</v>
      </c>
      <c r="S1255" s="168" t="s">
        <v>2001</v>
      </c>
      <c r="T1255" s="172">
        <v>168130.73882500001</v>
      </c>
      <c r="U1255" s="168">
        <v>-6.2773676512061158E-2</v>
      </c>
      <c r="V1255" s="172" t="s">
        <v>4748</v>
      </c>
      <c r="W1255" s="173" t="s">
        <v>2001</v>
      </c>
      <c r="X1255" s="172">
        <v>1884.30231</v>
      </c>
      <c r="Y1255" s="173" t="s">
        <v>2001</v>
      </c>
      <c r="Z1255" s="172">
        <v>2793.857982</v>
      </c>
      <c r="AA1255" s="173">
        <v>0.48270156395445907</v>
      </c>
      <c r="AB1255" s="172" t="s">
        <v>4748</v>
      </c>
      <c r="AC1255" s="168" t="s">
        <v>2001</v>
      </c>
      <c r="AD1255" s="172" t="s">
        <v>4748</v>
      </c>
      <c r="AE1255" s="168" t="s">
        <v>2001</v>
      </c>
      <c r="AF1255" s="172">
        <v>585</v>
      </c>
      <c r="AG1255" s="168" t="s">
        <v>4748</v>
      </c>
      <c r="AH1255" s="171" t="s">
        <v>4748</v>
      </c>
      <c r="AI1255" s="171" t="s">
        <v>4748</v>
      </c>
      <c r="AJ1255" s="171">
        <v>1.5904570582899396</v>
      </c>
      <c r="AK1255" s="171" t="s">
        <v>4748</v>
      </c>
      <c r="AL1255" s="171" t="s">
        <v>4748</v>
      </c>
      <c r="AM1255" s="171">
        <v>5.7105177441975901</v>
      </c>
      <c r="AN1255" s="170" t="s">
        <v>4748</v>
      </c>
      <c r="AO1255" s="170">
        <v>9.7178417901320309</v>
      </c>
      <c r="AP1255" s="170">
        <v>10.963485427959796</v>
      </c>
      <c r="AQ1255" s="170" t="s">
        <v>4748</v>
      </c>
      <c r="AR1255" s="170">
        <v>177.66688243975096</v>
      </c>
      <c r="AS1255" s="170">
        <v>167.93303155665177</v>
      </c>
      <c r="AT1255" s="6" t="s">
        <v>4748</v>
      </c>
      <c r="AU1255" s="6" t="s">
        <v>4748</v>
      </c>
      <c r="AV1255" s="6">
        <v>743</v>
      </c>
    </row>
    <row r="1256" spans="1:48" x14ac:dyDescent="0.25">
      <c r="A1256" s="162">
        <v>1253</v>
      </c>
      <c r="B1256" s="3" t="s">
        <v>3639</v>
      </c>
      <c r="C1256" s="3" t="s">
        <v>2176</v>
      </c>
      <c r="D1256" s="28">
        <v>14200</v>
      </c>
      <c r="E1256" s="25">
        <v>19.327729999999999</v>
      </c>
      <c r="F1256" s="25">
        <v>67.058819999999997</v>
      </c>
      <c r="G1256" s="25">
        <v>-35.454549999999998</v>
      </c>
      <c r="H1256" s="28">
        <v>70971600000</v>
      </c>
      <c r="I1256" s="51">
        <v>4.9979999999999993</v>
      </c>
      <c r="J1256" s="51">
        <v>3.967587</v>
      </c>
      <c r="K1256" s="28">
        <v>15</v>
      </c>
      <c r="L1256" s="28">
        <v>237000</v>
      </c>
      <c r="M1256" s="51">
        <v>17.670428404292807</v>
      </c>
      <c r="N1256" s="51">
        <v>1.3029642611295673</v>
      </c>
      <c r="O1256" s="51" t="s">
        <v>4942</v>
      </c>
      <c r="P1256" s="30">
        <v>146250.01217100001</v>
      </c>
      <c r="Q1256" s="27">
        <v>0.38870987530045653</v>
      </c>
      <c r="R1256" s="30">
        <v>258075.38539000001</v>
      </c>
      <c r="S1256" s="27">
        <v>0.76461787290827932</v>
      </c>
      <c r="T1256" s="30">
        <v>262265.22323900001</v>
      </c>
      <c r="U1256" s="27">
        <v>1.6234937875490827E-2</v>
      </c>
      <c r="V1256" s="30">
        <v>6023.5573439999998</v>
      </c>
      <c r="W1256" s="32">
        <v>7.6774012065918829E-3</v>
      </c>
      <c r="X1256" s="30">
        <v>4016.5811060000001</v>
      </c>
      <c r="Y1256" s="32">
        <v>-0.33318786945709533</v>
      </c>
      <c r="Z1256" s="30">
        <v>4017.1798429999999</v>
      </c>
      <c r="AA1256" s="32">
        <v>1.4906632885002693E-4</v>
      </c>
      <c r="AB1256" s="30">
        <v>745</v>
      </c>
      <c r="AC1256" s="27" t="s">
        <v>2001</v>
      </c>
      <c r="AD1256" s="30">
        <v>803</v>
      </c>
      <c r="AE1256" s="27">
        <v>7.7852348993288523E-2</v>
      </c>
      <c r="AF1256" s="30">
        <v>803.60247500000003</v>
      </c>
      <c r="AG1256" s="27">
        <v>7.5028019925283524E-4</v>
      </c>
      <c r="AH1256" s="25">
        <v>6.5211069250087919</v>
      </c>
      <c r="AI1256" s="25">
        <v>2.9118838822231825</v>
      </c>
      <c r="AJ1256" s="25">
        <v>2.1420637808549801</v>
      </c>
      <c r="AK1256" s="25">
        <v>7.4849328536010535</v>
      </c>
      <c r="AL1256" s="25">
        <v>7.6761590099137109</v>
      </c>
      <c r="AM1256" s="25">
        <v>7.3843161983912555</v>
      </c>
      <c r="AN1256" s="49">
        <v>12.150168326976429</v>
      </c>
      <c r="AO1256" s="49">
        <v>6.6390352513114532</v>
      </c>
      <c r="AP1256" s="49">
        <v>7.8836242417692386</v>
      </c>
      <c r="AQ1256" s="49">
        <v>0</v>
      </c>
      <c r="AR1256" s="49">
        <v>0</v>
      </c>
      <c r="AS1256" s="49">
        <v>0</v>
      </c>
      <c r="AT1256" s="28">
        <v>700</v>
      </c>
      <c r="AU1256" s="28">
        <v>500</v>
      </c>
      <c r="AV1256" s="28">
        <v>500</v>
      </c>
    </row>
    <row r="1257" spans="1:48" x14ac:dyDescent="0.25">
      <c r="A1257" s="162">
        <v>1254</v>
      </c>
      <c r="B1257" s="3" t="s">
        <v>269</v>
      </c>
      <c r="C1257" s="3" t="s">
        <v>1</v>
      </c>
      <c r="D1257" s="28">
        <v>9600</v>
      </c>
      <c r="E1257" s="25">
        <v>8.5972849999999994</v>
      </c>
      <c r="F1257" s="25">
        <v>41.384390000000003</v>
      </c>
      <c r="G1257" s="25">
        <v>2.673797</v>
      </c>
      <c r="H1257" s="28">
        <v>91871040000.000015</v>
      </c>
      <c r="I1257" s="51">
        <v>9.5698999999999987</v>
      </c>
      <c r="J1257" s="51">
        <v>24.665040000000001</v>
      </c>
      <c r="K1257" s="28">
        <v>352</v>
      </c>
      <c r="L1257" s="28">
        <v>3414100</v>
      </c>
      <c r="M1257" s="51" t="s">
        <v>4942</v>
      </c>
      <c r="N1257" s="51">
        <v>0.39911309122184063</v>
      </c>
      <c r="O1257" s="51">
        <v>0.68627640000000001</v>
      </c>
      <c r="P1257" s="30">
        <v>320866.06075200002</v>
      </c>
      <c r="Q1257" s="27">
        <v>-3.7611558726280192E-2</v>
      </c>
      <c r="R1257" s="30">
        <v>120714.05775599999</v>
      </c>
      <c r="S1257" s="27">
        <v>-0.62378676799569377</v>
      </c>
      <c r="T1257" s="30">
        <v>42547.885231</v>
      </c>
      <c r="U1257" s="27">
        <v>-0.64753164609044733</v>
      </c>
      <c r="V1257" s="30">
        <v>12133.803572999999</v>
      </c>
      <c r="W1257" s="32">
        <v>-4.3385035298528773E-2</v>
      </c>
      <c r="X1257" s="30">
        <v>7443.0057980000001</v>
      </c>
      <c r="Y1257" s="32">
        <v>-0.38658922956672126</v>
      </c>
      <c r="Z1257" s="30">
        <v>-19520.594680999999</v>
      </c>
      <c r="AA1257" s="32">
        <v>-3.6226762696121173</v>
      </c>
      <c r="AB1257" s="30">
        <v>1268</v>
      </c>
      <c r="AC1257" s="27">
        <v>-4.3018867924528248E-2</v>
      </c>
      <c r="AD1257" s="30">
        <v>544</v>
      </c>
      <c r="AE1257" s="27">
        <v>-0.57097791798107256</v>
      </c>
      <c r="AF1257" s="30">
        <v>-2234</v>
      </c>
      <c r="AG1257" s="27">
        <v>-5.1066176470588234</v>
      </c>
      <c r="AH1257" s="25">
        <v>3.1209396391457735</v>
      </c>
      <c r="AI1257" s="25">
        <v>2.1135854700993666</v>
      </c>
      <c r="AJ1257" s="25">
        <v>-6.7721090216243205</v>
      </c>
      <c r="AK1257" s="25">
        <v>4.676872696655983</v>
      </c>
      <c r="AL1257" s="25">
        <v>2.0175295477498989</v>
      </c>
      <c r="AM1257" s="25">
        <v>-8.657038400886476</v>
      </c>
      <c r="AN1257" s="49">
        <v>2.1754459342445354</v>
      </c>
      <c r="AO1257" s="49">
        <v>-13.41874267100005</v>
      </c>
      <c r="AP1257" s="49">
        <v>3.8494365609660797</v>
      </c>
      <c r="AQ1257" s="49">
        <v>42.16638700850698</v>
      </c>
      <c r="AR1257" s="49">
        <v>0</v>
      </c>
      <c r="AS1257" s="49">
        <v>0</v>
      </c>
      <c r="AT1257" s="28">
        <v>700</v>
      </c>
      <c r="AU1257" s="28">
        <v>700</v>
      </c>
      <c r="AV1257" s="28" t="s">
        <v>4748</v>
      </c>
    </row>
    <row r="1258" spans="1:48" x14ac:dyDescent="0.25">
      <c r="A1258" s="162">
        <v>1255</v>
      </c>
      <c r="B1258" s="3" t="s">
        <v>610</v>
      </c>
      <c r="C1258" s="3" t="s">
        <v>694</v>
      </c>
      <c r="D1258" s="28">
        <v>3400</v>
      </c>
      <c r="E1258" s="25">
        <v>30.76923</v>
      </c>
      <c r="F1258" s="25">
        <v>47.826090000000001</v>
      </c>
      <c r="G1258" s="25">
        <v>-11.26829</v>
      </c>
      <c r="H1258" s="28">
        <v>281010941800</v>
      </c>
      <c r="I1258" s="51">
        <v>82.650279999999995</v>
      </c>
      <c r="J1258" s="51">
        <v>81.396609999999995</v>
      </c>
      <c r="K1258" s="28">
        <v>856700.3</v>
      </c>
      <c r="L1258" s="28">
        <v>2886182000</v>
      </c>
      <c r="M1258" s="51">
        <v>4.3010585568442607</v>
      </c>
      <c r="N1258" s="51">
        <v>0.31250424103767116</v>
      </c>
      <c r="O1258" s="51">
        <v>0.70955599999999996</v>
      </c>
      <c r="P1258" s="30">
        <v>310779.32801499998</v>
      </c>
      <c r="Q1258" s="27">
        <v>1.2853585354132395</v>
      </c>
      <c r="R1258" s="30">
        <v>177616.62750100001</v>
      </c>
      <c r="S1258" s="27">
        <v>-0.42847991648779415</v>
      </c>
      <c r="T1258" s="30">
        <v>186836.79658600001</v>
      </c>
      <c r="U1258" s="27">
        <v>5.1910506435823921E-2</v>
      </c>
      <c r="V1258" s="30">
        <v>87047.085521000001</v>
      </c>
      <c r="W1258" s="32">
        <v>1.9487681803559247</v>
      </c>
      <c r="X1258" s="30">
        <v>43903.668642999997</v>
      </c>
      <c r="Y1258" s="32">
        <v>-0.49563310040508712</v>
      </c>
      <c r="Z1258" s="30">
        <v>54629.798968000003</v>
      </c>
      <c r="AA1258" s="32">
        <v>0.2443105703129021</v>
      </c>
      <c r="AB1258" s="30">
        <v>1811.5905878787878</v>
      </c>
      <c r="AC1258" s="27">
        <v>0.57975052123059667</v>
      </c>
      <c r="AD1258" s="30">
        <v>585.56871619047627</v>
      </c>
      <c r="AE1258" s="27">
        <v>-0.67676542365119841</v>
      </c>
      <c r="AF1258" s="30">
        <v>693.09589200000005</v>
      </c>
      <c r="AG1258" s="27">
        <v>0.18362862092268414</v>
      </c>
      <c r="AH1258" s="25">
        <v>12.641983587378864</v>
      </c>
      <c r="AI1258" s="25">
        <v>4.8481243904538154</v>
      </c>
      <c r="AJ1258" s="25">
        <v>5.4825784902061425</v>
      </c>
      <c r="AK1258" s="25">
        <v>18.320208887334079</v>
      </c>
      <c r="AL1258" s="25">
        <v>6.1272404026505383</v>
      </c>
      <c r="AM1258" s="25">
        <v>6.5918000442771696</v>
      </c>
      <c r="AN1258" s="49">
        <v>28.013581313168277</v>
      </c>
      <c r="AO1258" s="49">
        <v>11.782336776933899</v>
      </c>
      <c r="AP1258" s="49">
        <v>18.070056162871417</v>
      </c>
      <c r="AQ1258" s="49">
        <v>0.80017893055424683</v>
      </c>
      <c r="AR1258" s="49">
        <v>1.5485285871523249</v>
      </c>
      <c r="AS1258" s="49">
        <v>6.3647875382301393</v>
      </c>
      <c r="AT1258" s="28">
        <v>0</v>
      </c>
      <c r="AU1258" s="28">
        <v>0</v>
      </c>
      <c r="AV1258" s="28">
        <v>0</v>
      </c>
    </row>
    <row r="1259" spans="1:48" x14ac:dyDescent="0.25">
      <c r="A1259" s="162">
        <v>1256</v>
      </c>
      <c r="B1259" s="3" t="s">
        <v>713</v>
      </c>
      <c r="C1259" s="3" t="s">
        <v>1</v>
      </c>
      <c r="D1259" s="28">
        <v>18300</v>
      </c>
      <c r="E1259" s="25">
        <v>-14.08451</v>
      </c>
      <c r="F1259" s="25">
        <v>15.82278</v>
      </c>
      <c r="G1259" s="25">
        <v>24.489799999999999</v>
      </c>
      <c r="H1259" s="28">
        <v>475857516900.00006</v>
      </c>
      <c r="I1259" s="51">
        <v>26.003139999999998</v>
      </c>
      <c r="J1259" s="51">
        <v>37.939480000000003</v>
      </c>
      <c r="K1259" s="28">
        <v>24535.5</v>
      </c>
      <c r="L1259" s="28">
        <v>502600000</v>
      </c>
      <c r="M1259" s="51">
        <v>4.6970739240211659</v>
      </c>
      <c r="N1259" s="51">
        <v>0.99811240750696451</v>
      </c>
      <c r="O1259" s="51">
        <v>0.45107239999999998</v>
      </c>
      <c r="P1259" s="30">
        <v>194838.432309</v>
      </c>
      <c r="Q1259" s="27" t="s">
        <v>2001</v>
      </c>
      <c r="R1259" s="30">
        <v>192646.41850100001</v>
      </c>
      <c r="S1259" s="27">
        <v>-1.125041801056792E-2</v>
      </c>
      <c r="T1259" s="30">
        <v>189766.450449</v>
      </c>
      <c r="U1259" s="27">
        <v>-1.4949502172992962E-2</v>
      </c>
      <c r="V1259" s="30">
        <v>71359.751854999995</v>
      </c>
      <c r="W1259" s="32" t="s">
        <v>2001</v>
      </c>
      <c r="X1259" s="30">
        <v>62555.443753</v>
      </c>
      <c r="Y1259" s="32">
        <v>-0.12337918606962062</v>
      </c>
      <c r="Z1259" s="30">
        <v>55787.332875</v>
      </c>
      <c r="AA1259" s="32">
        <v>-0.10819379532697214</v>
      </c>
      <c r="AB1259" s="30">
        <v>2744.2741000000001</v>
      </c>
      <c r="AC1259" s="27" t="s">
        <v>2001</v>
      </c>
      <c r="AD1259" s="30">
        <v>2406</v>
      </c>
      <c r="AE1259" s="27">
        <v>-0.12326542017067466</v>
      </c>
      <c r="AF1259" s="30">
        <v>2145</v>
      </c>
      <c r="AG1259" s="27">
        <v>-0.10847880299251871</v>
      </c>
      <c r="AH1259" s="25" t="s">
        <v>4748</v>
      </c>
      <c r="AI1259" s="25">
        <v>11.790456125446616</v>
      </c>
      <c r="AJ1259" s="25">
        <v>10.438745491803571</v>
      </c>
      <c r="AK1259" s="25" t="s">
        <v>4748</v>
      </c>
      <c r="AL1259" s="25">
        <v>15.384275539267739</v>
      </c>
      <c r="AM1259" s="25">
        <v>13.159845807114534</v>
      </c>
      <c r="AN1259" s="49">
        <v>43.24553870376625</v>
      </c>
      <c r="AO1259" s="49">
        <v>46.515322561023808</v>
      </c>
      <c r="AP1259" s="49">
        <v>40.040330693976159</v>
      </c>
      <c r="AQ1259" s="49">
        <v>3.0101624157591877</v>
      </c>
      <c r="AR1259" s="49">
        <v>2.3004532053642164</v>
      </c>
      <c r="AS1259" s="49">
        <v>0.41949862962428486</v>
      </c>
      <c r="AT1259" s="28">
        <v>0</v>
      </c>
      <c r="AU1259" s="28">
        <v>1500</v>
      </c>
      <c r="AV1259" s="28" t="s">
        <v>4748</v>
      </c>
    </row>
    <row r="1260" spans="1:48" x14ac:dyDescent="0.25">
      <c r="A1260" s="162">
        <v>1257</v>
      </c>
      <c r="B1260" s="3" t="s">
        <v>3642</v>
      </c>
      <c r="C1260" s="3" t="s">
        <v>2176</v>
      </c>
      <c r="D1260" s="28">
        <v>10000</v>
      </c>
      <c r="E1260" s="25" t="s">
        <v>4942</v>
      </c>
      <c r="F1260" s="25" t="s">
        <v>4942</v>
      </c>
      <c r="G1260" s="25" t="s">
        <v>4942</v>
      </c>
      <c r="H1260" s="28">
        <v>1839889000000</v>
      </c>
      <c r="I1260" s="51">
        <v>183.9889</v>
      </c>
      <c r="J1260" s="51">
        <v>9.5657399999999999</v>
      </c>
      <c r="K1260" s="28" t="s">
        <v>4942</v>
      </c>
      <c r="L1260" s="28" t="s">
        <v>4942</v>
      </c>
      <c r="M1260" s="51">
        <v>21.834061135371179</v>
      </c>
      <c r="N1260" s="51">
        <v>0.98252735803678914</v>
      </c>
      <c r="O1260" s="51" t="s">
        <v>4942</v>
      </c>
      <c r="P1260" s="30">
        <v>7899336.8733480005</v>
      </c>
      <c r="Q1260" s="27">
        <v>0.15349182032285968</v>
      </c>
      <c r="R1260" s="30">
        <v>8578150.1795550007</v>
      </c>
      <c r="S1260" s="27">
        <v>8.5932948181673963E-2</v>
      </c>
      <c r="T1260" s="30">
        <v>9725418.3150750007</v>
      </c>
      <c r="U1260" s="27">
        <v>0.13374306948535092</v>
      </c>
      <c r="V1260" s="30">
        <v>87053.197465000005</v>
      </c>
      <c r="W1260" s="32">
        <v>-1.1941506320871493</v>
      </c>
      <c r="X1260" s="30">
        <v>203034.73179699999</v>
      </c>
      <c r="Y1260" s="32">
        <v>1.3323064253743317</v>
      </c>
      <c r="Z1260" s="30">
        <v>98693.898929000003</v>
      </c>
      <c r="AA1260" s="32">
        <v>-0.51390632501400291</v>
      </c>
      <c r="AB1260" s="30">
        <v>351.79547500000001</v>
      </c>
      <c r="AC1260" s="27">
        <v>-4.1410310267857149</v>
      </c>
      <c r="AD1260" s="30">
        <v>715</v>
      </c>
      <c r="AE1260" s="27">
        <v>1.0324309174243926</v>
      </c>
      <c r="AF1260" s="30">
        <v>458</v>
      </c>
      <c r="AG1260" s="27">
        <v>-0.35944055944055942</v>
      </c>
      <c r="AH1260" s="25">
        <v>0.83564988995499556</v>
      </c>
      <c r="AI1260" s="25">
        <v>1.8335861418230599</v>
      </c>
      <c r="AJ1260" s="25">
        <v>0.93604771330292014</v>
      </c>
      <c r="AK1260" s="25">
        <v>4.0949960078897183</v>
      </c>
      <c r="AL1260" s="25">
        <v>7.5779846145306209</v>
      </c>
      <c r="AM1260" s="25">
        <v>4.2512042232733878</v>
      </c>
      <c r="AN1260" s="49">
        <v>6.9374159731047875</v>
      </c>
      <c r="AO1260" s="49">
        <v>8.227974019109741</v>
      </c>
      <c r="AP1260" s="49">
        <v>5.7463933261537097</v>
      </c>
      <c r="AQ1260" s="49">
        <v>262.07690024979092</v>
      </c>
      <c r="AR1260" s="49">
        <v>218.2363469199037</v>
      </c>
      <c r="AS1260" s="49">
        <v>294.72728667193138</v>
      </c>
      <c r="AT1260" s="28">
        <v>0</v>
      </c>
      <c r="AU1260" s="28">
        <v>0</v>
      </c>
      <c r="AV1260" s="28" t="s">
        <v>4748</v>
      </c>
    </row>
    <row r="1261" spans="1:48" x14ac:dyDescent="0.25">
      <c r="A1261" s="162">
        <v>1258</v>
      </c>
      <c r="B1261" s="3" t="s">
        <v>270</v>
      </c>
      <c r="C1261" s="3" t="s">
        <v>1</v>
      </c>
      <c r="D1261" s="28">
        <v>29000</v>
      </c>
      <c r="E1261" s="25">
        <v>3.5714290000000002</v>
      </c>
      <c r="F1261" s="25">
        <v>0</v>
      </c>
      <c r="G1261" s="25">
        <v>-6.3868530000000003</v>
      </c>
      <c r="H1261" s="28">
        <v>870000000000</v>
      </c>
      <c r="I1261" s="51">
        <v>30</v>
      </c>
      <c r="J1261" s="51">
        <v>44.906599999999997</v>
      </c>
      <c r="K1261" s="28">
        <v>5.5</v>
      </c>
      <c r="L1261" s="28">
        <v>164500</v>
      </c>
      <c r="M1261" s="51">
        <v>8.1043556596067798</v>
      </c>
      <c r="N1261" s="51">
        <v>1.1284186798416784</v>
      </c>
      <c r="O1261" s="51" t="s">
        <v>4942</v>
      </c>
      <c r="P1261" s="30">
        <v>181687.31373699999</v>
      </c>
      <c r="Q1261" s="27">
        <v>-0.46624398185500338</v>
      </c>
      <c r="R1261" s="30">
        <v>153815.27884700001</v>
      </c>
      <c r="S1261" s="27">
        <v>-0.15340661005284018</v>
      </c>
      <c r="T1261" s="30">
        <v>591024.633607</v>
      </c>
      <c r="U1261" s="27">
        <v>2.8424312463451176</v>
      </c>
      <c r="V1261" s="30">
        <v>67433.749395999999</v>
      </c>
      <c r="W1261" s="32">
        <v>-6.7321706840921758E-2</v>
      </c>
      <c r="X1261" s="30">
        <v>66544.848807000002</v>
      </c>
      <c r="Y1261" s="32">
        <v>-1.3181835460163827E-2</v>
      </c>
      <c r="Z1261" s="30">
        <v>117537.187217</v>
      </c>
      <c r="AA1261" s="32">
        <v>0.7662852846490501</v>
      </c>
      <c r="AB1261" s="30">
        <v>2282.8399760000002</v>
      </c>
      <c r="AC1261" s="27">
        <v>-0.24846328049175026</v>
      </c>
      <c r="AD1261" s="30">
        <v>2321.1657439999999</v>
      </c>
      <c r="AE1261" s="27">
        <v>1.6788635385277528E-2</v>
      </c>
      <c r="AF1261" s="30">
        <v>4412.9029119999996</v>
      </c>
      <c r="AG1261" s="27">
        <v>0.90115803811380035</v>
      </c>
      <c r="AH1261" s="25">
        <v>6.2522205281254282</v>
      </c>
      <c r="AI1261" s="25">
        <v>5.4910279376260585</v>
      </c>
      <c r="AJ1261" s="25">
        <v>10.362015959666715</v>
      </c>
      <c r="AK1261" s="25">
        <v>12.086958027918827</v>
      </c>
      <c r="AL1261" s="25">
        <v>11.896893976077541</v>
      </c>
      <c r="AM1261" s="25">
        <v>15.900232983640244</v>
      </c>
      <c r="AN1261" s="49">
        <v>57.526160888312653</v>
      </c>
      <c r="AO1261" s="49">
        <v>73.056756698908202</v>
      </c>
      <c r="AP1261" s="49">
        <v>32.681557558976216</v>
      </c>
      <c r="AQ1261" s="49">
        <v>24.855090727606218</v>
      </c>
      <c r="AR1261" s="49">
        <v>0.54089980198466447</v>
      </c>
      <c r="AS1261" s="49">
        <v>0.15339507268461791</v>
      </c>
      <c r="AT1261" s="28">
        <v>1965.424</v>
      </c>
      <c r="AU1261" s="28">
        <v>1965.424</v>
      </c>
      <c r="AV1261" s="28">
        <v>2160.6654079999998</v>
      </c>
    </row>
    <row r="1262" spans="1:48" x14ac:dyDescent="0.25">
      <c r="A1262" s="162">
        <v>1259</v>
      </c>
      <c r="B1262" s="3" t="s">
        <v>611</v>
      </c>
      <c r="C1262" s="3" t="s">
        <v>694</v>
      </c>
      <c r="D1262" s="28">
        <v>5300</v>
      </c>
      <c r="E1262" s="25">
        <v>-20.895520000000001</v>
      </c>
      <c r="F1262" s="25">
        <v>-11.66667</v>
      </c>
      <c r="G1262" s="25">
        <v>10.41667</v>
      </c>
      <c r="H1262" s="28">
        <v>45580000000</v>
      </c>
      <c r="I1262" s="51">
        <v>8.6</v>
      </c>
      <c r="J1262" s="51">
        <v>36.703789999999998</v>
      </c>
      <c r="K1262" s="28">
        <v>445</v>
      </c>
      <c r="L1262" s="28">
        <v>3025500</v>
      </c>
      <c r="M1262" s="51" t="s">
        <v>4942</v>
      </c>
      <c r="N1262" s="51">
        <v>0.37932415084060628</v>
      </c>
      <c r="O1262" s="51" t="s">
        <v>4942</v>
      </c>
      <c r="P1262" s="30">
        <v>198251.32912000001</v>
      </c>
      <c r="Q1262" s="27">
        <v>-0.10643172049128979</v>
      </c>
      <c r="R1262" s="30">
        <v>177828.04487400001</v>
      </c>
      <c r="S1262" s="27">
        <v>-0.10301713656425449</v>
      </c>
      <c r="T1262" s="30">
        <v>179564.64344399999</v>
      </c>
      <c r="U1262" s="27">
        <v>9.765605707639867E-3</v>
      </c>
      <c r="V1262" s="30">
        <v>10631.737934000001</v>
      </c>
      <c r="W1262" s="32">
        <v>-0.53816966677952127</v>
      </c>
      <c r="X1262" s="30">
        <v>11447.202884</v>
      </c>
      <c r="Y1262" s="32">
        <v>7.6701001761166898E-2</v>
      </c>
      <c r="Z1262" s="30">
        <v>107.310399</v>
      </c>
      <c r="AA1262" s="32">
        <v>-0.99062562268814247</v>
      </c>
      <c r="AB1262" s="30">
        <v>1213.5802859999999</v>
      </c>
      <c r="AC1262" s="27">
        <v>-0.61301758591721334</v>
      </c>
      <c r="AD1262" s="30">
        <v>1251</v>
      </c>
      <c r="AE1262" s="27">
        <v>3.0834147877712104E-2</v>
      </c>
      <c r="AF1262" s="30">
        <v>12</v>
      </c>
      <c r="AG1262" s="27">
        <v>-0.99040767386091122</v>
      </c>
      <c r="AH1262" s="25">
        <v>5.1756667662300604</v>
      </c>
      <c r="AI1262" s="25">
        <v>5.4905685372462427</v>
      </c>
      <c r="AJ1262" s="25">
        <v>5.8245886593210811E-2</v>
      </c>
      <c r="AK1262" s="25">
        <v>8.7291392939892027</v>
      </c>
      <c r="AL1262" s="25">
        <v>8.5714456651382083</v>
      </c>
      <c r="AM1262" s="25">
        <v>8.7098389776152182E-2</v>
      </c>
      <c r="AN1262" s="49">
        <v>11.300628186174343</v>
      </c>
      <c r="AO1262" s="49">
        <v>14.386431198817329</v>
      </c>
      <c r="AP1262" s="49">
        <v>5.6943563654215934</v>
      </c>
      <c r="AQ1262" s="49">
        <v>60.585219583661129</v>
      </c>
      <c r="AR1262" s="49">
        <v>34.585898767102996</v>
      </c>
      <c r="AS1262" s="49">
        <v>27.162347131586184</v>
      </c>
      <c r="AT1262" s="28">
        <v>800</v>
      </c>
      <c r="AU1262" s="28">
        <v>900</v>
      </c>
      <c r="AV1262" s="28">
        <v>0</v>
      </c>
    </row>
    <row r="1263" spans="1:48" x14ac:dyDescent="0.25">
      <c r="A1263" s="162">
        <v>1260</v>
      </c>
      <c r="B1263" s="3" t="s">
        <v>612</v>
      </c>
      <c r="C1263" s="3" t="s">
        <v>694</v>
      </c>
      <c r="D1263" s="6">
        <v>23200</v>
      </c>
      <c r="E1263" s="171">
        <v>-6.0728739999999997</v>
      </c>
      <c r="F1263" s="171">
        <v>-22.147649999999999</v>
      </c>
      <c r="G1263" s="171">
        <v>-14.074070000000001</v>
      </c>
      <c r="H1263" s="6">
        <v>248987782400</v>
      </c>
      <c r="I1263" s="154">
        <v>10.732229999999999</v>
      </c>
      <c r="J1263" s="154">
        <v>59.742420000000003</v>
      </c>
      <c r="K1263" s="6">
        <v>2025</v>
      </c>
      <c r="L1263" s="6">
        <v>21350500</v>
      </c>
      <c r="M1263" s="154">
        <v>25.976910132308355</v>
      </c>
      <c r="N1263" s="154">
        <v>1.4607263699531863</v>
      </c>
      <c r="O1263" s="154">
        <v>0.1686937</v>
      </c>
      <c r="P1263" s="172">
        <v>442823.29287599999</v>
      </c>
      <c r="Q1263" s="168">
        <v>0.69722276418273621</v>
      </c>
      <c r="R1263" s="172">
        <v>853877.65522900003</v>
      </c>
      <c r="S1263" s="168">
        <v>0.92825822165615857</v>
      </c>
      <c r="T1263" s="172">
        <v>1403255.4007969999</v>
      </c>
      <c r="U1263" s="168">
        <v>0.64339164071539401</v>
      </c>
      <c r="V1263" s="172">
        <v>8238.9421259999999</v>
      </c>
      <c r="W1263" s="173">
        <v>1.551889322015322</v>
      </c>
      <c r="X1263" s="172">
        <v>17431.872936</v>
      </c>
      <c r="Y1263" s="173">
        <v>1.115790191193291</v>
      </c>
      <c r="Z1263" s="172">
        <v>27695.240167</v>
      </c>
      <c r="AA1263" s="173">
        <v>0.58877019518678764</v>
      </c>
      <c r="AB1263" s="172">
        <v>782</v>
      </c>
      <c r="AC1263" s="168">
        <v>1.5987915407854989</v>
      </c>
      <c r="AD1263" s="172">
        <v>1543</v>
      </c>
      <c r="AE1263" s="168">
        <v>0.97314578005115093</v>
      </c>
      <c r="AF1263" s="172">
        <v>2452</v>
      </c>
      <c r="AG1263" s="168">
        <v>0.58911211924821771</v>
      </c>
      <c r="AH1263" s="171">
        <v>1.9630385864527973</v>
      </c>
      <c r="AI1263" s="171">
        <v>2.9396034884767279</v>
      </c>
      <c r="AJ1263" s="171">
        <v>3.1304195358428792</v>
      </c>
      <c r="AK1263" s="171">
        <v>6.3339202483452803</v>
      </c>
      <c r="AL1263" s="171">
        <v>12.046731712285364</v>
      </c>
      <c r="AM1263" s="171">
        <v>17.387126526480568</v>
      </c>
      <c r="AN1263" s="170">
        <v>8.264223292167161</v>
      </c>
      <c r="AO1263" s="170">
        <v>5.9081610050412126</v>
      </c>
      <c r="AP1263" s="170">
        <v>5.8910521689813695</v>
      </c>
      <c r="AQ1263" s="170">
        <v>59.822323684078903</v>
      </c>
      <c r="AR1263" s="170">
        <v>100.77881830638518</v>
      </c>
      <c r="AS1263" s="170">
        <v>151.65616415678917</v>
      </c>
      <c r="AT1263" s="6">
        <v>500</v>
      </c>
      <c r="AU1263" s="6">
        <v>1000</v>
      </c>
      <c r="AV1263" s="6" t="s">
        <v>4748</v>
      </c>
    </row>
    <row r="1264" spans="1:48" x14ac:dyDescent="0.25">
      <c r="A1264" s="162">
        <v>1261</v>
      </c>
      <c r="B1264" s="3" t="s">
        <v>613</v>
      </c>
      <c r="C1264" s="3" t="s">
        <v>694</v>
      </c>
      <c r="D1264" s="28">
        <v>10700</v>
      </c>
      <c r="E1264" s="25">
        <v>8.0808079999999993</v>
      </c>
      <c r="F1264" s="25">
        <v>18.88889</v>
      </c>
      <c r="G1264" s="25">
        <v>-17.692309999999999</v>
      </c>
      <c r="H1264" s="28">
        <v>321380631100</v>
      </c>
      <c r="I1264" s="51">
        <v>30.03557</v>
      </c>
      <c r="J1264" s="51">
        <v>13.034280000000001</v>
      </c>
      <c r="K1264" s="28">
        <v>246.7</v>
      </c>
      <c r="L1264" s="28">
        <v>2235500</v>
      </c>
      <c r="M1264" s="51">
        <v>6.6366231450752293</v>
      </c>
      <c r="N1264" s="51">
        <v>0.69479025840869157</v>
      </c>
      <c r="O1264" s="51" t="s">
        <v>4942</v>
      </c>
      <c r="P1264" s="30">
        <v>755600.76336900005</v>
      </c>
      <c r="Q1264" s="27">
        <v>-0.2994705117864227</v>
      </c>
      <c r="R1264" s="30">
        <v>756434.81581900001</v>
      </c>
      <c r="S1264" s="27">
        <v>1.1038269022931591E-3</v>
      </c>
      <c r="T1264" s="30">
        <v>781578.47377799999</v>
      </c>
      <c r="U1264" s="27">
        <v>3.3239688910638873E-2</v>
      </c>
      <c r="V1264" s="30">
        <v>4563.5992960000003</v>
      </c>
      <c r="W1264" s="32">
        <v>-0.89523053059625657</v>
      </c>
      <c r="X1264" s="30">
        <v>91810.999033999993</v>
      </c>
      <c r="Y1264" s="32">
        <v>19.118111402653696</v>
      </c>
      <c r="Z1264" s="30">
        <v>77417.436589000004</v>
      </c>
      <c r="AA1264" s="32">
        <v>-0.15677383534046591</v>
      </c>
      <c r="AB1264" s="30">
        <v>144</v>
      </c>
      <c r="AC1264" s="27">
        <v>-0.90068965517241373</v>
      </c>
      <c r="AD1264" s="30">
        <v>3057</v>
      </c>
      <c r="AE1264" s="27">
        <v>20.229166666666668</v>
      </c>
      <c r="AF1264" s="30">
        <v>2578</v>
      </c>
      <c r="AG1264" s="27">
        <v>-0.15668956493294078</v>
      </c>
      <c r="AH1264" s="25">
        <v>0.68377747755291951</v>
      </c>
      <c r="AI1264" s="25">
        <v>14.322571051326408</v>
      </c>
      <c r="AJ1264" s="25">
        <v>9.8267721816324283</v>
      </c>
      <c r="AK1264" s="25">
        <v>1.2108549216572357</v>
      </c>
      <c r="AL1264" s="25">
        <v>22.481781665898254</v>
      </c>
      <c r="AM1264" s="25">
        <v>17.233641789487486</v>
      </c>
      <c r="AN1264" s="49">
        <v>7.1013591775311635</v>
      </c>
      <c r="AO1264" s="49">
        <v>23.415441378148028</v>
      </c>
      <c r="AP1264" s="49">
        <v>18.027271536526545</v>
      </c>
      <c r="AQ1264" s="49">
        <v>30.978396537246429</v>
      </c>
      <c r="AR1264" s="49">
        <v>51.093691824146468</v>
      </c>
      <c r="AS1264" s="49">
        <v>60.404718004782488</v>
      </c>
      <c r="AT1264" s="28">
        <v>0</v>
      </c>
      <c r="AU1264" s="28">
        <v>2500</v>
      </c>
      <c r="AV1264" s="28">
        <v>1500</v>
      </c>
    </row>
    <row r="1265" spans="1:48" x14ac:dyDescent="0.25">
      <c r="A1265" s="162">
        <v>1262</v>
      </c>
      <c r="B1265" s="3" t="s">
        <v>3645</v>
      </c>
      <c r="C1265" s="3" t="s">
        <v>2176</v>
      </c>
      <c r="D1265" s="6">
        <v>8400</v>
      </c>
      <c r="E1265" s="171">
        <v>1.2048190000000001</v>
      </c>
      <c r="F1265" s="171">
        <v>10.52632</v>
      </c>
      <c r="G1265" s="171">
        <v>20</v>
      </c>
      <c r="H1265" s="6">
        <v>123130039200</v>
      </c>
      <c r="I1265" s="154">
        <v>14.658339999999999</v>
      </c>
      <c r="J1265" s="154">
        <v>54.166310000000003</v>
      </c>
      <c r="K1265" s="6">
        <v>305</v>
      </c>
      <c r="L1265" s="6">
        <v>2509000</v>
      </c>
      <c r="M1265" s="154">
        <v>400</v>
      </c>
      <c r="N1265" s="154">
        <v>0.48432382913795163</v>
      </c>
      <c r="O1265" s="154">
        <v>0.40181869999999997</v>
      </c>
      <c r="P1265" s="172" t="s">
        <v>4752</v>
      </c>
      <c r="Q1265" s="168" t="s">
        <v>4325</v>
      </c>
      <c r="R1265" s="172" t="s">
        <v>4562</v>
      </c>
      <c r="S1265" s="168" t="s">
        <v>4748</v>
      </c>
      <c r="T1265" s="172">
        <v>184913.880687</v>
      </c>
      <c r="U1265" s="168">
        <v>528.83919967621773</v>
      </c>
      <c r="V1265" s="172" t="s">
        <v>4753</v>
      </c>
      <c r="W1265" s="173" t="s">
        <v>4518</v>
      </c>
      <c r="X1265" s="172" t="s">
        <v>4748</v>
      </c>
      <c r="Y1265" s="173" t="s">
        <v>4349</v>
      </c>
      <c r="Z1265" s="172">
        <v>332.06786599999998</v>
      </c>
      <c r="AA1265" s="173" t="s">
        <v>4748</v>
      </c>
      <c r="AB1265" s="172">
        <v>1976</v>
      </c>
      <c r="AC1265" s="168">
        <v>6.1224489795918435E-2</v>
      </c>
      <c r="AD1265" s="172">
        <v>1355</v>
      </c>
      <c r="AE1265" s="168">
        <v>-0.31427125506072873</v>
      </c>
      <c r="AF1265" s="172">
        <v>21</v>
      </c>
      <c r="AG1265" s="168">
        <v>-0.98450184501845017</v>
      </c>
      <c r="AH1265" s="171">
        <v>2.3981119146203502</v>
      </c>
      <c r="AI1265" s="171">
        <v>1.9807216672690493</v>
      </c>
      <c r="AJ1265" s="171">
        <v>3.3075561235629929E-2</v>
      </c>
      <c r="AK1265" s="171">
        <v>11.810339327247949</v>
      </c>
      <c r="AL1265" s="171">
        <v>7.630855994878023</v>
      </c>
      <c r="AM1265" s="171">
        <v>0.11797789139852835</v>
      </c>
      <c r="AN1265" s="170">
        <v>15.486832057998301</v>
      </c>
      <c r="AO1265" s="170">
        <v>7.1516896219059323</v>
      </c>
      <c r="AP1265" s="170">
        <v>12.429058914134705</v>
      </c>
      <c r="AQ1265" s="170">
        <v>53.156212251918845</v>
      </c>
      <c r="AR1265" s="170">
        <v>37.579884923389365</v>
      </c>
      <c r="AS1265" s="170">
        <v>55.43341105659033</v>
      </c>
      <c r="AT1265" s="6">
        <v>600</v>
      </c>
      <c r="AU1265" s="6">
        <v>700</v>
      </c>
      <c r="AV1265" s="6">
        <v>700</v>
      </c>
    </row>
    <row r="1266" spans="1:48" x14ac:dyDescent="0.25">
      <c r="A1266" s="162">
        <v>1263</v>
      </c>
      <c r="B1266" s="3" t="s">
        <v>4077</v>
      </c>
      <c r="C1266" s="3" t="s">
        <v>1</v>
      </c>
      <c r="D1266" s="28">
        <v>5730</v>
      </c>
      <c r="E1266" s="25">
        <v>-4.1806020000000004</v>
      </c>
      <c r="F1266" s="25">
        <v>-18.607949999999999</v>
      </c>
      <c r="G1266" s="25">
        <v>-52.516330000000004</v>
      </c>
      <c r="H1266" s="28">
        <v>107264385240</v>
      </c>
      <c r="I1266" s="51">
        <v>18.71979</v>
      </c>
      <c r="J1266" s="51">
        <v>65.728380000000001</v>
      </c>
      <c r="K1266" s="28">
        <v>119892.5</v>
      </c>
      <c r="L1266" s="28">
        <v>709200000</v>
      </c>
      <c r="M1266" s="51">
        <v>5.3150028402289919</v>
      </c>
      <c r="N1266" s="51">
        <v>0.51202956769956154</v>
      </c>
      <c r="O1266" s="51" t="s">
        <v>4942</v>
      </c>
      <c r="P1266" s="30">
        <v>33365.728996999998</v>
      </c>
      <c r="Q1266" s="27" t="s">
        <v>2001</v>
      </c>
      <c r="R1266" s="30">
        <v>70163.074554999999</v>
      </c>
      <c r="S1266" s="27">
        <v>1.1028485414272997</v>
      </c>
      <c r="T1266" s="30">
        <v>164752.05689800001</v>
      </c>
      <c r="U1266" s="27">
        <v>1.3481305222571573</v>
      </c>
      <c r="V1266" s="30">
        <v>124.221852</v>
      </c>
      <c r="W1266" s="32" t="s">
        <v>2001</v>
      </c>
      <c r="X1266" s="30">
        <v>6835.6225240000003</v>
      </c>
      <c r="Y1266" s="32">
        <v>54.027536733231123</v>
      </c>
      <c r="Z1266" s="30">
        <v>16387.432755000002</v>
      </c>
      <c r="AA1266" s="32">
        <v>1.397357767703441</v>
      </c>
      <c r="AB1266" s="30">
        <v>12.5</v>
      </c>
      <c r="AC1266" s="27" t="s">
        <v>2001</v>
      </c>
      <c r="AD1266" s="30">
        <v>692.30769230769226</v>
      </c>
      <c r="AE1266" s="27">
        <v>54.38461538461538</v>
      </c>
      <c r="AF1266" s="30">
        <v>899.03846153846155</v>
      </c>
      <c r="AG1266" s="27">
        <v>0.29861111111111122</v>
      </c>
      <c r="AH1266" s="25" t="s">
        <v>4748</v>
      </c>
      <c r="AI1266" s="25">
        <v>5.3756602929183304</v>
      </c>
      <c r="AJ1266" s="25">
        <v>7.361477519013615</v>
      </c>
      <c r="AK1266" s="25" t="s">
        <v>4748</v>
      </c>
      <c r="AL1266" s="25">
        <v>7.4541900895532631</v>
      </c>
      <c r="AM1266" s="25">
        <v>11.238642582333998</v>
      </c>
      <c r="AN1266" s="49">
        <v>6.2636441367365459</v>
      </c>
      <c r="AO1266" s="49">
        <v>13.457018348873294</v>
      </c>
      <c r="AP1266" s="49">
        <v>15.189990843934531</v>
      </c>
      <c r="AQ1266" s="49">
        <v>10.725879594392254</v>
      </c>
      <c r="AR1266" s="49">
        <v>12.30907036691848</v>
      </c>
      <c r="AS1266" s="49">
        <v>16.196121542757723</v>
      </c>
      <c r="AT1266" s="28" t="s">
        <v>4748</v>
      </c>
      <c r="AU1266" s="28" t="s">
        <v>4748</v>
      </c>
      <c r="AV1266" s="28">
        <v>384.61538461538458</v>
      </c>
    </row>
    <row r="1267" spans="1:48" x14ac:dyDescent="0.25">
      <c r="A1267" s="162">
        <v>1264</v>
      </c>
      <c r="B1267" s="3" t="s">
        <v>271</v>
      </c>
      <c r="C1267" s="3" t="s">
        <v>1</v>
      </c>
      <c r="D1267" s="28">
        <v>59200</v>
      </c>
      <c r="E1267" s="25">
        <v>-1.3333330000000001</v>
      </c>
      <c r="F1267" s="25">
        <v>-4.0518640000000001</v>
      </c>
      <c r="G1267" s="25">
        <v>-18.989470000000001</v>
      </c>
      <c r="H1267" s="28">
        <v>4186792897600.0005</v>
      </c>
      <c r="I1267" s="51">
        <v>70.722849999999994</v>
      </c>
      <c r="J1267" s="51">
        <v>31.876750000000001</v>
      </c>
      <c r="K1267" s="28">
        <v>2369.5</v>
      </c>
      <c r="L1267" s="28">
        <v>141750000</v>
      </c>
      <c r="M1267" s="51">
        <v>16.216632874825017</v>
      </c>
      <c r="N1267" s="51">
        <v>2.4601849942247984</v>
      </c>
      <c r="O1267" s="51">
        <v>0.44688749999999999</v>
      </c>
      <c r="P1267" s="30">
        <v>1883741.5904570001</v>
      </c>
      <c r="Q1267" s="27">
        <v>0.16743216886097634</v>
      </c>
      <c r="R1267" s="30">
        <v>2162315.9062379999</v>
      </c>
      <c r="S1267" s="27">
        <v>0.14788350864696742</v>
      </c>
      <c r="T1267" s="30">
        <v>2497400.7178750001</v>
      </c>
      <c r="U1267" s="27">
        <v>0.15496570629218615</v>
      </c>
      <c r="V1267" s="30">
        <v>187857.98632500001</v>
      </c>
      <c r="W1267" s="32">
        <v>0.27449690501570845</v>
      </c>
      <c r="X1267" s="30">
        <v>240072.89902099999</v>
      </c>
      <c r="Y1267" s="32">
        <v>0.2779488576315654</v>
      </c>
      <c r="Z1267" s="30">
        <v>268058.08207900001</v>
      </c>
      <c r="AA1267" s="32">
        <v>0.11656952189156539</v>
      </c>
      <c r="AB1267" s="30">
        <v>3394.6155408284021</v>
      </c>
      <c r="AC1267" s="27">
        <v>0.14717147616796966</v>
      </c>
      <c r="AD1267" s="30">
        <v>4241.538461538461</v>
      </c>
      <c r="AE1267" s="27">
        <v>0.24949008526113703</v>
      </c>
      <c r="AF1267" s="30">
        <v>4834.1840849999999</v>
      </c>
      <c r="AG1267" s="27">
        <v>0.13972421300326454</v>
      </c>
      <c r="AH1267" s="25">
        <v>15.647003388132521</v>
      </c>
      <c r="AI1267" s="25">
        <v>17.93388382772196</v>
      </c>
      <c r="AJ1267" s="25">
        <v>18.156016853778461</v>
      </c>
      <c r="AK1267" s="25">
        <v>21.762172397535892</v>
      </c>
      <c r="AL1267" s="25">
        <v>24.201590881349471</v>
      </c>
      <c r="AM1267" s="25">
        <v>24.317564312522023</v>
      </c>
      <c r="AN1267" s="49">
        <v>38.551017707573251</v>
      </c>
      <c r="AO1267" s="49">
        <v>39.139703075968924</v>
      </c>
      <c r="AP1267" s="49">
        <v>37.380863646677554</v>
      </c>
      <c r="AQ1267" s="49">
        <v>29.563157589320582</v>
      </c>
      <c r="AR1267" s="49">
        <v>20.81664815628373</v>
      </c>
      <c r="AS1267" s="49">
        <v>15.664222840827909</v>
      </c>
      <c r="AT1267" s="28">
        <v>1183.4319526627219</v>
      </c>
      <c r="AU1267" s="28">
        <v>2307.6923076923076</v>
      </c>
      <c r="AV1267" s="28">
        <v>2000</v>
      </c>
    </row>
    <row r="1268" spans="1:48" x14ac:dyDescent="0.25">
      <c r="A1268" s="162">
        <v>1265</v>
      </c>
      <c r="B1268" s="3" t="s">
        <v>272</v>
      </c>
      <c r="C1268" s="3" t="s">
        <v>1</v>
      </c>
      <c r="D1268" s="28">
        <v>5200</v>
      </c>
      <c r="E1268" s="25">
        <v>-3.1657359999999999</v>
      </c>
      <c r="F1268" s="25">
        <v>11.58798</v>
      </c>
      <c r="G1268" s="25">
        <v>-43.921570000000003</v>
      </c>
      <c r="H1268" s="28">
        <v>523383229200</v>
      </c>
      <c r="I1268" s="51">
        <v>100.6506</v>
      </c>
      <c r="J1268" s="51">
        <v>58.844099999999997</v>
      </c>
      <c r="K1268" s="28">
        <v>216403.5</v>
      </c>
      <c r="L1268" s="28">
        <v>1183900000</v>
      </c>
      <c r="M1268" s="51" t="s">
        <v>4942</v>
      </c>
      <c r="N1268" s="51">
        <v>0.3309865285351602</v>
      </c>
      <c r="O1268" s="51">
        <v>0.71794429999999998</v>
      </c>
      <c r="P1268" s="30">
        <v>3590268.2026519999</v>
      </c>
      <c r="Q1268" s="27">
        <v>-3.6159467940696022E-2</v>
      </c>
      <c r="R1268" s="30">
        <v>4042428.6288899998</v>
      </c>
      <c r="S1268" s="27">
        <v>0.1259405706526342</v>
      </c>
      <c r="T1268" s="30">
        <v>4971551.5611460004</v>
      </c>
      <c r="U1268" s="27">
        <v>0.22984275482709662</v>
      </c>
      <c r="V1268" s="30">
        <v>-169347.618563</v>
      </c>
      <c r="W1268" s="32">
        <v>-3.2858761386360782</v>
      </c>
      <c r="X1268" s="30">
        <v>456906.509372</v>
      </c>
      <c r="Y1268" s="32">
        <v>-3.6980391767482903</v>
      </c>
      <c r="Z1268" s="30">
        <v>340710.37124499999</v>
      </c>
      <c r="AA1268" s="32">
        <v>-0.25431053343211729</v>
      </c>
      <c r="AB1268" s="30">
        <v>-1667.7685950413222</v>
      </c>
      <c r="AC1268" s="27">
        <v>-3.2493630573248411</v>
      </c>
      <c r="AD1268" s="30">
        <v>4126.446280991735</v>
      </c>
      <c r="AE1268" s="27">
        <v>-3.4742319127849353</v>
      </c>
      <c r="AF1268" s="30">
        <v>3385.454545454545</v>
      </c>
      <c r="AG1268" s="27">
        <v>-0.17957139995994389</v>
      </c>
      <c r="AH1268" s="25">
        <v>-8.5217794626233232</v>
      </c>
      <c r="AI1268" s="25">
        <v>21.728048963366628</v>
      </c>
      <c r="AJ1268" s="25">
        <v>12.891497386988146</v>
      </c>
      <c r="AK1268" s="25">
        <v>-17.690908308113009</v>
      </c>
      <c r="AL1268" s="25">
        <v>43.25955775940313</v>
      </c>
      <c r="AM1268" s="25">
        <v>24.105498822028526</v>
      </c>
      <c r="AN1268" s="49">
        <v>-0.45998728604179639</v>
      </c>
      <c r="AO1268" s="49">
        <v>16.352519076100869</v>
      </c>
      <c r="AP1268" s="49">
        <v>12.047338042792788</v>
      </c>
      <c r="AQ1268" s="49">
        <v>99.653000176070577</v>
      </c>
      <c r="AR1268" s="49">
        <v>69.448296581829581</v>
      </c>
      <c r="AS1268" s="49">
        <v>60.656363955475904</v>
      </c>
      <c r="AT1268" s="28">
        <v>0</v>
      </c>
      <c r="AU1268" s="28">
        <v>826.44628099173542</v>
      </c>
      <c r="AV1268" s="28">
        <v>454.5454545454545</v>
      </c>
    </row>
    <row r="1269" spans="1:48" x14ac:dyDescent="0.25">
      <c r="A1269" s="162">
        <v>1266</v>
      </c>
      <c r="B1269" s="3" t="s">
        <v>4082</v>
      </c>
      <c r="C1269" s="3" t="s">
        <v>2176</v>
      </c>
      <c r="D1269" s="28">
        <v>12900</v>
      </c>
      <c r="E1269" s="25">
        <v>3.2</v>
      </c>
      <c r="F1269" s="25">
        <v>29</v>
      </c>
      <c r="G1269" s="25">
        <v>-12.244899999999999</v>
      </c>
      <c r="H1269" s="28">
        <v>152607000000</v>
      </c>
      <c r="I1269" s="51">
        <v>11.83</v>
      </c>
      <c r="J1269" s="51" t="s">
        <v>4942</v>
      </c>
      <c r="K1269" s="28">
        <v>3445</v>
      </c>
      <c r="L1269" s="28">
        <v>40930500</v>
      </c>
      <c r="M1269" s="51">
        <v>2.1263425116737524</v>
      </c>
      <c r="N1269" s="51">
        <v>1.1336991126651133</v>
      </c>
      <c r="O1269" s="51" t="s">
        <v>4942</v>
      </c>
      <c r="P1269" s="30" t="s">
        <v>4748</v>
      </c>
      <c r="Q1269" s="27" t="s">
        <v>4748</v>
      </c>
      <c r="R1269" s="30" t="s">
        <v>4754</v>
      </c>
      <c r="S1269" s="27" t="s">
        <v>4748</v>
      </c>
      <c r="T1269" s="30" t="s">
        <v>4748</v>
      </c>
      <c r="U1269" s="27" t="s">
        <v>4748</v>
      </c>
      <c r="V1269" s="30" t="s">
        <v>4748</v>
      </c>
      <c r="W1269" s="32" t="s">
        <v>4261</v>
      </c>
      <c r="X1269" s="30" t="s">
        <v>4748</v>
      </c>
      <c r="Y1269" s="32" t="s">
        <v>4748</v>
      </c>
      <c r="Z1269" s="30" t="s">
        <v>4748</v>
      </c>
      <c r="AA1269" s="32" t="s">
        <v>4748</v>
      </c>
      <c r="AB1269" s="30" t="s">
        <v>4748</v>
      </c>
      <c r="AC1269" s="27" t="s">
        <v>2001</v>
      </c>
      <c r="AD1269" s="30" t="s">
        <v>4748</v>
      </c>
      <c r="AE1269" s="27" t="s">
        <v>2001</v>
      </c>
      <c r="AF1269" s="30" t="s">
        <v>4748</v>
      </c>
      <c r="AG1269" s="27" t="s">
        <v>4748</v>
      </c>
      <c r="AH1269" s="25" t="s">
        <v>4748</v>
      </c>
      <c r="AI1269" s="25" t="s">
        <v>4748</v>
      </c>
      <c r="AJ1269" s="25" t="s">
        <v>4748</v>
      </c>
      <c r="AK1269" s="25" t="s">
        <v>4748</v>
      </c>
      <c r="AL1269" s="25" t="s">
        <v>4748</v>
      </c>
      <c r="AM1269" s="25" t="s">
        <v>4748</v>
      </c>
      <c r="AN1269" s="49" t="s">
        <v>4748</v>
      </c>
      <c r="AO1269" s="49">
        <v>5.1107371068540459</v>
      </c>
      <c r="AP1269" s="49" t="s">
        <v>4748</v>
      </c>
      <c r="AQ1269" s="49" t="s">
        <v>4748</v>
      </c>
      <c r="AR1269" s="49">
        <v>117.583846971694</v>
      </c>
      <c r="AS1269" s="49" t="s">
        <v>4748</v>
      </c>
      <c r="AT1269" s="28" t="s">
        <v>4748</v>
      </c>
      <c r="AU1269" s="28" t="s">
        <v>4748</v>
      </c>
      <c r="AV1269" s="28" t="s">
        <v>4748</v>
      </c>
    </row>
    <row r="1270" spans="1:48" x14ac:dyDescent="0.25">
      <c r="A1270" s="162">
        <v>1267</v>
      </c>
      <c r="B1270" s="3" t="s">
        <v>3648</v>
      </c>
      <c r="C1270" s="3" t="s">
        <v>2176</v>
      </c>
      <c r="D1270" s="6">
        <v>13000</v>
      </c>
      <c r="E1270" s="171">
        <v>0</v>
      </c>
      <c r="F1270" s="171">
        <v>20.370370000000001</v>
      </c>
      <c r="G1270" s="171">
        <v>9.2436969999999992</v>
      </c>
      <c r="H1270" s="6">
        <v>90867400000</v>
      </c>
      <c r="I1270" s="154">
        <v>6.9897999999999998</v>
      </c>
      <c r="J1270" s="154">
        <v>34.690510000000003</v>
      </c>
      <c r="K1270" s="6">
        <v>2165.5</v>
      </c>
      <c r="L1270" s="6">
        <v>27629500</v>
      </c>
      <c r="M1270" s="154">
        <v>5.8374494836102384</v>
      </c>
      <c r="N1270" s="154">
        <v>1.2224779456963515</v>
      </c>
      <c r="O1270" s="154">
        <v>0.48305199999999998</v>
      </c>
      <c r="P1270" s="172" t="s">
        <v>4755</v>
      </c>
      <c r="Q1270" s="168" t="s">
        <v>4438</v>
      </c>
      <c r="R1270" s="172" t="s">
        <v>4756</v>
      </c>
      <c r="S1270" s="168" t="s">
        <v>4748</v>
      </c>
      <c r="T1270" s="172">
        <v>478331.40189600002</v>
      </c>
      <c r="U1270" s="168">
        <v>1016.7263870127661</v>
      </c>
      <c r="V1270" s="172" t="s">
        <v>4471</v>
      </c>
      <c r="W1270" s="173" t="s">
        <v>4506</v>
      </c>
      <c r="X1270" s="172" t="s">
        <v>4748</v>
      </c>
      <c r="Y1270" s="173" t="s">
        <v>4283</v>
      </c>
      <c r="Z1270" s="172">
        <v>16972.100398999999</v>
      </c>
      <c r="AA1270" s="173" t="s">
        <v>4748</v>
      </c>
      <c r="AB1270" s="172">
        <v>4976</v>
      </c>
      <c r="AC1270" s="168">
        <v>4.9308700834326578</v>
      </c>
      <c r="AD1270" s="172">
        <v>4756</v>
      </c>
      <c r="AE1270" s="168">
        <v>-4.4212218649517632E-2</v>
      </c>
      <c r="AF1270" s="172">
        <v>2428</v>
      </c>
      <c r="AG1270" s="168">
        <v>-0.48948696383515561</v>
      </c>
      <c r="AH1270" s="171">
        <v>15.448853005583093</v>
      </c>
      <c r="AI1270" s="171">
        <v>14.716362974117686</v>
      </c>
      <c r="AJ1270" s="171">
        <v>6.1287529111722501</v>
      </c>
      <c r="AK1270" s="171" t="s">
        <v>4748</v>
      </c>
      <c r="AL1270" s="171">
        <v>137.01295083001327</v>
      </c>
      <c r="AM1270" s="171">
        <v>34.378900413752319</v>
      </c>
      <c r="AN1270" s="170">
        <v>18.68860995694256</v>
      </c>
      <c r="AO1270" s="170">
        <v>17.445594223698091</v>
      </c>
      <c r="AP1270" s="170">
        <v>12.39217115665927</v>
      </c>
      <c r="AQ1270" s="170">
        <v>1030.7044163522896</v>
      </c>
      <c r="AR1270" s="170">
        <v>122.52874736663311</v>
      </c>
      <c r="AS1270" s="170">
        <v>181.4946955842147</v>
      </c>
      <c r="AT1270" s="6">
        <v>0</v>
      </c>
      <c r="AU1270" s="6">
        <v>0</v>
      </c>
      <c r="AV1270" s="6">
        <v>0</v>
      </c>
    </row>
    <row r="1271" spans="1:48" x14ac:dyDescent="0.25">
      <c r="A1271" s="162">
        <v>1268</v>
      </c>
      <c r="B1271" s="3" t="s">
        <v>2061</v>
      </c>
      <c r="C1271" s="3" t="s">
        <v>694</v>
      </c>
      <c r="D1271" s="28">
        <v>11200</v>
      </c>
      <c r="E1271" s="25">
        <v>9.803922</v>
      </c>
      <c r="F1271" s="25">
        <v>40</v>
      </c>
      <c r="G1271" s="25">
        <v>24.44444</v>
      </c>
      <c r="H1271" s="28">
        <v>112000000000</v>
      </c>
      <c r="I1271" s="51">
        <v>10</v>
      </c>
      <c r="J1271" s="51">
        <v>32.082360000000001</v>
      </c>
      <c r="K1271" s="28">
        <v>15</v>
      </c>
      <c r="L1271" s="28">
        <v>163000</v>
      </c>
      <c r="M1271" s="51">
        <v>8.3925306477235253</v>
      </c>
      <c r="N1271" s="51">
        <v>0.64030703187224125</v>
      </c>
      <c r="O1271" s="51" t="s">
        <v>4942</v>
      </c>
      <c r="P1271" s="30">
        <v>6062072.8209549999</v>
      </c>
      <c r="Q1271" s="27" t="s">
        <v>2001</v>
      </c>
      <c r="R1271" s="30">
        <v>6459726.6116469996</v>
      </c>
      <c r="S1271" s="27">
        <v>6.5596999976215153E-2</v>
      </c>
      <c r="T1271" s="30">
        <v>4201420.3736009998</v>
      </c>
      <c r="U1271" s="27">
        <v>-0.3495978040269126</v>
      </c>
      <c r="V1271" s="30">
        <v>12372.386734</v>
      </c>
      <c r="W1271" s="32" t="s">
        <v>2001</v>
      </c>
      <c r="X1271" s="30">
        <v>5503.5146439999999</v>
      </c>
      <c r="Y1271" s="32">
        <v>-0.55517760943601613</v>
      </c>
      <c r="Z1271" s="30">
        <v>17380.205731999999</v>
      </c>
      <c r="AA1271" s="32">
        <v>2.1580193487716284</v>
      </c>
      <c r="AB1271" s="30">
        <v>1442</v>
      </c>
      <c r="AC1271" s="27" t="s">
        <v>2001</v>
      </c>
      <c r="AD1271" s="30">
        <v>729</v>
      </c>
      <c r="AE1271" s="27">
        <v>-0.49445214979195562</v>
      </c>
      <c r="AF1271" s="30">
        <v>1738</v>
      </c>
      <c r="AG1271" s="27">
        <v>1.384087791495199</v>
      </c>
      <c r="AH1271" s="25" t="s">
        <v>4748</v>
      </c>
      <c r="AI1271" s="25">
        <v>0.359274931761775</v>
      </c>
      <c r="AJ1271" s="25">
        <v>1.8612102392977579</v>
      </c>
      <c r="AK1271" s="25" t="s">
        <v>4748</v>
      </c>
      <c r="AL1271" s="25">
        <v>3.3587232541220944</v>
      </c>
      <c r="AM1271" s="25">
        <v>10.06830408511094</v>
      </c>
      <c r="AN1271" s="49">
        <v>6.4524766800702853</v>
      </c>
      <c r="AO1271" s="49">
        <v>5.8597653631736186</v>
      </c>
      <c r="AP1271" s="49">
        <v>6.0911810610052353</v>
      </c>
      <c r="AQ1271" s="49">
        <v>279.31992633497396</v>
      </c>
      <c r="AR1271" s="49">
        <v>240.08292584828445</v>
      </c>
      <c r="AS1271" s="49">
        <v>201.58983703370924</v>
      </c>
      <c r="AT1271" s="28" t="s">
        <v>4748</v>
      </c>
      <c r="AU1271" s="28">
        <v>500</v>
      </c>
      <c r="AV1271" s="28">
        <v>500</v>
      </c>
    </row>
    <row r="1272" spans="1:48" x14ac:dyDescent="0.25">
      <c r="A1272" s="162">
        <v>1269</v>
      </c>
      <c r="B1272" s="3" t="s">
        <v>614</v>
      </c>
      <c r="C1272" s="3" t="s">
        <v>694</v>
      </c>
      <c r="D1272" s="6">
        <v>15500</v>
      </c>
      <c r="E1272" s="171">
        <v>19.23077</v>
      </c>
      <c r="F1272" s="171">
        <v>16.541350000000001</v>
      </c>
      <c r="G1272" s="171">
        <v>14.81481</v>
      </c>
      <c r="H1272" s="6">
        <v>192200000000</v>
      </c>
      <c r="I1272" s="154">
        <v>12.399999999999999</v>
      </c>
      <c r="J1272" s="154">
        <v>29.02468</v>
      </c>
      <c r="K1272" s="6">
        <v>205</v>
      </c>
      <c r="L1272" s="6">
        <v>2919000</v>
      </c>
      <c r="M1272" s="154">
        <v>12.644529222595686</v>
      </c>
      <c r="N1272" s="154">
        <v>0.91889430208892775</v>
      </c>
      <c r="O1272" s="154" t="s">
        <v>4942</v>
      </c>
      <c r="P1272" s="172">
        <v>2445578.3502890002</v>
      </c>
      <c r="Q1272" s="168">
        <v>-0.10393509029762527</v>
      </c>
      <c r="R1272" s="172">
        <v>2006930.108484</v>
      </c>
      <c r="S1272" s="168">
        <v>-0.17936380641951788</v>
      </c>
      <c r="T1272" s="172">
        <v>2294256.6405449999</v>
      </c>
      <c r="U1272" s="168">
        <v>0.14316718397236133</v>
      </c>
      <c r="V1272" s="172">
        <v>26725.098838999998</v>
      </c>
      <c r="W1272" s="173">
        <v>0.23914624976924381</v>
      </c>
      <c r="X1272" s="172">
        <v>22312.056204</v>
      </c>
      <c r="Y1272" s="173">
        <v>-0.16512727086943579</v>
      </c>
      <c r="Z1272" s="172">
        <v>22780.949446999999</v>
      </c>
      <c r="AA1272" s="173">
        <v>2.1015241209187061E-2</v>
      </c>
      <c r="AB1272" s="172">
        <v>1771</v>
      </c>
      <c r="AC1272" s="168">
        <v>1.8225722992008198E-2</v>
      </c>
      <c r="AD1272" s="172">
        <v>1529</v>
      </c>
      <c r="AE1272" s="168">
        <v>-0.13664596273291929</v>
      </c>
      <c r="AF1272" s="172">
        <v>1479</v>
      </c>
      <c r="AG1272" s="168">
        <v>-3.2701111837802485E-2</v>
      </c>
      <c r="AH1272" s="171">
        <v>8.8558119871615766</v>
      </c>
      <c r="AI1272" s="171">
        <v>6.8539765304319653</v>
      </c>
      <c r="AJ1272" s="171">
        <v>5.9635283732046069</v>
      </c>
      <c r="AK1272" s="171">
        <v>11.962949604296533</v>
      </c>
      <c r="AL1272" s="171">
        <v>10.112329399979945</v>
      </c>
      <c r="AM1272" s="171">
        <v>9.5593517965236572</v>
      </c>
      <c r="AN1272" s="170">
        <v>5.7698520734093428</v>
      </c>
      <c r="AO1272" s="170">
        <v>6.8743367741497918</v>
      </c>
      <c r="AP1272" s="170">
        <v>6.2464065588563322</v>
      </c>
      <c r="AQ1272" s="170">
        <v>1.3726615944427236</v>
      </c>
      <c r="AR1272" s="170">
        <v>22.270751404203718</v>
      </c>
      <c r="AS1272" s="170">
        <v>34.019013523361949</v>
      </c>
      <c r="AT1272" s="6">
        <v>500</v>
      </c>
      <c r="AU1272" s="6">
        <v>1100</v>
      </c>
      <c r="AV1272" s="6">
        <v>1100</v>
      </c>
    </row>
    <row r="1273" spans="1:48" x14ac:dyDescent="0.25">
      <c r="A1273" s="162">
        <v>1270</v>
      </c>
      <c r="B1273" s="3" t="s">
        <v>3651</v>
      </c>
      <c r="C1273" s="3" t="s">
        <v>2176</v>
      </c>
      <c r="D1273" s="28">
        <v>32100</v>
      </c>
      <c r="E1273" s="25">
        <v>-12.771739999999999</v>
      </c>
      <c r="F1273" s="25">
        <v>-39.433959999999999</v>
      </c>
      <c r="G1273" s="25">
        <v>-46.5</v>
      </c>
      <c r="H1273" s="28">
        <v>577800000000</v>
      </c>
      <c r="I1273" s="51">
        <v>18</v>
      </c>
      <c r="J1273" s="51">
        <v>78.336110000000005</v>
      </c>
      <c r="K1273" s="28">
        <v>410</v>
      </c>
      <c r="L1273" s="28">
        <v>14163500</v>
      </c>
      <c r="M1273" s="51">
        <v>3.4974940074090215</v>
      </c>
      <c r="N1273" s="51">
        <v>1.774384706136495</v>
      </c>
      <c r="O1273" s="51" t="s">
        <v>4942</v>
      </c>
      <c r="P1273" s="30" t="s">
        <v>4748</v>
      </c>
      <c r="Q1273" s="27" t="s">
        <v>4757</v>
      </c>
      <c r="R1273" s="30" t="s">
        <v>4608</v>
      </c>
      <c r="S1273" s="27" t="s">
        <v>4748</v>
      </c>
      <c r="T1273" s="30">
        <v>800406.88274000003</v>
      </c>
      <c r="U1273" s="27">
        <v>1289.9788431290324</v>
      </c>
      <c r="V1273" s="30" t="s">
        <v>4564</v>
      </c>
      <c r="W1273" s="32" t="s">
        <v>4621</v>
      </c>
      <c r="X1273" s="30" t="s">
        <v>4748</v>
      </c>
      <c r="Y1273" s="32" t="s">
        <v>4748</v>
      </c>
      <c r="Z1273" s="30">
        <v>165209.986076</v>
      </c>
      <c r="AA1273" s="32" t="s">
        <v>4748</v>
      </c>
      <c r="AB1273" s="30">
        <v>1265</v>
      </c>
      <c r="AC1273" s="27" t="s">
        <v>2001</v>
      </c>
      <c r="AD1273" s="30">
        <v>4373</v>
      </c>
      <c r="AE1273" s="27">
        <v>2.4569169960474309</v>
      </c>
      <c r="AF1273" s="30">
        <v>9178</v>
      </c>
      <c r="AG1273" s="27">
        <v>1.0987880173793734</v>
      </c>
      <c r="AH1273" s="25" t="s">
        <v>4748</v>
      </c>
      <c r="AI1273" s="25">
        <v>16.83224710809899</v>
      </c>
      <c r="AJ1273" s="25">
        <v>34.244094673676685</v>
      </c>
      <c r="AK1273" s="25" t="s">
        <v>4748</v>
      </c>
      <c r="AL1273" s="25">
        <v>32.81795049155911</v>
      </c>
      <c r="AM1273" s="25">
        <v>55.73285394823516</v>
      </c>
      <c r="AN1273" s="49">
        <v>15.108359408732364</v>
      </c>
      <c r="AO1273" s="49">
        <v>24.068490420937437</v>
      </c>
      <c r="AP1273" s="49">
        <v>31.924215736036221</v>
      </c>
      <c r="AQ1273" s="49">
        <v>30.92343081537242</v>
      </c>
      <c r="AR1273" s="49">
        <v>11.48565147524878</v>
      </c>
      <c r="AS1273" s="49">
        <v>2.1496526381023648</v>
      </c>
      <c r="AT1273" s="28" t="s">
        <v>4748</v>
      </c>
      <c r="AU1273" s="28">
        <v>4000</v>
      </c>
      <c r="AV1273" s="28">
        <v>8500</v>
      </c>
    </row>
    <row r="1274" spans="1:48" x14ac:dyDescent="0.25">
      <c r="A1274" s="162">
        <v>1271</v>
      </c>
      <c r="B1274" s="3" t="s">
        <v>273</v>
      </c>
      <c r="C1274" s="3" t="s">
        <v>1</v>
      </c>
      <c r="D1274" s="6">
        <v>38500</v>
      </c>
      <c r="E1274" s="171">
        <v>4.4776119999999997</v>
      </c>
      <c r="F1274" s="171">
        <v>9.375</v>
      </c>
      <c r="G1274" s="171">
        <v>16.66667</v>
      </c>
      <c r="H1274" s="6">
        <v>2695000000000</v>
      </c>
      <c r="I1274" s="154">
        <v>70</v>
      </c>
      <c r="J1274" s="154">
        <v>5.3990929999999997</v>
      </c>
      <c r="K1274" s="6">
        <v>2388.5</v>
      </c>
      <c r="L1274" s="6">
        <v>90919200</v>
      </c>
      <c r="M1274" s="154">
        <v>5.5203289686712775</v>
      </c>
      <c r="N1274" s="154">
        <v>2.006135293292445</v>
      </c>
      <c r="O1274" s="154">
        <v>0.45369690000000001</v>
      </c>
      <c r="P1274" s="172">
        <v>564978.29851300002</v>
      </c>
      <c r="Q1274" s="168">
        <v>-0.17799648078857366</v>
      </c>
      <c r="R1274" s="172">
        <v>448618.35589200002</v>
      </c>
      <c r="S1274" s="168">
        <v>-0.20595471176017677</v>
      </c>
      <c r="T1274" s="172">
        <v>700106.70845999999</v>
      </c>
      <c r="U1274" s="168">
        <v>0.5605841786566198</v>
      </c>
      <c r="V1274" s="172">
        <v>208979.356443</v>
      </c>
      <c r="W1274" s="173">
        <v>-0.12680281273543825</v>
      </c>
      <c r="X1274" s="172">
        <v>103636.613587</v>
      </c>
      <c r="Y1274" s="173">
        <v>-0.50408205216543811</v>
      </c>
      <c r="Z1274" s="172">
        <v>314149.022559</v>
      </c>
      <c r="AA1274" s="173">
        <v>2.0312551875817593</v>
      </c>
      <c r="AB1274" s="172">
        <v>2985</v>
      </c>
      <c r="AC1274" s="168">
        <v>-0.12693770108218783</v>
      </c>
      <c r="AD1274" s="172">
        <v>1481</v>
      </c>
      <c r="AE1274" s="168">
        <v>-0.50385259631490786</v>
      </c>
      <c r="AF1274" s="172">
        <v>4488</v>
      </c>
      <c r="AG1274" s="168">
        <v>2.0303848750844025</v>
      </c>
      <c r="AH1274" s="171">
        <v>12.903799116115467</v>
      </c>
      <c r="AI1274" s="171">
        <v>7.0402493382019733</v>
      </c>
      <c r="AJ1274" s="171">
        <v>23.746353429364301</v>
      </c>
      <c r="AK1274" s="171">
        <v>20.030490948756796</v>
      </c>
      <c r="AL1274" s="171">
        <v>10.412870437848923</v>
      </c>
      <c r="AM1274" s="171">
        <v>32.328141260902285</v>
      </c>
      <c r="AN1274" s="170">
        <v>52.229405933228115</v>
      </c>
      <c r="AO1274" s="170">
        <v>42.864868326808732</v>
      </c>
      <c r="AP1274" s="170">
        <v>60.034359120415957</v>
      </c>
      <c r="AQ1274" s="170">
        <v>40.872281837897461</v>
      </c>
      <c r="AR1274" s="170">
        <v>20.339540097072369</v>
      </c>
      <c r="AS1274" s="170">
        <v>17.465190068615239</v>
      </c>
      <c r="AT1274" s="6">
        <v>2500</v>
      </c>
      <c r="AU1274" s="6">
        <v>2700</v>
      </c>
      <c r="AV1274" s="6">
        <v>2700</v>
      </c>
    </row>
    <row r="1275" spans="1:48" x14ac:dyDescent="0.25">
      <c r="A1275" s="162">
        <v>1272</v>
      </c>
      <c r="B1275" s="3" t="s">
        <v>274</v>
      </c>
      <c r="C1275" s="3" t="s">
        <v>1</v>
      </c>
      <c r="D1275" s="28">
        <v>28950</v>
      </c>
      <c r="E1275" s="25">
        <v>-1.362862</v>
      </c>
      <c r="F1275" s="25">
        <v>9.6590910000000001</v>
      </c>
      <c r="G1275" s="25">
        <v>3.729638</v>
      </c>
      <c r="H1275" s="28">
        <v>1375382307600</v>
      </c>
      <c r="I1275" s="51">
        <v>47.508890000000001</v>
      </c>
      <c r="J1275" s="51">
        <v>57.370690000000003</v>
      </c>
      <c r="K1275" s="28">
        <v>4688.5</v>
      </c>
      <c r="L1275" s="28">
        <v>136300000</v>
      </c>
      <c r="M1275" s="51">
        <v>6.476510830518583</v>
      </c>
      <c r="N1275" s="51">
        <v>0.96691133026304477</v>
      </c>
      <c r="O1275" s="51">
        <v>0.4856569</v>
      </c>
      <c r="P1275" s="30">
        <v>488804.112662</v>
      </c>
      <c r="Q1275" s="27">
        <v>0.10499606235278347</v>
      </c>
      <c r="R1275" s="30">
        <v>615661.39003799995</v>
      </c>
      <c r="S1275" s="27">
        <v>0.25952579794212927</v>
      </c>
      <c r="T1275" s="30">
        <v>2131808.9798920001</v>
      </c>
      <c r="U1275" s="27">
        <v>2.4626322429613787</v>
      </c>
      <c r="V1275" s="30">
        <v>155372.37111099999</v>
      </c>
      <c r="W1275" s="32">
        <v>0.12512132972506529</v>
      </c>
      <c r="X1275" s="30">
        <v>172197.32360199999</v>
      </c>
      <c r="Y1275" s="32">
        <v>0.10828793028446504</v>
      </c>
      <c r="Z1275" s="30">
        <v>194393.97063500001</v>
      </c>
      <c r="AA1275" s="32">
        <v>0.12890239272419338</v>
      </c>
      <c r="AB1275" s="30">
        <v>4365.4241439999996</v>
      </c>
      <c r="AC1275" s="27">
        <v>4.8504128153717296E-2</v>
      </c>
      <c r="AD1275" s="30">
        <v>4282.3999999999996</v>
      </c>
      <c r="AE1275" s="27">
        <v>-1.9018574429728985E-2</v>
      </c>
      <c r="AF1275" s="30">
        <v>4244</v>
      </c>
      <c r="AG1275" s="27">
        <v>-8.9669344292919017E-3</v>
      </c>
      <c r="AH1275" s="25">
        <v>12.778392185489901</v>
      </c>
      <c r="AI1275" s="25">
        <v>10.051362314433145</v>
      </c>
      <c r="AJ1275" s="25">
        <v>8.1959843666492365</v>
      </c>
      <c r="AK1275" s="25">
        <v>18.3055268281521</v>
      </c>
      <c r="AL1275" s="25">
        <v>16.805470536550441</v>
      </c>
      <c r="AM1275" s="25">
        <v>15.418680932802923</v>
      </c>
      <c r="AN1275" s="49">
        <v>24.866290686479566</v>
      </c>
      <c r="AO1275" s="49">
        <v>25.029450701543709</v>
      </c>
      <c r="AP1275" s="49">
        <v>11.695551373398905</v>
      </c>
      <c r="AQ1275" s="49">
        <v>52.213778835585437</v>
      </c>
      <c r="AR1275" s="49">
        <v>73.938491532341743</v>
      </c>
      <c r="AS1275" s="49">
        <v>54.890780162829955</v>
      </c>
      <c r="AT1275" s="28">
        <v>347.82608695652175</v>
      </c>
      <c r="AU1275" s="28">
        <v>400</v>
      </c>
      <c r="AV1275" s="28">
        <v>0</v>
      </c>
    </row>
    <row r="1276" spans="1:48" x14ac:dyDescent="0.25">
      <c r="A1276" s="162">
        <v>1273</v>
      </c>
      <c r="B1276" s="3" t="s">
        <v>275</v>
      </c>
      <c r="C1276" s="3" t="s">
        <v>1</v>
      </c>
      <c r="D1276" s="28">
        <v>9150</v>
      </c>
      <c r="E1276" s="25">
        <v>-5.6701030000000001</v>
      </c>
      <c r="F1276" s="25">
        <v>23.983740000000001</v>
      </c>
      <c r="G1276" s="25">
        <v>-8.5</v>
      </c>
      <c r="H1276" s="28">
        <v>337433517000</v>
      </c>
      <c r="I1276" s="51">
        <v>36.877980000000001</v>
      </c>
      <c r="J1276" s="51">
        <v>24.126460000000002</v>
      </c>
      <c r="K1276" s="28">
        <v>15396</v>
      </c>
      <c r="L1276" s="28">
        <v>140300000</v>
      </c>
      <c r="M1276" s="51">
        <v>139.49132924184184</v>
      </c>
      <c r="N1276" s="51">
        <v>0.8414421728540693</v>
      </c>
      <c r="O1276" s="51">
        <v>0.63547719999999996</v>
      </c>
      <c r="P1276" s="30">
        <v>3365048.174478</v>
      </c>
      <c r="Q1276" s="27">
        <v>1.4627596982344229</v>
      </c>
      <c r="R1276" s="30">
        <v>2527961.9466570001</v>
      </c>
      <c r="S1276" s="27">
        <v>-0.24875906210491394</v>
      </c>
      <c r="T1276" s="30">
        <v>2336336.6628470002</v>
      </c>
      <c r="U1276" s="27">
        <v>-7.580228178015376E-2</v>
      </c>
      <c r="V1276" s="30">
        <v>186624.647792</v>
      </c>
      <c r="W1276" s="32">
        <v>1.9999132925286931</v>
      </c>
      <c r="X1276" s="30">
        <v>47589.636091</v>
      </c>
      <c r="Y1276" s="32">
        <v>-0.74499811973367858</v>
      </c>
      <c r="Z1276" s="30">
        <v>8837.6189099999992</v>
      </c>
      <c r="AA1276" s="32">
        <v>-0.81429530385353499</v>
      </c>
      <c r="AB1276" s="30">
        <v>5309.9567099567093</v>
      </c>
      <c r="AC1276" s="27">
        <v>2.0004892367906066</v>
      </c>
      <c r="AD1276" s="30">
        <v>1290</v>
      </c>
      <c r="AE1276" s="27">
        <v>-0.75706016631338657</v>
      </c>
      <c r="AF1276" s="30">
        <v>240</v>
      </c>
      <c r="AG1276" s="27">
        <v>-0.81395348837209303</v>
      </c>
      <c r="AH1276" s="25">
        <v>11.582391609941151</v>
      </c>
      <c r="AI1276" s="25">
        <v>2.3688159024966073</v>
      </c>
      <c r="AJ1276" s="25">
        <v>0.3723795927256161</v>
      </c>
      <c r="AK1276" s="25">
        <v>54.227200063495815</v>
      </c>
      <c r="AL1276" s="25">
        <v>12.352379090996381</v>
      </c>
      <c r="AM1276" s="25">
        <v>2.2258938341119889</v>
      </c>
      <c r="AN1276" s="49">
        <v>13.84346325824184</v>
      </c>
      <c r="AO1276" s="49">
        <v>11.497634608715767</v>
      </c>
      <c r="AP1276" s="49">
        <v>10.456419124686667</v>
      </c>
      <c r="AQ1276" s="49">
        <v>296.71179969999326</v>
      </c>
      <c r="AR1276" s="49">
        <v>285.00123909780399</v>
      </c>
      <c r="AS1276" s="49">
        <v>381.66563481412499</v>
      </c>
      <c r="AT1276" s="28">
        <v>3333.333333333333</v>
      </c>
      <c r="AU1276" s="28">
        <v>250</v>
      </c>
      <c r="AV1276" s="28">
        <v>0</v>
      </c>
    </row>
    <row r="1277" spans="1:48" x14ac:dyDescent="0.25">
      <c r="A1277" s="162">
        <v>1274</v>
      </c>
      <c r="B1277" s="3" t="s">
        <v>3654</v>
      </c>
      <c r="C1277" s="3" t="s">
        <v>2176</v>
      </c>
      <c r="D1277" s="28">
        <v>17000</v>
      </c>
      <c r="E1277" s="25">
        <v>0</v>
      </c>
      <c r="F1277" s="25">
        <v>13.33333</v>
      </c>
      <c r="G1277" s="25">
        <v>54.545450000000002</v>
      </c>
      <c r="H1277" s="28">
        <v>79259950000</v>
      </c>
      <c r="I1277" s="51">
        <v>4.66235</v>
      </c>
      <c r="J1277" s="51">
        <v>19.77543</v>
      </c>
      <c r="K1277" s="28">
        <v>0</v>
      </c>
      <c r="L1277" s="28" t="s">
        <v>4942</v>
      </c>
      <c r="M1277" s="51">
        <v>8.3088954056695989</v>
      </c>
      <c r="N1277" s="51">
        <v>0.7466557406640062</v>
      </c>
      <c r="O1277" s="51" t="s">
        <v>4942</v>
      </c>
      <c r="P1277" s="30" t="s">
        <v>4562</v>
      </c>
      <c r="Q1277" s="27" t="s">
        <v>4361</v>
      </c>
      <c r="R1277" s="30" t="s">
        <v>4318</v>
      </c>
      <c r="S1277" s="27" t="s">
        <v>4748</v>
      </c>
      <c r="T1277" s="30" t="s">
        <v>4748</v>
      </c>
      <c r="U1277" s="27" t="s">
        <v>4748</v>
      </c>
      <c r="V1277" s="30" t="s">
        <v>4541</v>
      </c>
      <c r="W1277" s="32" t="s">
        <v>4519</v>
      </c>
      <c r="X1277" s="30" t="s">
        <v>4748</v>
      </c>
      <c r="Y1277" s="32" t="s">
        <v>4616</v>
      </c>
      <c r="Z1277" s="30" t="s">
        <v>4748</v>
      </c>
      <c r="AA1277" s="32" t="s">
        <v>4748</v>
      </c>
      <c r="AB1277" s="30">
        <v>400</v>
      </c>
      <c r="AC1277" s="27">
        <v>-0.84871406959152795</v>
      </c>
      <c r="AD1277" s="30">
        <v>173</v>
      </c>
      <c r="AE1277" s="27">
        <v>-0.5675</v>
      </c>
      <c r="AF1277" s="30" t="s">
        <v>4748</v>
      </c>
      <c r="AG1277" s="27" t="s">
        <v>4748</v>
      </c>
      <c r="AH1277" s="25">
        <v>1.1529066634075626</v>
      </c>
      <c r="AI1277" s="25">
        <v>0.49949603365275319</v>
      </c>
      <c r="AJ1277" s="25" t="s">
        <v>4748</v>
      </c>
      <c r="AK1277" s="25">
        <v>1.7271301988241079</v>
      </c>
      <c r="AL1277" s="25">
        <v>0.793137583362444</v>
      </c>
      <c r="AM1277" s="25" t="s">
        <v>4748</v>
      </c>
      <c r="AN1277" s="49">
        <v>18.876974412943504</v>
      </c>
      <c r="AO1277" s="49">
        <v>11.202846197163929</v>
      </c>
      <c r="AP1277" s="49" t="s">
        <v>4748</v>
      </c>
      <c r="AQ1277" s="49">
        <v>62.481673371831491</v>
      </c>
      <c r="AR1277" s="49">
        <v>58.122210957991641</v>
      </c>
      <c r="AS1277" s="49" t="s">
        <v>4748</v>
      </c>
      <c r="AT1277" s="28">
        <v>1200</v>
      </c>
      <c r="AU1277" s="28">
        <v>1000</v>
      </c>
      <c r="AV1277" s="28" t="s">
        <v>4748</v>
      </c>
    </row>
    <row r="1278" spans="1:48" x14ac:dyDescent="0.25">
      <c r="A1278" s="162">
        <v>1275</v>
      </c>
      <c r="B1278" s="3" t="s">
        <v>615</v>
      </c>
      <c r="C1278" s="3" t="s">
        <v>694</v>
      </c>
      <c r="D1278" s="28">
        <v>11400</v>
      </c>
      <c r="E1278" s="25">
        <v>25.274730000000002</v>
      </c>
      <c r="F1278" s="25">
        <v>14</v>
      </c>
      <c r="G1278" s="25">
        <v>54.054049999999997</v>
      </c>
      <c r="H1278" s="28">
        <v>68400000000</v>
      </c>
      <c r="I1278" s="51">
        <v>6</v>
      </c>
      <c r="J1278" s="51">
        <v>26.773099999999999</v>
      </c>
      <c r="K1278" s="28">
        <v>11030</v>
      </c>
      <c r="L1278" s="28">
        <v>109893000</v>
      </c>
      <c r="M1278" s="51">
        <v>6.0682422030349619</v>
      </c>
      <c r="N1278" s="51">
        <v>0.63328619786508134</v>
      </c>
      <c r="O1278" s="51" t="s">
        <v>4942</v>
      </c>
      <c r="P1278" s="30">
        <v>1062510.8751620001</v>
      </c>
      <c r="Q1278" s="27">
        <v>6.5949449050966891E-2</v>
      </c>
      <c r="R1278" s="30">
        <v>1257436.743332</v>
      </c>
      <c r="S1278" s="27">
        <v>0.18345776285845528</v>
      </c>
      <c r="T1278" s="30">
        <v>1439796.014801</v>
      </c>
      <c r="U1278" s="27">
        <v>0.14502460854275503</v>
      </c>
      <c r="V1278" s="30">
        <v>10970.502259999999</v>
      </c>
      <c r="W1278" s="32">
        <v>0.56275943525828964</v>
      </c>
      <c r="X1278" s="30">
        <v>9251.1230230000001</v>
      </c>
      <c r="Y1278" s="32">
        <v>-0.15672748578422879</v>
      </c>
      <c r="Z1278" s="30">
        <v>9885.0890409999993</v>
      </c>
      <c r="AA1278" s="32">
        <v>6.8528546904396637E-2</v>
      </c>
      <c r="AB1278" s="30">
        <v>1534</v>
      </c>
      <c r="AC1278" s="27">
        <v>0.31111111111111112</v>
      </c>
      <c r="AD1278" s="30">
        <v>1542</v>
      </c>
      <c r="AE1278" s="27">
        <v>5.2151238591917615E-3</v>
      </c>
      <c r="AF1278" s="30">
        <v>782</v>
      </c>
      <c r="AG1278" s="27">
        <v>-0.49286640726329445</v>
      </c>
      <c r="AH1278" s="25">
        <v>6.8894337865594943</v>
      </c>
      <c r="AI1278" s="25">
        <v>6.3786851498037214</v>
      </c>
      <c r="AJ1278" s="25">
        <v>6.1548703850857489</v>
      </c>
      <c r="AK1278" s="25">
        <v>10.195595862470654</v>
      </c>
      <c r="AL1278" s="25">
        <v>9.6215388607549404</v>
      </c>
      <c r="AM1278" s="25">
        <v>4.8522640092011642</v>
      </c>
      <c r="AN1278" s="49">
        <v>4.3655591792345465</v>
      </c>
      <c r="AO1278" s="49">
        <v>3.0789336131064493</v>
      </c>
      <c r="AP1278" s="49">
        <v>3.3252674625313006</v>
      </c>
      <c r="AQ1278" s="49">
        <v>0</v>
      </c>
      <c r="AR1278" s="49">
        <v>0</v>
      </c>
      <c r="AS1278" s="49">
        <v>0</v>
      </c>
      <c r="AT1278" s="28">
        <v>500</v>
      </c>
      <c r="AU1278" s="28" t="s">
        <v>4748</v>
      </c>
      <c r="AV1278" s="28">
        <v>750</v>
      </c>
    </row>
    <row r="1279" spans="1:48" x14ac:dyDescent="0.25">
      <c r="A1279" s="162">
        <v>1276</v>
      </c>
      <c r="B1279" s="3" t="s">
        <v>276</v>
      </c>
      <c r="C1279" s="3" t="s">
        <v>1</v>
      </c>
      <c r="D1279" s="28">
        <v>13000</v>
      </c>
      <c r="E1279" s="25">
        <v>-6.8100360000000002</v>
      </c>
      <c r="F1279" s="25">
        <v>6.5573769999999998</v>
      </c>
      <c r="G1279" s="25">
        <v>-9.9420289999999998</v>
      </c>
      <c r="H1279" s="28">
        <v>387170446000</v>
      </c>
      <c r="I1279" s="51">
        <v>29.782339999999998</v>
      </c>
      <c r="J1279" s="51">
        <v>40.884160000000001</v>
      </c>
      <c r="K1279" s="28">
        <v>12634</v>
      </c>
      <c r="L1279" s="28">
        <v>170800000</v>
      </c>
      <c r="M1279" s="51">
        <v>9.3871630918976443</v>
      </c>
      <c r="N1279" s="51">
        <v>0.89844048942727339</v>
      </c>
      <c r="O1279" s="51">
        <v>0.59291819999999995</v>
      </c>
      <c r="P1279" s="30">
        <v>2330620.8162349998</v>
      </c>
      <c r="Q1279" s="27">
        <v>0.42641601099979742</v>
      </c>
      <c r="R1279" s="30">
        <v>3482081.1984390002</v>
      </c>
      <c r="S1279" s="27">
        <v>0.49405736625322283</v>
      </c>
      <c r="T1279" s="30">
        <v>4178191.9180290001</v>
      </c>
      <c r="U1279" s="27">
        <v>0.19991225934135678</v>
      </c>
      <c r="V1279" s="30">
        <v>54996.303383999999</v>
      </c>
      <c r="W1279" s="32">
        <v>0.42581135782118973</v>
      </c>
      <c r="X1279" s="30">
        <v>111823.02958</v>
      </c>
      <c r="Y1279" s="32">
        <v>1.0332826517305986</v>
      </c>
      <c r="Z1279" s="30">
        <v>99857.957735999997</v>
      </c>
      <c r="AA1279" s="32">
        <v>-0.10700006867047006</v>
      </c>
      <c r="AB1279" s="30">
        <v>3810.5647296672278</v>
      </c>
      <c r="AC1279" s="27">
        <v>0.21403110576524242</v>
      </c>
      <c r="AD1279" s="30">
        <v>8082.7077029308221</v>
      </c>
      <c r="AE1279" s="27">
        <v>1.1211311908711954</v>
      </c>
      <c r="AF1279" s="30">
        <v>6930</v>
      </c>
      <c r="AG1279" s="27">
        <v>-0.14261405277749259</v>
      </c>
      <c r="AH1279" s="25">
        <v>4.9763295379005745</v>
      </c>
      <c r="AI1279" s="25">
        <v>8.9664085053795652</v>
      </c>
      <c r="AJ1279" s="25">
        <v>7.3196040481969318</v>
      </c>
      <c r="AK1279" s="25">
        <v>16.314096826487908</v>
      </c>
      <c r="AL1279" s="25">
        <v>28.414318480543628</v>
      </c>
      <c r="AM1279" s="25">
        <v>21.638397435584299</v>
      </c>
      <c r="AN1279" s="49">
        <v>7.8496761391473324</v>
      </c>
      <c r="AO1279" s="49">
        <v>7.2519850565002208</v>
      </c>
      <c r="AP1279" s="49">
        <v>6.6016334472045575</v>
      </c>
      <c r="AQ1279" s="49">
        <v>210.97644719886497</v>
      </c>
      <c r="AR1279" s="49">
        <v>183.7717415126933</v>
      </c>
      <c r="AS1279" s="49">
        <v>180.37914988610089</v>
      </c>
      <c r="AT1279" s="28">
        <v>1161.4580785564158</v>
      </c>
      <c r="AU1279" s="28">
        <v>2310.7910455317292</v>
      </c>
      <c r="AV1279" s="28">
        <v>2500</v>
      </c>
    </row>
    <row r="1280" spans="1:48" x14ac:dyDescent="0.25">
      <c r="A1280" s="162">
        <v>1277</v>
      </c>
      <c r="B1280" s="3" t="s">
        <v>3657</v>
      </c>
      <c r="C1280" s="3" t="s">
        <v>2176</v>
      </c>
      <c r="D1280" s="6">
        <v>5100</v>
      </c>
      <c r="E1280" s="171">
        <v>-19.047619999999998</v>
      </c>
      <c r="F1280" s="171">
        <v>-13.55932</v>
      </c>
      <c r="G1280" s="171">
        <v>-29.16667</v>
      </c>
      <c r="H1280" s="6">
        <v>58542854100.000008</v>
      </c>
      <c r="I1280" s="154">
        <v>11.47899</v>
      </c>
      <c r="J1280" s="154">
        <v>30.587140000000002</v>
      </c>
      <c r="K1280" s="6">
        <v>11730</v>
      </c>
      <c r="L1280" s="6">
        <v>74137000</v>
      </c>
      <c r="M1280" s="154">
        <v>4.1029766693483509</v>
      </c>
      <c r="N1280" s="154">
        <v>0.30972388447178817</v>
      </c>
      <c r="O1280" s="154">
        <v>7.1670059999999994E-2</v>
      </c>
      <c r="P1280" s="172" t="s">
        <v>4308</v>
      </c>
      <c r="Q1280" s="168" t="s">
        <v>4457</v>
      </c>
      <c r="R1280" s="172" t="s">
        <v>4545</v>
      </c>
      <c r="S1280" s="168" t="s">
        <v>4266</v>
      </c>
      <c r="T1280" s="172">
        <v>1716783.6022940001</v>
      </c>
      <c r="U1280" s="168">
        <v>11677.800015605442</v>
      </c>
      <c r="V1280" s="172" t="s">
        <v>4468</v>
      </c>
      <c r="W1280" s="173" t="s">
        <v>4758</v>
      </c>
      <c r="X1280" s="172" t="s">
        <v>4275</v>
      </c>
      <c r="Y1280" s="173" t="s">
        <v>4389</v>
      </c>
      <c r="Z1280" s="172">
        <v>937.03850899999998</v>
      </c>
      <c r="AA1280" s="173">
        <v>-86.185318999999993</v>
      </c>
      <c r="AB1280" s="172">
        <v>2214</v>
      </c>
      <c r="AC1280" s="168">
        <v>5.398843930635838</v>
      </c>
      <c r="AD1280" s="172">
        <v>417</v>
      </c>
      <c r="AE1280" s="168">
        <v>-0.81165311653116534</v>
      </c>
      <c r="AF1280" s="172">
        <v>82</v>
      </c>
      <c r="AG1280" s="168">
        <v>-0.80335731414868106</v>
      </c>
      <c r="AH1280" s="171">
        <v>17.385314515096599</v>
      </c>
      <c r="AI1280" s="171">
        <v>2.7732365292673413</v>
      </c>
      <c r="AJ1280" s="171">
        <v>0.23347407763528241</v>
      </c>
      <c r="AK1280" s="171">
        <v>28.256130267413376</v>
      </c>
      <c r="AL1280" s="171">
        <v>4.5338256128943124</v>
      </c>
      <c r="AM1280" s="171">
        <v>0.53487065062391959</v>
      </c>
      <c r="AN1280" s="170">
        <v>9.6592971323899324</v>
      </c>
      <c r="AO1280" s="170">
        <v>3.4392013353637618</v>
      </c>
      <c r="AP1280" s="170">
        <v>4.1884246708156825</v>
      </c>
      <c r="AQ1280" s="170">
        <v>5.574058100846468</v>
      </c>
      <c r="AR1280" s="170">
        <v>58.244737192972849</v>
      </c>
      <c r="AS1280" s="170">
        <v>55.841025111410168</v>
      </c>
      <c r="AT1280" s="6">
        <v>0</v>
      </c>
      <c r="AU1280" s="6">
        <v>600</v>
      </c>
      <c r="AV1280" s="6" t="s">
        <v>4748</v>
      </c>
    </row>
    <row r="1281" spans="1:48" x14ac:dyDescent="0.25">
      <c r="A1281" s="162">
        <v>1278</v>
      </c>
      <c r="B1281" s="3" t="s">
        <v>277</v>
      </c>
      <c r="C1281" s="3" t="s">
        <v>1</v>
      </c>
      <c r="D1281" s="28">
        <v>14300</v>
      </c>
      <c r="E1281" s="25">
        <v>-1.37931</v>
      </c>
      <c r="F1281" s="25">
        <v>14.4</v>
      </c>
      <c r="G1281" s="25">
        <v>7.5187970000000002</v>
      </c>
      <c r="H1281" s="28">
        <v>275275000000</v>
      </c>
      <c r="I1281" s="51">
        <v>19.25</v>
      </c>
      <c r="J1281" s="51">
        <v>88.611429999999999</v>
      </c>
      <c r="K1281" s="28">
        <v>3954.5</v>
      </c>
      <c r="L1281" s="28">
        <v>56677200</v>
      </c>
      <c r="M1281" s="51">
        <v>10.298790067462564</v>
      </c>
      <c r="N1281" s="51">
        <v>0.87333349441326535</v>
      </c>
      <c r="O1281" s="51">
        <v>0.4215198</v>
      </c>
      <c r="P1281" s="30">
        <v>83401.333327</v>
      </c>
      <c r="Q1281" s="27">
        <v>0.30573298709280539</v>
      </c>
      <c r="R1281" s="30">
        <v>58721.368820000003</v>
      </c>
      <c r="S1281" s="27">
        <v>-0.29591810493286452</v>
      </c>
      <c r="T1281" s="30">
        <v>76534.565740000005</v>
      </c>
      <c r="U1281" s="27">
        <v>0.30335118676479111</v>
      </c>
      <c r="V1281" s="30">
        <v>12892.482572999999</v>
      </c>
      <c r="W1281" s="32">
        <v>-0.30500422765569879</v>
      </c>
      <c r="X1281" s="30">
        <v>22544.154141999999</v>
      </c>
      <c r="Y1281" s="32">
        <v>0.74862785459279602</v>
      </c>
      <c r="Z1281" s="30">
        <v>26753.456062000001</v>
      </c>
      <c r="AA1281" s="32">
        <v>0.18671367723475715</v>
      </c>
      <c r="AB1281" s="30">
        <v>670</v>
      </c>
      <c r="AC1281" s="27">
        <v>-0.30497925311203322</v>
      </c>
      <c r="AD1281" s="30">
        <v>1171</v>
      </c>
      <c r="AE1281" s="27">
        <v>0.74776119402985075</v>
      </c>
      <c r="AF1281" s="30">
        <v>1390</v>
      </c>
      <c r="AG1281" s="27">
        <v>0.1870196413321947</v>
      </c>
      <c r="AH1281" s="25">
        <v>3.9445591972191081</v>
      </c>
      <c r="AI1281" s="25">
        <v>6.9777819357152211</v>
      </c>
      <c r="AJ1281" s="25">
        <v>8.0996505838662447</v>
      </c>
      <c r="AK1281" s="25">
        <v>4.2606276611930696</v>
      </c>
      <c r="AL1281" s="25">
        <v>7.3930752778961359</v>
      </c>
      <c r="AM1281" s="25">
        <v>8.6342613344456662</v>
      </c>
      <c r="AN1281" s="49">
        <v>-1.8019858592757787</v>
      </c>
      <c r="AO1281" s="49">
        <v>4.7192364392843578</v>
      </c>
      <c r="AP1281" s="49">
        <v>19.2816540007979</v>
      </c>
      <c r="AQ1281" s="49">
        <v>0</v>
      </c>
      <c r="AR1281" s="49">
        <v>0</v>
      </c>
      <c r="AS1281" s="49">
        <v>0</v>
      </c>
      <c r="AT1281" s="28">
        <v>500</v>
      </c>
      <c r="AU1281" s="28">
        <v>800</v>
      </c>
      <c r="AV1281" s="28">
        <v>900</v>
      </c>
    </row>
    <row r="1282" spans="1:48" x14ac:dyDescent="0.25">
      <c r="A1282" s="162">
        <v>1279</v>
      </c>
      <c r="B1282" s="3" t="s">
        <v>3660</v>
      </c>
      <c r="C1282" s="3" t="s">
        <v>2176</v>
      </c>
      <c r="D1282" s="6">
        <v>12800</v>
      </c>
      <c r="E1282" s="171">
        <v>5.7851239999999997</v>
      </c>
      <c r="F1282" s="171">
        <v>45.454549999999998</v>
      </c>
      <c r="G1282" s="171">
        <v>24.271840000000001</v>
      </c>
      <c r="H1282" s="6">
        <v>204800000000</v>
      </c>
      <c r="I1282" s="154">
        <v>16</v>
      </c>
      <c r="J1282" s="154">
        <v>33.69323</v>
      </c>
      <c r="K1282" s="6">
        <v>37727</v>
      </c>
      <c r="L1282" s="6">
        <v>487268000</v>
      </c>
      <c r="M1282" s="154">
        <v>2.1244813278008299</v>
      </c>
      <c r="N1282" s="154">
        <v>0.58826982215493473</v>
      </c>
      <c r="O1282" s="154">
        <v>0.57463220000000004</v>
      </c>
      <c r="P1282" s="172" t="s">
        <v>4579</v>
      </c>
      <c r="Q1282" s="168" t="s">
        <v>4383</v>
      </c>
      <c r="R1282" s="172" t="s">
        <v>4759</v>
      </c>
      <c r="S1282" s="168" t="s">
        <v>4748</v>
      </c>
      <c r="T1282" s="172">
        <v>2015101.7486630001</v>
      </c>
      <c r="U1282" s="168">
        <v>10439.941702917098</v>
      </c>
      <c r="V1282" s="172" t="s">
        <v>4265</v>
      </c>
      <c r="W1282" s="173" t="s">
        <v>4560</v>
      </c>
      <c r="X1282" s="172" t="s">
        <v>4748</v>
      </c>
      <c r="Y1282" s="173" t="s">
        <v>4748</v>
      </c>
      <c r="Z1282" s="172">
        <v>96404.292325000002</v>
      </c>
      <c r="AA1282" s="173" t="s">
        <v>4748</v>
      </c>
      <c r="AB1282" s="172">
        <v>-4375</v>
      </c>
      <c r="AC1282" s="168">
        <v>-8.8687050359712227</v>
      </c>
      <c r="AD1282" s="172">
        <v>5604</v>
      </c>
      <c r="AE1282" s="168">
        <v>-2.2809142857142857</v>
      </c>
      <c r="AF1282" s="172">
        <v>6025</v>
      </c>
      <c r="AG1282" s="168">
        <v>7.5124910778015697E-2</v>
      </c>
      <c r="AH1282" s="171">
        <v>-3.9868234871126478</v>
      </c>
      <c r="AI1282" s="171">
        <v>5.3558678909473425</v>
      </c>
      <c r="AJ1282" s="171">
        <v>6.4441182542971962</v>
      </c>
      <c r="AK1282" s="171">
        <v>-35.517951572892386</v>
      </c>
      <c r="AL1282" s="171">
        <v>43.334409809975242</v>
      </c>
      <c r="AM1282" s="171">
        <v>32.141468941052729</v>
      </c>
      <c r="AN1282" s="170">
        <v>3.2090912243365799</v>
      </c>
      <c r="AO1282" s="170">
        <v>15.955281115177634</v>
      </c>
      <c r="AP1282" s="170">
        <v>16.718609057459645</v>
      </c>
      <c r="AQ1282" s="170">
        <v>839.21764964635804</v>
      </c>
      <c r="AR1282" s="170">
        <v>425.71288910559917</v>
      </c>
      <c r="AS1282" s="170">
        <v>244.90076649506091</v>
      </c>
      <c r="AT1282" s="6">
        <v>0</v>
      </c>
      <c r="AU1282" s="6">
        <v>0</v>
      </c>
      <c r="AV1282" s="6">
        <v>1500</v>
      </c>
    </row>
    <row r="1283" spans="1:48" x14ac:dyDescent="0.25">
      <c r="A1283" s="162">
        <v>1280</v>
      </c>
      <c r="B1283" s="3" t="s">
        <v>616</v>
      </c>
      <c r="C1283" s="3" t="s">
        <v>694</v>
      </c>
      <c r="D1283" s="28">
        <v>21000</v>
      </c>
      <c r="E1283" s="25">
        <v>-8.2969430000000006</v>
      </c>
      <c r="F1283" s="25">
        <v>17.977530000000002</v>
      </c>
      <c r="G1283" s="25">
        <v>92.366410000000002</v>
      </c>
      <c r="H1283" s="28">
        <v>1087950969000</v>
      </c>
      <c r="I1283" s="51">
        <v>51.807189999999999</v>
      </c>
      <c r="J1283" s="51">
        <v>86.352260000000001</v>
      </c>
      <c r="K1283" s="28">
        <v>1009905</v>
      </c>
      <c r="L1283" s="28">
        <v>22544360000</v>
      </c>
      <c r="M1283" s="51">
        <v>5.2913123724321443</v>
      </c>
      <c r="N1283" s="51">
        <v>1.246281929455578</v>
      </c>
      <c r="O1283" s="51">
        <v>0.98635870000000003</v>
      </c>
      <c r="P1283" s="30">
        <v>1923940.013849</v>
      </c>
      <c r="Q1283" s="27">
        <v>0.39708883647982685</v>
      </c>
      <c r="R1283" s="30">
        <v>1887748.876802</v>
      </c>
      <c r="S1283" s="27">
        <v>-1.8810948775162983E-2</v>
      </c>
      <c r="T1283" s="30">
        <v>2488606.833011</v>
      </c>
      <c r="U1283" s="27">
        <v>0.31829337238271976</v>
      </c>
      <c r="V1283" s="30">
        <v>71300.37904</v>
      </c>
      <c r="W1283" s="32">
        <v>0.34128355017054779</v>
      </c>
      <c r="X1283" s="30">
        <v>81528.719673</v>
      </c>
      <c r="Y1283" s="32">
        <v>0.1434542252189408</v>
      </c>
      <c r="Z1283" s="30">
        <v>115015.102873</v>
      </c>
      <c r="AA1283" s="32">
        <v>0.41073113050602383</v>
      </c>
      <c r="AB1283" s="30">
        <v>1622.5643276515152</v>
      </c>
      <c r="AC1283" s="27">
        <v>-2.6460437915310164E-2</v>
      </c>
      <c r="AD1283" s="30">
        <v>1716.6666666666667</v>
      </c>
      <c r="AE1283" s="27">
        <v>5.7996060563807905E-2</v>
      </c>
      <c r="AF1283" s="30">
        <v>2330.8333333333335</v>
      </c>
      <c r="AG1283" s="27">
        <v>0.35776699029126219</v>
      </c>
      <c r="AH1283" s="25">
        <v>5.0719519674437405</v>
      </c>
      <c r="AI1283" s="25">
        <v>4.7138071532342973</v>
      </c>
      <c r="AJ1283" s="25">
        <v>5.6501975303325755</v>
      </c>
      <c r="AK1283" s="25">
        <v>20.370991537918933</v>
      </c>
      <c r="AL1283" s="25">
        <v>17.192124785916466</v>
      </c>
      <c r="AM1283" s="25">
        <v>20.009055900661295</v>
      </c>
      <c r="AN1283" s="49">
        <v>18.139936281942269</v>
      </c>
      <c r="AO1283" s="49">
        <v>17.528373338065883</v>
      </c>
      <c r="AP1283" s="49">
        <v>17.560801457184951</v>
      </c>
      <c r="AQ1283" s="49">
        <v>219.65009378199002</v>
      </c>
      <c r="AR1283" s="49">
        <v>220.38414626850965</v>
      </c>
      <c r="AS1283" s="49">
        <v>214.60447544652763</v>
      </c>
      <c r="AT1283" s="28">
        <v>0</v>
      </c>
      <c r="AU1283" s="28" t="s">
        <v>4748</v>
      </c>
      <c r="AV1283" s="28">
        <v>0</v>
      </c>
    </row>
    <row r="1284" spans="1:48" x14ac:dyDescent="0.25">
      <c r="A1284" s="162">
        <v>1281</v>
      </c>
      <c r="B1284" s="3" t="s">
        <v>2044</v>
      </c>
      <c r="C1284" s="3" t="s">
        <v>1</v>
      </c>
      <c r="D1284" s="28">
        <v>10450</v>
      </c>
      <c r="E1284" s="25">
        <v>-2.7906979999999999</v>
      </c>
      <c r="F1284" s="25">
        <v>12.607760000000001</v>
      </c>
      <c r="G1284" s="25">
        <v>72.727270000000004</v>
      </c>
      <c r="H1284" s="28">
        <v>548625000000</v>
      </c>
      <c r="I1284" s="51">
        <v>52.5</v>
      </c>
      <c r="J1284" s="51">
        <v>89.709580000000003</v>
      </c>
      <c r="K1284" s="28">
        <v>694269.5</v>
      </c>
      <c r="L1284" s="28">
        <v>7765600000</v>
      </c>
      <c r="M1284" s="51">
        <v>42.703686881039175</v>
      </c>
      <c r="N1284" s="51">
        <v>0.96146940738575504</v>
      </c>
      <c r="O1284" s="51">
        <v>0.2667812</v>
      </c>
      <c r="P1284" s="30">
        <v>1287174.670472</v>
      </c>
      <c r="Q1284" s="27" t="s">
        <v>2001</v>
      </c>
      <c r="R1284" s="30">
        <v>709018.24574699998</v>
      </c>
      <c r="S1284" s="27">
        <v>-0.4491670306975456</v>
      </c>
      <c r="T1284" s="30">
        <v>1045044.112066</v>
      </c>
      <c r="U1284" s="27">
        <v>0.47393119758853797</v>
      </c>
      <c r="V1284" s="30">
        <v>11019.235532000001</v>
      </c>
      <c r="W1284" s="32" t="s">
        <v>2001</v>
      </c>
      <c r="X1284" s="30">
        <v>13934.279307999999</v>
      </c>
      <c r="Y1284" s="32">
        <v>0.26454138016513706</v>
      </c>
      <c r="Z1284" s="30">
        <v>17821.395853000002</v>
      </c>
      <c r="AA1284" s="32">
        <v>0.27896071688245239</v>
      </c>
      <c r="AB1284" s="30">
        <v>551</v>
      </c>
      <c r="AC1284" s="27" t="s">
        <v>2001</v>
      </c>
      <c r="AD1284" s="30">
        <v>697</v>
      </c>
      <c r="AE1284" s="27">
        <v>0.26497277676951003</v>
      </c>
      <c r="AF1284" s="30">
        <v>849</v>
      </c>
      <c r="AG1284" s="27">
        <v>0.21807747489239598</v>
      </c>
      <c r="AH1284" s="25" t="s">
        <v>4748</v>
      </c>
      <c r="AI1284" s="25">
        <v>2.588275476123862</v>
      </c>
      <c r="AJ1284" s="25">
        <v>3.3535102821191916</v>
      </c>
      <c r="AK1284" s="25" t="s">
        <v>4748</v>
      </c>
      <c r="AL1284" s="25">
        <v>6.1231707389128465</v>
      </c>
      <c r="AM1284" s="25">
        <v>7.4644072144510796</v>
      </c>
      <c r="AN1284" s="49">
        <v>1.7790354448633527</v>
      </c>
      <c r="AO1284" s="49">
        <v>5.7073687573957805</v>
      </c>
      <c r="AP1284" s="49">
        <v>4.3726487829935827</v>
      </c>
      <c r="AQ1284" s="49">
        <v>93.773335244050756</v>
      </c>
      <c r="AR1284" s="49">
        <v>82.674872127559652</v>
      </c>
      <c r="AS1284" s="49">
        <v>90.324938554980861</v>
      </c>
      <c r="AT1284" s="28" t="s">
        <v>4748</v>
      </c>
      <c r="AU1284" s="28">
        <v>300</v>
      </c>
      <c r="AV1284" s="28" t="s">
        <v>4748</v>
      </c>
    </row>
    <row r="1285" spans="1:48" x14ac:dyDescent="0.25">
      <c r="A1285" s="162">
        <v>1282</v>
      </c>
      <c r="B1285" s="3" t="s">
        <v>3663</v>
      </c>
      <c r="C1285" s="3" t="s">
        <v>2176</v>
      </c>
      <c r="D1285" s="28" t="s">
        <v>4942</v>
      </c>
      <c r="E1285" s="25" t="s">
        <v>4942</v>
      </c>
      <c r="F1285" s="25" t="s">
        <v>4942</v>
      </c>
      <c r="G1285" s="25" t="s">
        <v>4942</v>
      </c>
      <c r="H1285" s="28" t="s">
        <v>4942</v>
      </c>
      <c r="I1285" s="51">
        <v>5.7870399999999993</v>
      </c>
      <c r="J1285" s="51">
        <v>86.281239999999997</v>
      </c>
      <c r="K1285" s="28">
        <v>0</v>
      </c>
      <c r="L1285" s="28" t="s">
        <v>4942</v>
      </c>
      <c r="M1285" s="51" t="s">
        <v>4942</v>
      </c>
      <c r="N1285" s="51" t="s">
        <v>4942</v>
      </c>
      <c r="O1285" s="51" t="s">
        <v>4942</v>
      </c>
      <c r="P1285" s="30" t="s">
        <v>4308</v>
      </c>
      <c r="Q1285" s="27" t="s">
        <v>4628</v>
      </c>
      <c r="R1285" s="30" t="s">
        <v>4748</v>
      </c>
      <c r="S1285" s="27" t="s">
        <v>4748</v>
      </c>
      <c r="T1285" s="30" t="s">
        <v>4748</v>
      </c>
      <c r="U1285" s="27" t="s">
        <v>4748</v>
      </c>
      <c r="V1285" s="30" t="s">
        <v>4531</v>
      </c>
      <c r="W1285" s="32" t="s">
        <v>4748</v>
      </c>
      <c r="X1285" s="30" t="s">
        <v>4748</v>
      </c>
      <c r="Y1285" s="32" t="s">
        <v>4760</v>
      </c>
      <c r="Z1285" s="30" t="s">
        <v>4748</v>
      </c>
      <c r="AA1285" s="32" t="s">
        <v>4748</v>
      </c>
      <c r="AB1285" s="30">
        <v>324</v>
      </c>
      <c r="AC1285" s="27">
        <v>0.40869565217391313</v>
      </c>
      <c r="AD1285" s="30" t="s">
        <v>4748</v>
      </c>
      <c r="AE1285" s="27" t="s">
        <v>2001</v>
      </c>
      <c r="AF1285" s="30" t="s">
        <v>4748</v>
      </c>
      <c r="AG1285" s="27" t="s">
        <v>4748</v>
      </c>
      <c r="AH1285" s="25">
        <v>0.32228042429046655</v>
      </c>
      <c r="AI1285" s="25" t="s">
        <v>4748</v>
      </c>
      <c r="AJ1285" s="25" t="s">
        <v>4748</v>
      </c>
      <c r="AK1285" s="25">
        <v>3.0128856826812331</v>
      </c>
      <c r="AL1285" s="25" t="s">
        <v>4748</v>
      </c>
      <c r="AM1285" s="25" t="s">
        <v>4748</v>
      </c>
      <c r="AN1285" s="49">
        <v>3.1879461386606689</v>
      </c>
      <c r="AO1285" s="49" t="s">
        <v>4748</v>
      </c>
      <c r="AP1285" s="49" t="s">
        <v>4748</v>
      </c>
      <c r="AQ1285" s="49">
        <v>291.01524315054598</v>
      </c>
      <c r="AR1285" s="49" t="s">
        <v>4748</v>
      </c>
      <c r="AS1285" s="49" t="s">
        <v>4748</v>
      </c>
      <c r="AT1285" s="28" t="s">
        <v>4748</v>
      </c>
      <c r="AU1285" s="28" t="s">
        <v>4748</v>
      </c>
      <c r="AV1285" s="28" t="s">
        <v>4748</v>
      </c>
    </row>
    <row r="1286" spans="1:48" x14ac:dyDescent="0.25">
      <c r="A1286" s="162">
        <v>1283</v>
      </c>
      <c r="B1286" s="3" t="s">
        <v>3666</v>
      </c>
      <c r="C1286" s="3" t="s">
        <v>2176</v>
      </c>
      <c r="D1286" s="6">
        <v>10000</v>
      </c>
      <c r="E1286" s="171">
        <v>0</v>
      </c>
      <c r="F1286" s="171">
        <v>11.11111</v>
      </c>
      <c r="G1286" s="171">
        <v>11.11111</v>
      </c>
      <c r="H1286" s="6">
        <v>71000000000</v>
      </c>
      <c r="I1286" s="154">
        <v>7.1</v>
      </c>
      <c r="J1286" s="154">
        <v>96.944220000000001</v>
      </c>
      <c r="K1286" s="6">
        <v>0</v>
      </c>
      <c r="L1286" s="6" t="s">
        <v>4942</v>
      </c>
      <c r="M1286" s="154">
        <v>12.903225806451612</v>
      </c>
      <c r="N1286" s="154">
        <v>0.88420680827138687</v>
      </c>
      <c r="O1286" s="154" t="s">
        <v>4942</v>
      </c>
      <c r="P1286" s="172" t="s">
        <v>4748</v>
      </c>
      <c r="Q1286" s="168" t="s">
        <v>4371</v>
      </c>
      <c r="R1286" s="172" t="s">
        <v>4748</v>
      </c>
      <c r="S1286" s="168" t="s">
        <v>4748</v>
      </c>
      <c r="T1286" s="172">
        <v>44164.096054000001</v>
      </c>
      <c r="U1286" s="168" t="s">
        <v>4748</v>
      </c>
      <c r="V1286" s="172" t="s">
        <v>4761</v>
      </c>
      <c r="W1286" s="173" t="s">
        <v>4748</v>
      </c>
      <c r="X1286" s="172" t="s">
        <v>4748</v>
      </c>
      <c r="Y1286" s="173" t="s">
        <v>4748</v>
      </c>
      <c r="Z1286" s="172">
        <v>5915.3977130000003</v>
      </c>
      <c r="AA1286" s="173" t="s">
        <v>4748</v>
      </c>
      <c r="AB1286" s="172">
        <v>1230</v>
      </c>
      <c r="AC1286" s="168" t="s">
        <v>2001</v>
      </c>
      <c r="AD1286" s="172" t="s">
        <v>4748</v>
      </c>
      <c r="AE1286" s="168" t="s">
        <v>2001</v>
      </c>
      <c r="AF1286" s="172">
        <v>775</v>
      </c>
      <c r="AG1286" s="168" t="s">
        <v>4748</v>
      </c>
      <c r="AH1286" s="171" t="s">
        <v>4748</v>
      </c>
      <c r="AI1286" s="171" t="s">
        <v>4748</v>
      </c>
      <c r="AJ1286" s="171" t="s">
        <v>4748</v>
      </c>
      <c r="AK1286" s="171" t="s">
        <v>4748</v>
      </c>
      <c r="AL1286" s="171" t="s">
        <v>4748</v>
      </c>
      <c r="AM1286" s="171" t="s">
        <v>4748</v>
      </c>
      <c r="AN1286" s="170">
        <v>35.838075821683148</v>
      </c>
      <c r="AO1286" s="170" t="s">
        <v>4748</v>
      </c>
      <c r="AP1286" s="170">
        <v>36.16870481956407</v>
      </c>
      <c r="AQ1286" s="170">
        <v>0</v>
      </c>
      <c r="AR1286" s="170" t="s">
        <v>4748</v>
      </c>
      <c r="AS1286" s="170">
        <v>35.725603912890449</v>
      </c>
      <c r="AT1286" s="6" t="s">
        <v>4748</v>
      </c>
      <c r="AU1286" s="6" t="s">
        <v>4748</v>
      </c>
      <c r="AV1286" s="6">
        <v>800</v>
      </c>
    </row>
    <row r="1287" spans="1:48" x14ac:dyDescent="0.25">
      <c r="A1287" s="162">
        <v>1284</v>
      </c>
      <c r="B1287" s="3" t="s">
        <v>3669</v>
      </c>
      <c r="C1287" s="3" t="s">
        <v>2176</v>
      </c>
      <c r="D1287" s="28">
        <v>2100</v>
      </c>
      <c r="E1287" s="25">
        <v>0</v>
      </c>
      <c r="F1287" s="25">
        <v>23.529409999999999</v>
      </c>
      <c r="G1287" s="25">
        <v>-27.586210000000001</v>
      </c>
      <c r="H1287" s="28">
        <v>42000000000</v>
      </c>
      <c r="I1287" s="51">
        <v>20</v>
      </c>
      <c r="J1287" s="51">
        <v>99.76097</v>
      </c>
      <c r="K1287" s="28">
        <v>2460</v>
      </c>
      <c r="L1287" s="28">
        <v>4891500</v>
      </c>
      <c r="M1287" s="51" t="s">
        <v>4942</v>
      </c>
      <c r="N1287" s="51">
        <v>1.7172225252804934</v>
      </c>
      <c r="O1287" s="51">
        <v>0.87804070000000001</v>
      </c>
      <c r="P1287" s="30" t="s">
        <v>4748</v>
      </c>
      <c r="Q1287" s="27" t="s">
        <v>4565</v>
      </c>
      <c r="R1287" s="30" t="s">
        <v>4392</v>
      </c>
      <c r="S1287" s="27" t="s">
        <v>4748</v>
      </c>
      <c r="T1287" s="30">
        <v>1513174.4467209999</v>
      </c>
      <c r="U1287" s="27">
        <v>11125.28269647794</v>
      </c>
      <c r="V1287" s="30" t="s">
        <v>4524</v>
      </c>
      <c r="W1287" s="32" t="s">
        <v>4762</v>
      </c>
      <c r="X1287" s="30" t="s">
        <v>4748</v>
      </c>
      <c r="Y1287" s="32" t="s">
        <v>4748</v>
      </c>
      <c r="Z1287" s="30">
        <v>76118.575171000004</v>
      </c>
      <c r="AA1287" s="32" t="s">
        <v>4748</v>
      </c>
      <c r="AB1287" s="30">
        <v>-2495.4734199999998</v>
      </c>
      <c r="AC1287" s="27" t="s">
        <v>2001</v>
      </c>
      <c r="AD1287" s="30">
        <v>1666</v>
      </c>
      <c r="AE1287" s="27">
        <v>-1.6676087938456183</v>
      </c>
      <c r="AF1287" s="30">
        <v>3806</v>
      </c>
      <c r="AG1287" s="27">
        <v>1.284513805522209</v>
      </c>
      <c r="AH1287" s="25" t="s">
        <v>4748</v>
      </c>
      <c r="AI1287" s="25">
        <v>6.7829735871263566</v>
      </c>
      <c r="AJ1287" s="25">
        <v>14.199250290444541</v>
      </c>
      <c r="AK1287" s="25" t="s">
        <v>4748</v>
      </c>
      <c r="AL1287" s="25" t="s">
        <v>4748</v>
      </c>
      <c r="AM1287" s="25" t="s">
        <v>4748</v>
      </c>
      <c r="AN1287" s="49">
        <v>0.17662623081105</v>
      </c>
      <c r="AO1287" s="49">
        <v>4.1773018123984702</v>
      </c>
      <c r="AP1287" s="49">
        <v>6.7132365380691557</v>
      </c>
      <c r="AQ1287" s="49" t="s">
        <v>4748</v>
      </c>
      <c r="AR1287" s="49" t="s">
        <v>4748</v>
      </c>
      <c r="AS1287" s="49">
        <v>1124.3374736572594</v>
      </c>
      <c r="AT1287" s="28" t="s">
        <v>4748</v>
      </c>
      <c r="AU1287" s="28" t="s">
        <v>4748</v>
      </c>
      <c r="AV1287" s="28" t="s">
        <v>4748</v>
      </c>
    </row>
    <row r="1288" spans="1:48" x14ac:dyDescent="0.25">
      <c r="A1288" s="162">
        <v>1285</v>
      </c>
      <c r="B1288" s="3" t="s">
        <v>278</v>
      </c>
      <c r="C1288" s="3" t="s">
        <v>1</v>
      </c>
      <c r="D1288" s="28">
        <v>2080</v>
      </c>
      <c r="E1288" s="25">
        <v>-0.95238100000000003</v>
      </c>
      <c r="F1288" s="25">
        <v>-7.9646020000000002</v>
      </c>
      <c r="G1288" s="25">
        <v>-0.47846889999999997</v>
      </c>
      <c r="H1288" s="28">
        <v>53040000000</v>
      </c>
      <c r="I1288" s="51">
        <v>25.5</v>
      </c>
      <c r="J1288" s="51">
        <v>91.897059999999996</v>
      </c>
      <c r="K1288" s="28">
        <v>84143</v>
      </c>
      <c r="L1288" s="28">
        <v>182300000</v>
      </c>
      <c r="M1288" s="51" t="s">
        <v>4942</v>
      </c>
      <c r="N1288" s="51">
        <v>0.19778150937836042</v>
      </c>
      <c r="O1288" s="51">
        <v>0.63678699999999999</v>
      </c>
      <c r="P1288" s="30">
        <v>74762.845759999997</v>
      </c>
      <c r="Q1288" s="27">
        <v>2.4924246653565003</v>
      </c>
      <c r="R1288" s="30">
        <v>86814.810335000002</v>
      </c>
      <c r="S1288" s="27">
        <v>0.16120259271147375</v>
      </c>
      <c r="T1288" s="30">
        <v>142641.99995600001</v>
      </c>
      <c r="U1288" s="27">
        <v>0.64306066448310706</v>
      </c>
      <c r="V1288" s="30">
        <v>7112.6905900000002</v>
      </c>
      <c r="W1288" s="32">
        <v>0.46725623866091692</v>
      </c>
      <c r="X1288" s="30">
        <v>1540.6727470000001</v>
      </c>
      <c r="Y1288" s="32">
        <v>-0.78339100689040375</v>
      </c>
      <c r="Z1288" s="30">
        <v>3815.734473</v>
      </c>
      <c r="AA1288" s="32">
        <v>1.4766677287113716</v>
      </c>
      <c r="AB1288" s="30">
        <v>836.78712800000005</v>
      </c>
      <c r="AC1288" s="27">
        <v>1.557543014253234</v>
      </c>
      <c r="AD1288" s="30">
        <v>64</v>
      </c>
      <c r="AE1288" s="27">
        <v>-0.92351698794295989</v>
      </c>
      <c r="AF1288" s="30">
        <v>150</v>
      </c>
      <c r="AG1288" s="27">
        <v>1.34375</v>
      </c>
      <c r="AH1288" s="25">
        <v>4.1585720855830628</v>
      </c>
      <c r="AI1288" s="25">
        <v>0.52284358706496092</v>
      </c>
      <c r="AJ1288" s="25">
        <v>0.9902203376216695</v>
      </c>
      <c r="AK1288" s="25">
        <v>7.8289043302274433</v>
      </c>
      <c r="AL1288" s="25">
        <v>0.85523137552197326</v>
      </c>
      <c r="AM1288" s="25">
        <v>1.4248787101360678</v>
      </c>
      <c r="AN1288" s="49">
        <v>0.50674438372261266</v>
      </c>
      <c r="AO1288" s="49">
        <v>8.3400977356981816</v>
      </c>
      <c r="AP1288" s="49">
        <v>6.5280463733489054</v>
      </c>
      <c r="AQ1288" s="49">
        <v>0</v>
      </c>
      <c r="AR1288" s="49">
        <v>0.18423952358182588</v>
      </c>
      <c r="AS1288" s="49">
        <v>0.77862120956626801</v>
      </c>
      <c r="AT1288" s="28">
        <v>0</v>
      </c>
      <c r="AU1288" s="28" t="s">
        <v>4748</v>
      </c>
      <c r="AV1288" s="28">
        <v>0</v>
      </c>
    </row>
    <row r="1289" spans="1:48" x14ac:dyDescent="0.25">
      <c r="A1289" s="162">
        <v>1286</v>
      </c>
      <c r="B1289" s="3" t="s">
        <v>3672</v>
      </c>
      <c r="C1289" s="3" t="s">
        <v>2176</v>
      </c>
      <c r="D1289" s="6">
        <v>8200</v>
      </c>
      <c r="E1289" s="171">
        <v>0</v>
      </c>
      <c r="F1289" s="171">
        <v>15.49296</v>
      </c>
      <c r="G1289" s="171">
        <v>-18</v>
      </c>
      <c r="H1289" s="6">
        <v>131200000000</v>
      </c>
      <c r="I1289" s="154">
        <v>16</v>
      </c>
      <c r="J1289" s="154">
        <v>11.71696</v>
      </c>
      <c r="K1289" s="6">
        <v>535</v>
      </c>
      <c r="L1289" s="6">
        <v>4837000</v>
      </c>
      <c r="M1289" s="154">
        <v>32.82694724707175</v>
      </c>
      <c r="N1289" s="154">
        <v>0.52360174453280917</v>
      </c>
      <c r="O1289" s="154" t="s">
        <v>4942</v>
      </c>
      <c r="P1289" s="172" t="s">
        <v>4748</v>
      </c>
      <c r="Q1289" s="168" t="s">
        <v>4748</v>
      </c>
      <c r="R1289" s="172" t="s">
        <v>4763</v>
      </c>
      <c r="S1289" s="168" t="s">
        <v>4748</v>
      </c>
      <c r="T1289" s="172">
        <v>170135.30706200001</v>
      </c>
      <c r="U1289" s="168">
        <v>1075.8057408987343</v>
      </c>
      <c r="V1289" s="172" t="s">
        <v>4748</v>
      </c>
      <c r="W1289" s="173" t="s">
        <v>4764</v>
      </c>
      <c r="X1289" s="172" t="s">
        <v>4748</v>
      </c>
      <c r="Y1289" s="173" t="s">
        <v>4748</v>
      </c>
      <c r="Z1289" s="172">
        <v>3996.7164520000001</v>
      </c>
      <c r="AA1289" s="173" t="s">
        <v>4748</v>
      </c>
      <c r="AB1289" s="172" t="s">
        <v>4748</v>
      </c>
      <c r="AC1289" s="168" t="s">
        <v>2001</v>
      </c>
      <c r="AD1289" s="172">
        <v>910</v>
      </c>
      <c r="AE1289" s="168" t="s">
        <v>2001</v>
      </c>
      <c r="AF1289" s="172">
        <v>249.79477800000001</v>
      </c>
      <c r="AG1289" s="168">
        <v>-0.72550024395604396</v>
      </c>
      <c r="AH1289" s="171" t="s">
        <v>4748</v>
      </c>
      <c r="AI1289" s="171" t="s">
        <v>4748</v>
      </c>
      <c r="AJ1289" s="171">
        <v>0.81822566104310657</v>
      </c>
      <c r="AK1289" s="171" t="s">
        <v>4748</v>
      </c>
      <c r="AL1289" s="171" t="s">
        <v>4748</v>
      </c>
      <c r="AM1289" s="171">
        <v>1.575521696423815</v>
      </c>
      <c r="AN1289" s="170" t="s">
        <v>4748</v>
      </c>
      <c r="AO1289" s="170">
        <v>51.892583446476493</v>
      </c>
      <c r="AP1289" s="170">
        <v>54.683690346587568</v>
      </c>
      <c r="AQ1289" s="170" t="s">
        <v>4748</v>
      </c>
      <c r="AR1289" s="170">
        <v>58.971038530673511</v>
      </c>
      <c r="AS1289" s="170">
        <v>57.741799348341729</v>
      </c>
      <c r="AT1289" s="6" t="s">
        <v>4748</v>
      </c>
      <c r="AU1289" s="6" t="s">
        <v>4748</v>
      </c>
      <c r="AV1289" s="6" t="s">
        <v>4748</v>
      </c>
    </row>
    <row r="1290" spans="1:48" x14ac:dyDescent="0.25">
      <c r="A1290" s="162">
        <v>1287</v>
      </c>
      <c r="B1290" s="3" t="s">
        <v>3675</v>
      </c>
      <c r="C1290" s="3" t="s">
        <v>2176</v>
      </c>
      <c r="D1290" s="6">
        <v>800</v>
      </c>
      <c r="E1290" s="171">
        <v>-27.272729999999999</v>
      </c>
      <c r="F1290" s="171">
        <v>14.28571</v>
      </c>
      <c r="G1290" s="171">
        <v>-20</v>
      </c>
      <c r="H1290" s="6">
        <v>20280000000</v>
      </c>
      <c r="I1290" s="154">
        <v>25.349999999999998</v>
      </c>
      <c r="J1290" s="154">
        <v>78.422089999999997</v>
      </c>
      <c r="K1290" s="6">
        <v>418325</v>
      </c>
      <c r="L1290" s="6">
        <v>405672000</v>
      </c>
      <c r="M1290" s="154">
        <v>25.904905294580544</v>
      </c>
      <c r="N1290" s="154">
        <v>7.9686476494529618E-2</v>
      </c>
      <c r="O1290" s="154">
        <v>0.63482479999999997</v>
      </c>
      <c r="P1290" s="172" t="s">
        <v>4373</v>
      </c>
      <c r="Q1290" s="168" t="s">
        <v>4765</v>
      </c>
      <c r="R1290" s="172" t="s">
        <v>4310</v>
      </c>
      <c r="S1290" s="168" t="s">
        <v>4748</v>
      </c>
      <c r="T1290" s="172">
        <v>132876.05214799999</v>
      </c>
      <c r="U1290" s="168">
        <v>1314.6044767128712</v>
      </c>
      <c r="V1290" s="172" t="s">
        <v>4288</v>
      </c>
      <c r="W1290" s="173" t="s">
        <v>4766</v>
      </c>
      <c r="X1290" s="172" t="s">
        <v>4748</v>
      </c>
      <c r="Y1290" s="173" t="s">
        <v>4748</v>
      </c>
      <c r="Z1290" s="172">
        <v>782.86332100000004</v>
      </c>
      <c r="AA1290" s="173" t="s">
        <v>4748</v>
      </c>
      <c r="AB1290" s="172">
        <v>520.06768499999998</v>
      </c>
      <c r="AC1290" s="168">
        <v>-0.52293362753245254</v>
      </c>
      <c r="AD1290" s="172">
        <v>568.84</v>
      </c>
      <c r="AE1290" s="168">
        <v>9.3780706640136824E-2</v>
      </c>
      <c r="AF1290" s="172">
        <v>30.882182</v>
      </c>
      <c r="AG1290" s="168">
        <v>-0.94571024892764233</v>
      </c>
      <c r="AH1290" s="171">
        <v>5.7535120467852963</v>
      </c>
      <c r="AI1290" s="171" t="s">
        <v>4748</v>
      </c>
      <c r="AJ1290" s="171" t="s">
        <v>4748</v>
      </c>
      <c r="AK1290" s="171">
        <v>9.1465227542607703</v>
      </c>
      <c r="AL1290" s="171" t="s">
        <v>4748</v>
      </c>
      <c r="AM1290" s="171" t="s">
        <v>4748</v>
      </c>
      <c r="AN1290" s="170">
        <v>6.2538266644144525</v>
      </c>
      <c r="AO1290" s="170" t="s">
        <v>4748</v>
      </c>
      <c r="AP1290" s="170" t="s">
        <v>4748</v>
      </c>
      <c r="AQ1290" s="170">
        <v>0</v>
      </c>
      <c r="AR1290" s="170" t="s">
        <v>4748</v>
      </c>
      <c r="AS1290" s="170" t="s">
        <v>4748</v>
      </c>
      <c r="AT1290" s="6">
        <v>0</v>
      </c>
      <c r="AU1290" s="6" t="s">
        <v>4748</v>
      </c>
      <c r="AV1290" s="6" t="s">
        <v>4748</v>
      </c>
    </row>
    <row r="1291" spans="1:48" x14ac:dyDescent="0.25">
      <c r="A1291" s="162">
        <v>1288</v>
      </c>
      <c r="B1291" s="3" t="s">
        <v>3678</v>
      </c>
      <c r="C1291" s="3" t="s">
        <v>2176</v>
      </c>
      <c r="D1291" s="28">
        <v>5200</v>
      </c>
      <c r="E1291" s="25">
        <v>-23.529409999999999</v>
      </c>
      <c r="F1291" s="25">
        <v>-1.886792</v>
      </c>
      <c r="G1291" s="25">
        <v>-38.823529999999998</v>
      </c>
      <c r="H1291" s="28">
        <v>28574000000</v>
      </c>
      <c r="I1291" s="51">
        <v>5.4950000000000001</v>
      </c>
      <c r="J1291" s="51">
        <v>97.509010000000004</v>
      </c>
      <c r="K1291" s="28">
        <v>680</v>
      </c>
      <c r="L1291" s="28">
        <v>3298500</v>
      </c>
      <c r="M1291" s="51">
        <v>4.529616724738676</v>
      </c>
      <c r="N1291" s="51">
        <v>0.51863260673716094</v>
      </c>
      <c r="O1291" s="51" t="s">
        <v>4942</v>
      </c>
      <c r="P1291" s="30" t="s">
        <v>4748</v>
      </c>
      <c r="Q1291" s="27" t="s">
        <v>4372</v>
      </c>
      <c r="R1291" s="30" t="s">
        <v>4767</v>
      </c>
      <c r="S1291" s="27" t="s">
        <v>4748</v>
      </c>
      <c r="T1291" s="30">
        <v>59978.482539999997</v>
      </c>
      <c r="U1291" s="27">
        <v>126.8858902771855</v>
      </c>
      <c r="V1291" s="30" t="s">
        <v>4768</v>
      </c>
      <c r="W1291" s="32" t="s">
        <v>4769</v>
      </c>
      <c r="X1291" s="30" t="s">
        <v>4748</v>
      </c>
      <c r="Y1291" s="32" t="s">
        <v>4748</v>
      </c>
      <c r="Z1291" s="30">
        <v>2251.0081009999999</v>
      </c>
      <c r="AA1291" s="32" t="s">
        <v>4748</v>
      </c>
      <c r="AB1291" s="30" t="s">
        <v>4748</v>
      </c>
      <c r="AC1291" s="27" t="s">
        <v>2001</v>
      </c>
      <c r="AD1291" s="30" t="s">
        <v>4748</v>
      </c>
      <c r="AE1291" s="27" t="s">
        <v>2001</v>
      </c>
      <c r="AF1291" s="30">
        <v>410</v>
      </c>
      <c r="AG1291" s="27" t="s">
        <v>4748</v>
      </c>
      <c r="AH1291" s="25" t="s">
        <v>4748</v>
      </c>
      <c r="AI1291" s="25">
        <v>0.1229384534796131</v>
      </c>
      <c r="AJ1291" s="25">
        <v>3.9031175337411366</v>
      </c>
      <c r="AK1291" s="25" t="s">
        <v>4748</v>
      </c>
      <c r="AL1291" s="25">
        <v>0.21773744369580456</v>
      </c>
      <c r="AM1291" s="25">
        <v>4.7228879569990072</v>
      </c>
      <c r="AN1291" s="49">
        <v>12.998134500189462</v>
      </c>
      <c r="AO1291" s="49">
        <v>13.821222100885089</v>
      </c>
      <c r="AP1291" s="49">
        <v>12.774933238582719</v>
      </c>
      <c r="AQ1291" s="49">
        <v>97.340887251780856</v>
      </c>
      <c r="AR1291" s="49">
        <v>14.827172067804925</v>
      </c>
      <c r="AS1291" s="49">
        <v>4.0994366241158158</v>
      </c>
      <c r="AT1291" s="28" t="s">
        <v>4748</v>
      </c>
      <c r="AU1291" s="28" t="s">
        <v>4748</v>
      </c>
      <c r="AV1291" s="28">
        <v>0</v>
      </c>
    </row>
    <row r="1292" spans="1:48" x14ac:dyDescent="0.25">
      <c r="A1292" s="162">
        <v>1289</v>
      </c>
      <c r="B1292" s="3" t="s">
        <v>4707</v>
      </c>
      <c r="C1292" s="3" t="s">
        <v>1</v>
      </c>
      <c r="D1292" s="28">
        <v>21300</v>
      </c>
      <c r="E1292" s="25">
        <v>-6.1674009999999999</v>
      </c>
      <c r="F1292" s="25">
        <v>1.670644</v>
      </c>
      <c r="G1292" s="25">
        <v>-9.0383469999999999</v>
      </c>
      <c r="H1292" s="28">
        <v>18117208095000.004</v>
      </c>
      <c r="I1292" s="51">
        <v>850.57319999999993</v>
      </c>
      <c r="J1292" s="51">
        <v>70.604140000000001</v>
      </c>
      <c r="K1292" s="28">
        <v>803477</v>
      </c>
      <c r="L1292" s="28">
        <v>17738900000</v>
      </c>
      <c r="M1292" s="51">
        <v>8.970201152275143</v>
      </c>
      <c r="N1292" s="51">
        <v>1.5972870936506254</v>
      </c>
      <c r="O1292" s="51" t="s">
        <v>4942</v>
      </c>
      <c r="P1292" s="30" t="s">
        <v>4748</v>
      </c>
      <c r="Q1292" s="27" t="s">
        <v>2001</v>
      </c>
      <c r="R1292" s="30">
        <v>5429717</v>
      </c>
      <c r="S1292" s="27" t="s">
        <v>2001</v>
      </c>
      <c r="T1292" s="30">
        <v>7883785</v>
      </c>
      <c r="U1292" s="27">
        <v>0.4519697803771357</v>
      </c>
      <c r="V1292" s="30" t="s">
        <v>4748</v>
      </c>
      <c r="W1292" s="32" t="s">
        <v>2001</v>
      </c>
      <c r="X1292" s="30">
        <v>565211</v>
      </c>
      <c r="Y1292" s="32" t="s">
        <v>2001</v>
      </c>
      <c r="Z1292" s="30">
        <v>963609</v>
      </c>
      <c r="AA1292" s="32">
        <v>0.70486597040751153</v>
      </c>
      <c r="AB1292" s="30" t="s">
        <v>4748</v>
      </c>
      <c r="AC1292" s="27" t="s">
        <v>2001</v>
      </c>
      <c r="AD1292" s="30">
        <v>1004</v>
      </c>
      <c r="AE1292" s="27" t="s">
        <v>2001</v>
      </c>
      <c r="AF1292" s="30">
        <v>1717</v>
      </c>
      <c r="AG1292" s="27">
        <v>0.71015936254980083</v>
      </c>
      <c r="AH1292" s="25" t="s">
        <v>4748</v>
      </c>
      <c r="AI1292" s="25" t="s">
        <v>4748</v>
      </c>
      <c r="AJ1292" s="25">
        <v>0.83635774602859414</v>
      </c>
      <c r="AK1292" s="25" t="s">
        <v>4748</v>
      </c>
      <c r="AL1292" s="25" t="s">
        <v>4748</v>
      </c>
      <c r="AM1292" s="25">
        <v>15.946671617691635</v>
      </c>
      <c r="AN1292" s="49" t="s">
        <v>4748</v>
      </c>
      <c r="AO1292" s="49" t="s">
        <v>4748</v>
      </c>
      <c r="AP1292" s="49" t="s">
        <v>4748</v>
      </c>
      <c r="AQ1292" s="49" t="s">
        <v>4748</v>
      </c>
      <c r="AR1292" s="49">
        <v>773.69642378772039</v>
      </c>
      <c r="AS1292" s="49">
        <v>680.76944102917651</v>
      </c>
      <c r="AT1292" s="28" t="s">
        <v>4748</v>
      </c>
      <c r="AU1292" s="28" t="s">
        <v>4748</v>
      </c>
      <c r="AV1292" s="28" t="s">
        <v>4748</v>
      </c>
    </row>
    <row r="1293" spans="1:48" x14ac:dyDescent="0.25">
      <c r="A1293" s="162">
        <v>1290</v>
      </c>
      <c r="B1293" s="3" t="s">
        <v>279</v>
      </c>
      <c r="C1293" s="3" t="s">
        <v>1</v>
      </c>
      <c r="D1293" s="28">
        <v>11200</v>
      </c>
      <c r="E1293" s="25">
        <v>1.818182</v>
      </c>
      <c r="F1293" s="25">
        <v>-6.2761509999999996</v>
      </c>
      <c r="G1293" s="25">
        <v>-15.4717</v>
      </c>
      <c r="H1293" s="28">
        <v>238212307199.99997</v>
      </c>
      <c r="I1293" s="51">
        <v>21.26896</v>
      </c>
      <c r="J1293" s="51">
        <v>56.4099</v>
      </c>
      <c r="K1293" s="28">
        <v>285.5</v>
      </c>
      <c r="L1293" s="28">
        <v>3211000</v>
      </c>
      <c r="M1293" s="51">
        <v>7.7164312278316753</v>
      </c>
      <c r="N1293" s="51">
        <v>0.71579469927337946</v>
      </c>
      <c r="O1293" s="51">
        <v>0.22240480000000001</v>
      </c>
      <c r="P1293" s="30">
        <v>707016.25847600005</v>
      </c>
      <c r="Q1293" s="27">
        <v>-4.6921339614520163E-2</v>
      </c>
      <c r="R1293" s="30">
        <v>702107.38153500005</v>
      </c>
      <c r="S1293" s="27">
        <v>-6.9430891894639579E-3</v>
      </c>
      <c r="T1293" s="30">
        <v>735337.16468499997</v>
      </c>
      <c r="U1293" s="27">
        <v>4.7328633801499792E-2</v>
      </c>
      <c r="V1293" s="30">
        <v>10579.683994999999</v>
      </c>
      <c r="W1293" s="32">
        <v>-9.8332491562369118E-2</v>
      </c>
      <c r="X1293" s="30">
        <v>21261.501472</v>
      </c>
      <c r="Y1293" s="32">
        <v>1.0096537365433855</v>
      </c>
      <c r="Z1293" s="30">
        <v>29362.715659000001</v>
      </c>
      <c r="AA1293" s="32">
        <v>0.38102737935365327</v>
      </c>
      <c r="AB1293" s="30">
        <v>497</v>
      </c>
      <c r="AC1293" s="27">
        <v>-9.9637681159420288E-2</v>
      </c>
      <c r="AD1293" s="30">
        <v>1000</v>
      </c>
      <c r="AE1293" s="27">
        <v>1.0120724346076457</v>
      </c>
      <c r="AF1293" s="30">
        <v>1381</v>
      </c>
      <c r="AG1293" s="27">
        <v>0.38100000000000001</v>
      </c>
      <c r="AH1293" s="25">
        <v>1.7858622381374014</v>
      </c>
      <c r="AI1293" s="25">
        <v>3.7479970392398503</v>
      </c>
      <c r="AJ1293" s="25">
        <v>4.7220576979836641</v>
      </c>
      <c r="AK1293" s="25">
        <v>3.4509055750156246</v>
      </c>
      <c r="AL1293" s="25">
        <v>6.8409014985664163</v>
      </c>
      <c r="AM1293" s="25">
        <v>9.1111367510295089</v>
      </c>
      <c r="AN1293" s="49">
        <v>6.9173541222970591</v>
      </c>
      <c r="AO1293" s="49">
        <v>7.4218564441061012</v>
      </c>
      <c r="AP1293" s="49">
        <v>8.3326077407290704</v>
      </c>
      <c r="AQ1293" s="49">
        <v>60.349627129019403</v>
      </c>
      <c r="AR1293" s="49">
        <v>78.282059538868666</v>
      </c>
      <c r="AS1293" s="49">
        <v>77.894013106578768</v>
      </c>
      <c r="AT1293" s="28">
        <v>600</v>
      </c>
      <c r="AU1293" s="28">
        <v>700</v>
      </c>
      <c r="AV1293" s="28">
        <v>1500</v>
      </c>
    </row>
    <row r="1294" spans="1:48" x14ac:dyDescent="0.25">
      <c r="A1294" s="162">
        <v>1291</v>
      </c>
      <c r="B1294" s="3" t="s">
        <v>617</v>
      </c>
      <c r="C1294" s="3" t="s">
        <v>694</v>
      </c>
      <c r="D1294" s="6">
        <v>10600</v>
      </c>
      <c r="E1294" s="171">
        <v>0</v>
      </c>
      <c r="F1294" s="171">
        <v>1.9230769999999999</v>
      </c>
      <c r="G1294" s="171">
        <v>51.428570000000001</v>
      </c>
      <c r="H1294" s="6">
        <v>20109101000.000004</v>
      </c>
      <c r="I1294" s="154">
        <v>1.8970799999999999</v>
      </c>
      <c r="J1294" s="154">
        <v>37.268810000000002</v>
      </c>
      <c r="K1294" s="6">
        <v>0</v>
      </c>
      <c r="L1294" s="6" t="s">
        <v>4942</v>
      </c>
      <c r="M1294" s="154">
        <v>14.075248517334899</v>
      </c>
      <c r="N1294" s="154">
        <v>0.86185883829655274</v>
      </c>
      <c r="O1294" s="154" t="s">
        <v>4942</v>
      </c>
      <c r="P1294" s="172">
        <v>16680.773110999999</v>
      </c>
      <c r="Q1294" s="168">
        <v>-0.12455152483262077</v>
      </c>
      <c r="R1294" s="172">
        <v>16618.793739000001</v>
      </c>
      <c r="S1294" s="168">
        <v>-3.7156174709388479E-3</v>
      </c>
      <c r="T1294" s="172">
        <v>19203.310524</v>
      </c>
      <c r="U1294" s="168">
        <v>0.15551771239177298</v>
      </c>
      <c r="V1294" s="172">
        <v>1255.4218350000001</v>
      </c>
      <c r="W1294" s="173">
        <v>-0.19644510746178179</v>
      </c>
      <c r="X1294" s="172">
        <v>1072.3118529999999</v>
      </c>
      <c r="Y1294" s="173">
        <v>-0.14585534271833034</v>
      </c>
      <c r="Z1294" s="172">
        <v>1180.590976</v>
      </c>
      <c r="AA1294" s="173">
        <v>0.1009772695294454</v>
      </c>
      <c r="AB1294" s="172">
        <v>662</v>
      </c>
      <c r="AC1294" s="168">
        <v>-0.19562575941676796</v>
      </c>
      <c r="AD1294" s="172">
        <v>565</v>
      </c>
      <c r="AE1294" s="168">
        <v>-0.1465256797583081</v>
      </c>
      <c r="AF1294" s="172">
        <v>622.32000000000005</v>
      </c>
      <c r="AG1294" s="168">
        <v>0.1014513274336284</v>
      </c>
      <c r="AH1294" s="171">
        <v>3.220859839345581</v>
      </c>
      <c r="AI1294" s="171">
        <v>2.6767936673660504</v>
      </c>
      <c r="AJ1294" s="171">
        <v>2.902991062505679</v>
      </c>
      <c r="AK1294" s="171">
        <v>5.3775897793599743</v>
      </c>
      <c r="AL1294" s="171">
        <v>4.6438417470269808</v>
      </c>
      <c r="AM1294" s="171">
        <v>5.1201551704454014</v>
      </c>
      <c r="AN1294" s="170">
        <v>19.759163301768613</v>
      </c>
      <c r="AO1294" s="170">
        <v>23.532123825705064</v>
      </c>
      <c r="AP1294" s="170">
        <v>22.468697981046091</v>
      </c>
      <c r="AQ1294" s="170">
        <v>0</v>
      </c>
      <c r="AR1294" s="170">
        <v>0</v>
      </c>
      <c r="AS1294" s="170">
        <v>0</v>
      </c>
      <c r="AT1294" s="6">
        <v>600</v>
      </c>
      <c r="AU1294" s="6">
        <v>500</v>
      </c>
      <c r="AV1294" s="6">
        <v>500</v>
      </c>
    </row>
    <row r="1295" spans="1:48" x14ac:dyDescent="0.25">
      <c r="A1295" s="162">
        <v>1292</v>
      </c>
      <c r="B1295" s="3" t="s">
        <v>618</v>
      </c>
      <c r="C1295" s="3" t="s">
        <v>694</v>
      </c>
      <c r="D1295" s="28">
        <v>11500</v>
      </c>
      <c r="E1295" s="25">
        <v>0</v>
      </c>
      <c r="F1295" s="25">
        <v>2.6785709999999998</v>
      </c>
      <c r="G1295" s="25">
        <v>4.5454549999999996</v>
      </c>
      <c r="H1295" s="28">
        <v>163735723500</v>
      </c>
      <c r="I1295" s="51">
        <v>14.23789</v>
      </c>
      <c r="J1295" s="51">
        <v>26.72071</v>
      </c>
      <c r="K1295" s="28">
        <v>0</v>
      </c>
      <c r="L1295" s="28" t="s">
        <v>4942</v>
      </c>
      <c r="M1295" s="51">
        <v>52.840928175256174</v>
      </c>
      <c r="N1295" s="51">
        <v>1.0760235864542913</v>
      </c>
      <c r="O1295" s="51">
        <v>0.58032499999999998</v>
      </c>
      <c r="P1295" s="30">
        <v>872094.37595799996</v>
      </c>
      <c r="Q1295" s="27">
        <v>0.30246933743762994</v>
      </c>
      <c r="R1295" s="30">
        <v>498249.18614599999</v>
      </c>
      <c r="S1295" s="27">
        <v>-0.42867515273370405</v>
      </c>
      <c r="T1295" s="30">
        <v>548493.95600799995</v>
      </c>
      <c r="U1295" s="27">
        <v>0.10084265315242669</v>
      </c>
      <c r="V1295" s="30">
        <v>16988.830958999999</v>
      </c>
      <c r="W1295" s="32">
        <v>0.52664758576809656</v>
      </c>
      <c r="X1295" s="30">
        <v>19613.372699</v>
      </c>
      <c r="Y1295" s="32">
        <v>0.15448630611099379</v>
      </c>
      <c r="Z1295" s="30">
        <v>2663.5473010000001</v>
      </c>
      <c r="AA1295" s="32">
        <v>-0.86419738502517718</v>
      </c>
      <c r="AB1295" s="30">
        <v>1572.1572157215721</v>
      </c>
      <c r="AC1295" s="27">
        <v>0.17594254937163378</v>
      </c>
      <c r="AD1295" s="30">
        <v>1961.9158217821785</v>
      </c>
      <c r="AE1295" s="27">
        <v>0.24791325076335902</v>
      </c>
      <c r="AF1295" s="30">
        <v>266</v>
      </c>
      <c r="AG1295" s="27">
        <v>-0.86441824004540158</v>
      </c>
      <c r="AH1295" s="25">
        <v>5.4690389430221131</v>
      </c>
      <c r="AI1295" s="25">
        <v>5.7582687425414676</v>
      </c>
      <c r="AJ1295" s="25">
        <v>0.59064356059879086</v>
      </c>
      <c r="AK1295" s="25">
        <v>18.579432762939994</v>
      </c>
      <c r="AL1295" s="25">
        <v>20.316116649232168</v>
      </c>
      <c r="AM1295" s="25">
        <v>2.5513989161417716</v>
      </c>
      <c r="AN1295" s="49">
        <v>13.326533615852277</v>
      </c>
      <c r="AO1295" s="49">
        <v>20.229282701620967</v>
      </c>
      <c r="AP1295" s="49">
        <v>14.807906961478956</v>
      </c>
      <c r="AQ1295" s="49">
        <v>175.71999726372479</v>
      </c>
      <c r="AR1295" s="49">
        <v>232.07529769664248</v>
      </c>
      <c r="AS1295" s="49">
        <v>362.17824891177617</v>
      </c>
      <c r="AT1295" s="28">
        <v>480.04800480048004</v>
      </c>
      <c r="AU1295" s="28">
        <v>0</v>
      </c>
      <c r="AV1295" s="28">
        <v>0</v>
      </c>
    </row>
    <row r="1296" spans="1:48" x14ac:dyDescent="0.25">
      <c r="A1296" s="162">
        <v>1293</v>
      </c>
      <c r="B1296" s="3" t="s">
        <v>3681</v>
      </c>
      <c r="C1296" s="3" t="s">
        <v>2176</v>
      </c>
      <c r="D1296" s="28">
        <v>50000</v>
      </c>
      <c r="E1296" s="25">
        <v>-19.22456</v>
      </c>
      <c r="F1296" s="25">
        <v>21.654499999999999</v>
      </c>
      <c r="G1296" s="25">
        <v>92.307689999999994</v>
      </c>
      <c r="H1296" s="28">
        <v>250000000000</v>
      </c>
      <c r="I1296" s="51">
        <v>5</v>
      </c>
      <c r="J1296" s="51">
        <v>59.4148</v>
      </c>
      <c r="K1296" s="28">
        <v>10</v>
      </c>
      <c r="L1296" s="28">
        <v>513500</v>
      </c>
      <c r="M1296" s="51">
        <v>14.934289127837514</v>
      </c>
      <c r="N1296" s="51">
        <v>4.0409665613010759</v>
      </c>
      <c r="O1296" s="51" t="s">
        <v>4942</v>
      </c>
      <c r="P1296" s="30" t="s">
        <v>4517</v>
      </c>
      <c r="Q1296" s="27" t="s">
        <v>4505</v>
      </c>
      <c r="R1296" s="30" t="s">
        <v>4770</v>
      </c>
      <c r="S1296" s="27" t="s">
        <v>4748</v>
      </c>
      <c r="T1296" s="30">
        <v>38811.928403999998</v>
      </c>
      <c r="U1296" s="27">
        <v>113.1527306</v>
      </c>
      <c r="V1296" s="30" t="s">
        <v>4771</v>
      </c>
      <c r="W1296" s="32" t="s">
        <v>4507</v>
      </c>
      <c r="X1296" s="30" t="s">
        <v>4748</v>
      </c>
      <c r="Y1296" s="32" t="s">
        <v>4748</v>
      </c>
      <c r="Z1296" s="30">
        <v>11981.957734</v>
      </c>
      <c r="AA1296" s="32" t="s">
        <v>4748</v>
      </c>
      <c r="AB1296" s="30">
        <v>1248.8805360000001</v>
      </c>
      <c r="AC1296" s="27">
        <v>-0.34985575662208235</v>
      </c>
      <c r="AD1296" s="30">
        <v>1805.058072</v>
      </c>
      <c r="AE1296" s="27">
        <v>0.44534086325131095</v>
      </c>
      <c r="AF1296" s="30">
        <v>4220</v>
      </c>
      <c r="AG1296" s="27">
        <v>1.3378749223975106</v>
      </c>
      <c r="AH1296" s="25">
        <v>13.691418927784369</v>
      </c>
      <c r="AI1296" s="25">
        <v>18.572615361621462</v>
      </c>
      <c r="AJ1296" s="25">
        <v>18.213820234443592</v>
      </c>
      <c r="AK1296" s="25">
        <v>13.46484750972502</v>
      </c>
      <c r="AL1296" s="25">
        <v>18.063094900056836</v>
      </c>
      <c r="AM1296" s="25">
        <v>15.816157333584183</v>
      </c>
      <c r="AN1296" s="49">
        <v>35.512957285748882</v>
      </c>
      <c r="AO1296" s="49">
        <v>41.209952731042797</v>
      </c>
      <c r="AP1296" s="49">
        <v>48.343221047131145</v>
      </c>
      <c r="AQ1296" s="49">
        <v>0</v>
      </c>
      <c r="AR1296" s="49">
        <v>0</v>
      </c>
      <c r="AS1296" s="49">
        <v>0</v>
      </c>
      <c r="AT1296" s="28">
        <v>856.43280000000004</v>
      </c>
      <c r="AU1296" s="28">
        <v>906.81119999999999</v>
      </c>
      <c r="AV1296" s="28" t="s">
        <v>4748</v>
      </c>
    </row>
    <row r="1297" spans="1:48" x14ac:dyDescent="0.25">
      <c r="A1297" s="162">
        <v>1294</v>
      </c>
      <c r="B1297" s="3" t="s">
        <v>3684</v>
      </c>
      <c r="C1297" s="3" t="s">
        <v>2176</v>
      </c>
      <c r="D1297" s="28" t="s">
        <v>4942</v>
      </c>
      <c r="E1297" s="25" t="s">
        <v>4942</v>
      </c>
      <c r="F1297" s="25" t="s">
        <v>4942</v>
      </c>
      <c r="G1297" s="25" t="s">
        <v>4942</v>
      </c>
      <c r="H1297" s="28" t="s">
        <v>4942</v>
      </c>
      <c r="I1297" s="51">
        <v>3.5999999999999996</v>
      </c>
      <c r="J1297" s="51">
        <v>83.655720000000002</v>
      </c>
      <c r="K1297" s="28">
        <v>0</v>
      </c>
      <c r="L1297" s="28" t="s">
        <v>4942</v>
      </c>
      <c r="M1297" s="51" t="s">
        <v>4942</v>
      </c>
      <c r="N1297" s="51" t="s">
        <v>4942</v>
      </c>
      <c r="O1297" s="51" t="s">
        <v>4942</v>
      </c>
      <c r="P1297" s="30" t="s">
        <v>4748</v>
      </c>
      <c r="Q1297" s="27" t="s">
        <v>4772</v>
      </c>
      <c r="R1297" s="30" t="s">
        <v>4773</v>
      </c>
      <c r="S1297" s="27" t="s">
        <v>4748</v>
      </c>
      <c r="T1297" s="30">
        <v>781940.43085500004</v>
      </c>
      <c r="U1297" s="27">
        <v>1051.4097319717362</v>
      </c>
      <c r="V1297" s="30" t="s">
        <v>4381</v>
      </c>
      <c r="W1297" s="32" t="s">
        <v>4774</v>
      </c>
      <c r="X1297" s="30" t="s">
        <v>4748</v>
      </c>
      <c r="Y1297" s="32" t="s">
        <v>4748</v>
      </c>
      <c r="Z1297" s="30">
        <v>23296.068274000001</v>
      </c>
      <c r="AA1297" s="32" t="s">
        <v>4748</v>
      </c>
      <c r="AB1297" s="30">
        <v>7410</v>
      </c>
      <c r="AC1297" s="27" t="s">
        <v>2001</v>
      </c>
      <c r="AD1297" s="30">
        <v>6459</v>
      </c>
      <c r="AE1297" s="27">
        <v>-0.12834008097165994</v>
      </c>
      <c r="AF1297" s="30">
        <v>6471</v>
      </c>
      <c r="AG1297" s="27">
        <v>1.8578727357176034E-3</v>
      </c>
      <c r="AH1297" s="25" t="s">
        <v>4748</v>
      </c>
      <c r="AI1297" s="25">
        <v>6.7492250338462734</v>
      </c>
      <c r="AJ1297" s="25">
        <v>6.0552275315097894</v>
      </c>
      <c r="AK1297" s="25" t="s">
        <v>4748</v>
      </c>
      <c r="AL1297" s="25">
        <v>24.647286541865128</v>
      </c>
      <c r="AM1297" s="25">
        <v>23.361306331056255</v>
      </c>
      <c r="AN1297" s="49">
        <v>9.2208527299099785</v>
      </c>
      <c r="AO1297" s="49">
        <v>8.7987208567084743</v>
      </c>
      <c r="AP1297" s="49">
        <v>8.3049397500769668</v>
      </c>
      <c r="AQ1297" s="49">
        <v>164.18911579718539</v>
      </c>
      <c r="AR1297" s="49">
        <v>200.51566968050167</v>
      </c>
      <c r="AS1297" s="49">
        <v>237.61113121219478</v>
      </c>
      <c r="AT1297" s="28" t="s">
        <v>4748</v>
      </c>
      <c r="AU1297" s="28" t="s">
        <v>4748</v>
      </c>
      <c r="AV1297" s="28">
        <v>3156.6</v>
      </c>
    </row>
    <row r="1298" spans="1:48" x14ac:dyDescent="0.25">
      <c r="A1298" s="162">
        <v>1295</v>
      </c>
      <c r="B1298" s="3" t="s">
        <v>280</v>
      </c>
      <c r="C1298" s="3" t="s">
        <v>1</v>
      </c>
      <c r="D1298" s="28">
        <v>67400</v>
      </c>
      <c r="E1298" s="25">
        <v>-3.0215830000000001</v>
      </c>
      <c r="F1298" s="25">
        <v>-3.714286</v>
      </c>
      <c r="G1298" s="25">
        <v>-16.995069999999998</v>
      </c>
      <c r="H1298" s="28">
        <v>2793766395999.9995</v>
      </c>
      <c r="I1298" s="51">
        <v>41.450539999999997</v>
      </c>
      <c r="J1298" s="51">
        <v>68.524550000000005</v>
      </c>
      <c r="K1298" s="28">
        <v>4588</v>
      </c>
      <c r="L1298" s="28">
        <v>312450000</v>
      </c>
      <c r="M1298" s="51">
        <v>17.583793699619129</v>
      </c>
      <c r="N1298" s="51">
        <v>2.7369386371103914</v>
      </c>
      <c r="O1298" s="51">
        <v>0.50123479999999998</v>
      </c>
      <c r="P1298" s="30">
        <v>1974001.838183</v>
      </c>
      <c r="Q1298" s="27">
        <v>0.1958416084018999</v>
      </c>
      <c r="R1298" s="30">
        <v>1998334.22019</v>
      </c>
      <c r="S1298" s="27">
        <v>1.2326423175673007E-2</v>
      </c>
      <c r="T1298" s="30">
        <v>1870441.856927</v>
      </c>
      <c r="U1298" s="27">
        <v>-6.3999486157445745E-2</v>
      </c>
      <c r="V1298" s="30">
        <v>180966.89382900001</v>
      </c>
      <c r="W1298" s="32">
        <v>0.24104242266550147</v>
      </c>
      <c r="X1298" s="30">
        <v>210595.70683899999</v>
      </c>
      <c r="Y1298" s="32">
        <v>0.16372504596336257</v>
      </c>
      <c r="Z1298" s="30">
        <v>241103.17537499999</v>
      </c>
      <c r="AA1298" s="32">
        <v>0.14486272770661418</v>
      </c>
      <c r="AB1298" s="30">
        <v>3937.5</v>
      </c>
      <c r="AC1298" s="27">
        <v>0.1192893401015227</v>
      </c>
      <c r="AD1298" s="30">
        <v>5080.8333333333339</v>
      </c>
      <c r="AE1298" s="27">
        <v>0.29037037037037061</v>
      </c>
      <c r="AF1298" s="30">
        <v>5351</v>
      </c>
      <c r="AG1298" s="27">
        <v>5.3173691979662006E-2</v>
      </c>
      <c r="AH1298" s="25">
        <v>14.903147270027651</v>
      </c>
      <c r="AI1298" s="25">
        <v>15.75149527993991</v>
      </c>
      <c r="AJ1298" s="25">
        <v>16.701778015416206</v>
      </c>
      <c r="AK1298" s="25">
        <v>19.544047021023015</v>
      </c>
      <c r="AL1298" s="25">
        <v>23.261608599353913</v>
      </c>
      <c r="AM1298" s="25">
        <v>22.634731371874476</v>
      </c>
      <c r="AN1298" s="49">
        <v>46.061001531990883</v>
      </c>
      <c r="AO1298" s="49">
        <v>49.775511648818515</v>
      </c>
      <c r="AP1298" s="49">
        <v>55.637018577830887</v>
      </c>
      <c r="AQ1298" s="49">
        <v>1.5441803198322126</v>
      </c>
      <c r="AR1298" s="49">
        <v>1.483057832399105</v>
      </c>
      <c r="AS1298" s="49">
        <v>3.3133963671098443</v>
      </c>
      <c r="AT1298" s="28">
        <v>1785.714285714286</v>
      </c>
      <c r="AU1298" s="28">
        <v>2500</v>
      </c>
      <c r="AV1298" s="28">
        <v>3000</v>
      </c>
    </row>
    <row r="1299" spans="1:48" x14ac:dyDescent="0.25">
      <c r="A1299" s="162">
        <v>1296</v>
      </c>
      <c r="B1299" s="3" t="s">
        <v>281</v>
      </c>
      <c r="C1299" s="3" t="s">
        <v>1</v>
      </c>
      <c r="D1299" s="28">
        <v>24800</v>
      </c>
      <c r="E1299" s="25">
        <v>-4.7984640000000001</v>
      </c>
      <c r="F1299" s="25">
        <v>13.761469999999999</v>
      </c>
      <c r="G1299" s="25">
        <v>-4.9808430000000001</v>
      </c>
      <c r="H1299" s="28">
        <v>722300000000</v>
      </c>
      <c r="I1299" s="51">
        <v>29.125</v>
      </c>
      <c r="J1299" s="51">
        <v>38.01717</v>
      </c>
      <c r="K1299" s="28">
        <v>52234</v>
      </c>
      <c r="L1299" s="28">
        <v>1322450000</v>
      </c>
      <c r="M1299" s="51">
        <v>6.4213803512768317</v>
      </c>
      <c r="N1299" s="51">
        <v>0.46790301185512795</v>
      </c>
      <c r="O1299" s="51">
        <v>0.63006329999999999</v>
      </c>
      <c r="P1299" s="30">
        <v>362947.25898799999</v>
      </c>
      <c r="Q1299" s="27">
        <v>-0.2750305792808575</v>
      </c>
      <c r="R1299" s="30">
        <v>350371.732854</v>
      </c>
      <c r="S1299" s="27">
        <v>-3.4648356813780978E-2</v>
      </c>
      <c r="T1299" s="30">
        <v>405340.99693700002</v>
      </c>
      <c r="U1299" s="27">
        <v>0.15688841001881201</v>
      </c>
      <c r="V1299" s="30">
        <v>54788.424888000001</v>
      </c>
      <c r="W1299" s="32">
        <v>-0.60562662158937131</v>
      </c>
      <c r="X1299" s="30">
        <v>69597.921423000007</v>
      </c>
      <c r="Y1299" s="32">
        <v>0.270303381878088</v>
      </c>
      <c r="Z1299" s="30">
        <v>144812.635216</v>
      </c>
      <c r="AA1299" s="32">
        <v>1.0807034499760764</v>
      </c>
      <c r="AB1299" s="30">
        <v>1881</v>
      </c>
      <c r="AC1299" s="27">
        <v>-0.60566037735849054</v>
      </c>
      <c r="AD1299" s="30">
        <v>2389.6282030000002</v>
      </c>
      <c r="AE1299" s="27">
        <v>0.27040308506113786</v>
      </c>
      <c r="AF1299" s="30">
        <v>4972</v>
      </c>
      <c r="AG1299" s="27">
        <v>1.0806584027414912</v>
      </c>
      <c r="AH1299" s="25">
        <v>3.3864703193125143</v>
      </c>
      <c r="AI1299" s="25">
        <v>4.091773974551451</v>
      </c>
      <c r="AJ1299" s="25">
        <v>8.0767535071931675</v>
      </c>
      <c r="AK1299" s="25">
        <v>3.8429603320305636</v>
      </c>
      <c r="AL1299" s="25">
        <v>4.8523674868757656</v>
      </c>
      <c r="AM1299" s="25">
        <v>9.6426187325641486</v>
      </c>
      <c r="AN1299" s="49">
        <v>18.63897692122719</v>
      </c>
      <c r="AO1299" s="49">
        <v>17.521298099861571</v>
      </c>
      <c r="AP1299" s="49">
        <v>28.405740314961434</v>
      </c>
      <c r="AQ1299" s="49">
        <v>9.8595465932416531</v>
      </c>
      <c r="AR1299" s="49">
        <v>11.945892986496924</v>
      </c>
      <c r="AS1299" s="49">
        <v>11.485815815594137</v>
      </c>
      <c r="AT1299" s="28">
        <v>1500</v>
      </c>
      <c r="AU1299" s="28">
        <v>1500</v>
      </c>
      <c r="AV1299" s="28" t="s">
        <v>4748</v>
      </c>
    </row>
    <row r="1300" spans="1:48" x14ac:dyDescent="0.25">
      <c r="A1300" s="162">
        <v>1297</v>
      </c>
      <c r="B1300" s="3" t="s">
        <v>3687</v>
      </c>
      <c r="C1300" s="3" t="s">
        <v>2176</v>
      </c>
      <c r="D1300" s="28">
        <v>58600</v>
      </c>
      <c r="E1300" s="25">
        <v>5.2064630000000003</v>
      </c>
      <c r="F1300" s="25">
        <v>-9.4281299999999995</v>
      </c>
      <c r="G1300" s="25">
        <v>2.8070179999999998</v>
      </c>
      <c r="H1300" s="28">
        <v>142405032000</v>
      </c>
      <c r="I1300" s="51">
        <v>2.4301200000000001</v>
      </c>
      <c r="J1300" s="51">
        <v>19.226500000000001</v>
      </c>
      <c r="K1300" s="28">
        <v>370</v>
      </c>
      <c r="L1300" s="28">
        <v>18918000</v>
      </c>
      <c r="M1300" s="51">
        <v>8.5174418604651159</v>
      </c>
      <c r="N1300" s="51">
        <v>1.0408857787879242</v>
      </c>
      <c r="O1300" s="51" t="s">
        <v>4942</v>
      </c>
      <c r="P1300" s="30" t="s">
        <v>4641</v>
      </c>
      <c r="Q1300" s="27" t="s">
        <v>4317</v>
      </c>
      <c r="R1300" s="30" t="s">
        <v>4372</v>
      </c>
      <c r="S1300" s="27" t="s">
        <v>4748</v>
      </c>
      <c r="T1300" s="30">
        <v>456867.636918</v>
      </c>
      <c r="U1300" s="27">
        <v>1068.9476274426229</v>
      </c>
      <c r="V1300" s="30" t="s">
        <v>4477</v>
      </c>
      <c r="W1300" s="32" t="s">
        <v>4346</v>
      </c>
      <c r="X1300" s="30" t="s">
        <v>4748</v>
      </c>
      <c r="Y1300" s="32" t="s">
        <v>4748</v>
      </c>
      <c r="Z1300" s="30">
        <v>16965.791536000001</v>
      </c>
      <c r="AA1300" s="32" t="s">
        <v>4748</v>
      </c>
      <c r="AB1300" s="30">
        <v>7317</v>
      </c>
      <c r="AC1300" s="27">
        <v>-0.40877504848093082</v>
      </c>
      <c r="AD1300" s="30">
        <v>7164</v>
      </c>
      <c r="AE1300" s="27">
        <v>-2.0910209102091071E-2</v>
      </c>
      <c r="AF1300" s="30">
        <v>6880</v>
      </c>
      <c r="AG1300" s="27">
        <v>-3.9642657733109994E-2</v>
      </c>
      <c r="AH1300" s="25">
        <v>10.350611808812801</v>
      </c>
      <c r="AI1300" s="25">
        <v>8.7260651290754669</v>
      </c>
      <c r="AJ1300" s="25">
        <v>5.2770077552270438</v>
      </c>
      <c r="AK1300" s="25">
        <v>15.37552368824179</v>
      </c>
      <c r="AL1300" s="25">
        <v>14.309872111061511</v>
      </c>
      <c r="AM1300" s="25">
        <v>12.637777590035599</v>
      </c>
      <c r="AN1300" s="49">
        <v>15.576442699446991</v>
      </c>
      <c r="AO1300" s="49">
        <v>20.649604441413384</v>
      </c>
      <c r="AP1300" s="49">
        <v>21.380576789581628</v>
      </c>
      <c r="AQ1300" s="49">
        <v>5.2974431699344633</v>
      </c>
      <c r="AR1300" s="49">
        <v>16.178691369210817</v>
      </c>
      <c r="AS1300" s="49">
        <v>16.004065286801207</v>
      </c>
      <c r="AT1300" s="28">
        <v>3000</v>
      </c>
      <c r="AU1300" s="28">
        <v>3000</v>
      </c>
      <c r="AV1300" s="28">
        <v>3000</v>
      </c>
    </row>
    <row r="1301" spans="1:48" x14ac:dyDescent="0.25">
      <c r="A1301" s="162">
        <v>1298</v>
      </c>
      <c r="B1301" s="3" t="s">
        <v>3690</v>
      </c>
      <c r="C1301" s="3" t="s">
        <v>2176</v>
      </c>
      <c r="D1301" s="28" t="s">
        <v>4942</v>
      </c>
      <c r="E1301" s="25" t="s">
        <v>4942</v>
      </c>
      <c r="F1301" s="25" t="s">
        <v>4942</v>
      </c>
      <c r="G1301" s="25" t="s">
        <v>4942</v>
      </c>
      <c r="H1301" s="28" t="s">
        <v>4942</v>
      </c>
      <c r="I1301" s="51">
        <v>10.972769999999999</v>
      </c>
      <c r="J1301" s="51">
        <v>98.456429999999997</v>
      </c>
      <c r="K1301" s="28">
        <v>0</v>
      </c>
      <c r="L1301" s="28" t="s">
        <v>4942</v>
      </c>
      <c r="M1301" s="51" t="s">
        <v>4942</v>
      </c>
      <c r="N1301" s="51" t="s">
        <v>4942</v>
      </c>
      <c r="O1301" s="51" t="s">
        <v>4942</v>
      </c>
      <c r="P1301" s="30" t="s">
        <v>4748</v>
      </c>
      <c r="Q1301" s="27" t="s">
        <v>4642</v>
      </c>
      <c r="R1301" s="30" t="s">
        <v>4533</v>
      </c>
      <c r="S1301" s="27" t="s">
        <v>4748</v>
      </c>
      <c r="T1301" s="30">
        <v>350520.61317299999</v>
      </c>
      <c r="U1301" s="27">
        <v>991.97624128328607</v>
      </c>
      <c r="V1301" s="30" t="s">
        <v>4307</v>
      </c>
      <c r="W1301" s="32" t="s">
        <v>4643</v>
      </c>
      <c r="X1301" s="30" t="s">
        <v>4748</v>
      </c>
      <c r="Y1301" s="32" t="s">
        <v>4748</v>
      </c>
      <c r="Z1301" s="30">
        <v>10342.394329999999</v>
      </c>
      <c r="AA1301" s="32" t="s">
        <v>4748</v>
      </c>
      <c r="AB1301" s="30">
        <v>3831</v>
      </c>
      <c r="AC1301" s="27" t="s">
        <v>2001</v>
      </c>
      <c r="AD1301" s="30">
        <v>1333</v>
      </c>
      <c r="AE1301" s="27">
        <v>-0.65204907334899498</v>
      </c>
      <c r="AF1301" s="30">
        <v>1890</v>
      </c>
      <c r="AG1301" s="27">
        <v>0.41785446361590395</v>
      </c>
      <c r="AH1301" s="25" t="s">
        <v>4748</v>
      </c>
      <c r="AI1301" s="25">
        <v>4.2319597143047405</v>
      </c>
      <c r="AJ1301" s="25">
        <v>5.5628442592754048</v>
      </c>
      <c r="AK1301" s="25" t="s">
        <v>4748</v>
      </c>
      <c r="AL1301" s="25">
        <v>11.541559874966474</v>
      </c>
      <c r="AM1301" s="25">
        <v>14.362755161394759</v>
      </c>
      <c r="AN1301" s="49">
        <v>13.930974356969916</v>
      </c>
      <c r="AO1301" s="49">
        <v>10.860454667247577</v>
      </c>
      <c r="AP1301" s="49">
        <v>11.253789388280833</v>
      </c>
      <c r="AQ1301" s="49">
        <v>30.396976929527774</v>
      </c>
      <c r="AR1301" s="49">
        <v>48.923164091402015</v>
      </c>
      <c r="AS1301" s="49">
        <v>29.656974390133193</v>
      </c>
      <c r="AT1301" s="28" t="s">
        <v>4748</v>
      </c>
      <c r="AU1301" s="28" t="s">
        <v>4748</v>
      </c>
      <c r="AV1301" s="28" t="s">
        <v>4748</v>
      </c>
    </row>
    <row r="1302" spans="1:48" x14ac:dyDescent="0.25">
      <c r="A1302" s="162">
        <v>1299</v>
      </c>
      <c r="B1302" s="3" t="s">
        <v>4430</v>
      </c>
      <c r="C1302" s="3" t="s">
        <v>2176</v>
      </c>
      <c r="D1302" s="28" t="s">
        <v>4942</v>
      </c>
      <c r="E1302" s="25" t="s">
        <v>4942</v>
      </c>
      <c r="F1302" s="25" t="s">
        <v>4942</v>
      </c>
      <c r="G1302" s="25" t="s">
        <v>4942</v>
      </c>
      <c r="H1302" s="28" t="s">
        <v>4942</v>
      </c>
      <c r="I1302" s="51">
        <v>0.6593</v>
      </c>
      <c r="J1302" s="51">
        <v>100</v>
      </c>
      <c r="K1302" s="28" t="s">
        <v>4942</v>
      </c>
      <c r="L1302" s="28" t="s">
        <v>4942</v>
      </c>
      <c r="M1302" s="51" t="s">
        <v>4942</v>
      </c>
      <c r="N1302" s="51" t="s">
        <v>4942</v>
      </c>
      <c r="O1302" s="51" t="s">
        <v>4942</v>
      </c>
      <c r="P1302" s="30" t="s">
        <v>4748</v>
      </c>
      <c r="Q1302" s="27" t="s">
        <v>4748</v>
      </c>
      <c r="R1302" s="30" t="s">
        <v>4775</v>
      </c>
      <c r="S1302" s="27" t="s">
        <v>4748</v>
      </c>
      <c r="T1302" s="30" t="s">
        <v>4748</v>
      </c>
      <c r="U1302" s="27" t="s">
        <v>4748</v>
      </c>
      <c r="V1302" s="30" t="s">
        <v>4748</v>
      </c>
      <c r="W1302" s="32" t="s">
        <v>4261</v>
      </c>
      <c r="X1302" s="30" t="s">
        <v>4748</v>
      </c>
      <c r="Y1302" s="32" t="s">
        <v>4748</v>
      </c>
      <c r="Z1302" s="30" t="s">
        <v>4748</v>
      </c>
      <c r="AA1302" s="32" t="s">
        <v>4748</v>
      </c>
      <c r="AB1302" s="30" t="s">
        <v>4748</v>
      </c>
      <c r="AC1302" s="27" t="s">
        <v>2001</v>
      </c>
      <c r="AD1302" s="30" t="s">
        <v>4748</v>
      </c>
      <c r="AE1302" s="27" t="s">
        <v>2001</v>
      </c>
      <c r="AF1302" s="30" t="s">
        <v>4748</v>
      </c>
      <c r="AG1302" s="27" t="s">
        <v>4748</v>
      </c>
      <c r="AH1302" s="25" t="s">
        <v>4748</v>
      </c>
      <c r="AI1302" s="25" t="s">
        <v>4748</v>
      </c>
      <c r="AJ1302" s="25" t="s">
        <v>4748</v>
      </c>
      <c r="AK1302" s="25" t="s">
        <v>4748</v>
      </c>
      <c r="AL1302" s="25" t="s">
        <v>4748</v>
      </c>
      <c r="AM1302" s="25" t="s">
        <v>4748</v>
      </c>
      <c r="AN1302" s="49" t="s">
        <v>4748</v>
      </c>
      <c r="AO1302" s="49">
        <v>10.532016264823296</v>
      </c>
      <c r="AP1302" s="49" t="s">
        <v>4748</v>
      </c>
      <c r="AQ1302" s="49" t="s">
        <v>4748</v>
      </c>
      <c r="AR1302" s="49">
        <v>336.87591146628819</v>
      </c>
      <c r="AS1302" s="49" t="s">
        <v>4748</v>
      </c>
      <c r="AT1302" s="28" t="s">
        <v>4748</v>
      </c>
      <c r="AU1302" s="28" t="s">
        <v>4748</v>
      </c>
      <c r="AV1302" s="28" t="s">
        <v>4748</v>
      </c>
    </row>
    <row r="1303" spans="1:48" x14ac:dyDescent="0.25">
      <c r="A1303" s="162">
        <v>1300</v>
      </c>
      <c r="B1303" s="3" t="s">
        <v>282</v>
      </c>
      <c r="C1303" s="3" t="s">
        <v>1</v>
      </c>
      <c r="D1303" s="28">
        <v>5690</v>
      </c>
      <c r="E1303" s="25">
        <v>-5.1666670000000003</v>
      </c>
      <c r="F1303" s="25">
        <v>-15.074630000000001</v>
      </c>
      <c r="G1303" s="25">
        <v>-24.635760000000001</v>
      </c>
      <c r="H1303" s="28">
        <v>91333569860</v>
      </c>
      <c r="I1303" s="51">
        <v>16.051590000000001</v>
      </c>
      <c r="J1303" s="51">
        <v>23.169619999999998</v>
      </c>
      <c r="K1303" s="28">
        <v>25951.5</v>
      </c>
      <c r="L1303" s="28">
        <v>158450000</v>
      </c>
      <c r="M1303" s="51">
        <v>8.2980296892885459</v>
      </c>
      <c r="N1303" s="51">
        <v>0.33875417231400073</v>
      </c>
      <c r="O1303" s="51">
        <v>0.57514730000000003</v>
      </c>
      <c r="P1303" s="30">
        <v>753200.79690099997</v>
      </c>
      <c r="Q1303" s="27">
        <v>-1.7041639869987968E-3</v>
      </c>
      <c r="R1303" s="30">
        <v>790921.39428300003</v>
      </c>
      <c r="S1303" s="27">
        <v>5.0080400256079516E-2</v>
      </c>
      <c r="T1303" s="30">
        <v>711379.08927999996</v>
      </c>
      <c r="U1303" s="27">
        <v>-0.10056916601062253</v>
      </c>
      <c r="V1303" s="30">
        <v>7676.4699309999996</v>
      </c>
      <c r="W1303" s="32">
        <v>-0.58385425043045536</v>
      </c>
      <c r="X1303" s="30">
        <v>-8992.1611680000005</v>
      </c>
      <c r="Y1303" s="32">
        <v>-2.1713927428656792</v>
      </c>
      <c r="Z1303" s="30">
        <v>5119.3427119999997</v>
      </c>
      <c r="AA1303" s="32">
        <v>-1.569311716767041</v>
      </c>
      <c r="AB1303" s="30">
        <v>383</v>
      </c>
      <c r="AC1303" s="27">
        <v>-0.66666666666666674</v>
      </c>
      <c r="AD1303" s="30">
        <v>-560</v>
      </c>
      <c r="AE1303" s="27">
        <v>-2.462140992167102</v>
      </c>
      <c r="AF1303" s="30">
        <v>319</v>
      </c>
      <c r="AG1303" s="27">
        <v>-1.5696428571428571</v>
      </c>
      <c r="AH1303" s="25">
        <v>0.64884490475168066</v>
      </c>
      <c r="AI1303" s="25">
        <v>-0.69681280250269928</v>
      </c>
      <c r="AJ1303" s="25">
        <v>0.39590938727026914</v>
      </c>
      <c r="AK1303" s="25">
        <v>2.1776367379461021</v>
      </c>
      <c r="AL1303" s="25">
        <v>-3.3036806483879939</v>
      </c>
      <c r="AM1303" s="25">
        <v>1.9092525272972978</v>
      </c>
      <c r="AN1303" s="49">
        <v>18.239166654261631</v>
      </c>
      <c r="AO1303" s="49">
        <v>14.379061517623748</v>
      </c>
      <c r="AP1303" s="49">
        <v>16.499093332331903</v>
      </c>
      <c r="AQ1303" s="49">
        <v>290.76432798251119</v>
      </c>
      <c r="AR1303" s="49">
        <v>309.94288832834769</v>
      </c>
      <c r="AS1303" s="49" t="s">
        <v>4748</v>
      </c>
      <c r="AT1303" s="28">
        <v>600</v>
      </c>
      <c r="AU1303" s="28">
        <v>500</v>
      </c>
      <c r="AV1303" s="28" t="s">
        <v>4748</v>
      </c>
    </row>
    <row r="1304" spans="1:48" x14ac:dyDescent="0.25">
      <c r="A1304" s="162">
        <v>1301</v>
      </c>
      <c r="B1304" s="3" t="s">
        <v>4433</v>
      </c>
      <c r="C1304" s="3" t="s">
        <v>2176</v>
      </c>
      <c r="D1304" s="6" t="s">
        <v>4942</v>
      </c>
      <c r="E1304" s="171" t="s">
        <v>4942</v>
      </c>
      <c r="F1304" s="171" t="s">
        <v>4942</v>
      </c>
      <c r="G1304" s="171" t="s">
        <v>4942</v>
      </c>
      <c r="H1304" s="6" t="s">
        <v>4942</v>
      </c>
      <c r="I1304" s="154">
        <v>0.31412000000000001</v>
      </c>
      <c r="J1304" s="154">
        <v>100</v>
      </c>
      <c r="K1304" s="6" t="s">
        <v>4942</v>
      </c>
      <c r="L1304" s="6" t="s">
        <v>4942</v>
      </c>
      <c r="M1304" s="154" t="s">
        <v>4942</v>
      </c>
      <c r="N1304" s="154" t="s">
        <v>4942</v>
      </c>
      <c r="O1304" s="154" t="s">
        <v>4942</v>
      </c>
      <c r="P1304" s="172" t="s">
        <v>4748</v>
      </c>
      <c r="Q1304" s="168" t="s">
        <v>4748</v>
      </c>
      <c r="R1304" s="172" t="s">
        <v>4272</v>
      </c>
      <c r="S1304" s="168" t="s">
        <v>4748</v>
      </c>
      <c r="T1304" s="172" t="s">
        <v>4748</v>
      </c>
      <c r="U1304" s="168" t="s">
        <v>4748</v>
      </c>
      <c r="V1304" s="172" t="s">
        <v>4748</v>
      </c>
      <c r="W1304" s="173" t="s">
        <v>4279</v>
      </c>
      <c r="X1304" s="172" t="s">
        <v>4748</v>
      </c>
      <c r="Y1304" s="173" t="s">
        <v>4748</v>
      </c>
      <c r="Z1304" s="172" t="s">
        <v>4748</v>
      </c>
      <c r="AA1304" s="173" t="s">
        <v>4748</v>
      </c>
      <c r="AB1304" s="172" t="s">
        <v>4748</v>
      </c>
      <c r="AC1304" s="168" t="s">
        <v>2001</v>
      </c>
      <c r="AD1304" s="172" t="s">
        <v>4748</v>
      </c>
      <c r="AE1304" s="168" t="s">
        <v>2001</v>
      </c>
      <c r="AF1304" s="172" t="s">
        <v>4748</v>
      </c>
      <c r="AG1304" s="168" t="s">
        <v>4748</v>
      </c>
      <c r="AH1304" s="171" t="s">
        <v>4748</v>
      </c>
      <c r="AI1304" s="171" t="s">
        <v>4748</v>
      </c>
      <c r="AJ1304" s="171" t="s">
        <v>4748</v>
      </c>
      <c r="AK1304" s="171" t="s">
        <v>4748</v>
      </c>
      <c r="AL1304" s="171" t="s">
        <v>4748</v>
      </c>
      <c r="AM1304" s="171" t="s">
        <v>4748</v>
      </c>
      <c r="AN1304" s="170" t="s">
        <v>4748</v>
      </c>
      <c r="AO1304" s="170">
        <v>10.11395358819841</v>
      </c>
      <c r="AP1304" s="170" t="s">
        <v>4748</v>
      </c>
      <c r="AQ1304" s="170" t="s">
        <v>4748</v>
      </c>
      <c r="AR1304" s="170">
        <v>132.82276549341887</v>
      </c>
      <c r="AS1304" s="170" t="s">
        <v>4748</v>
      </c>
      <c r="AT1304" s="6" t="s">
        <v>4748</v>
      </c>
      <c r="AU1304" s="6" t="s">
        <v>4748</v>
      </c>
      <c r="AV1304" s="6" t="s">
        <v>4748</v>
      </c>
    </row>
    <row r="1305" spans="1:48" x14ac:dyDescent="0.25">
      <c r="A1305" s="162">
        <v>1302</v>
      </c>
      <c r="B1305" s="3" t="s">
        <v>619</v>
      </c>
      <c r="C1305" s="3" t="s">
        <v>694</v>
      </c>
      <c r="D1305" s="6" t="s">
        <v>4942</v>
      </c>
      <c r="E1305" s="171" t="s">
        <v>4942</v>
      </c>
      <c r="F1305" s="171" t="s">
        <v>4942</v>
      </c>
      <c r="G1305" s="171" t="s">
        <v>4942</v>
      </c>
      <c r="H1305" s="6" t="s">
        <v>4942</v>
      </c>
      <c r="I1305" s="154">
        <v>6.7454799999999997</v>
      </c>
      <c r="J1305" s="154">
        <v>44.565750000000001</v>
      </c>
      <c r="K1305" s="6">
        <v>0</v>
      </c>
      <c r="L1305" s="6" t="s">
        <v>4942</v>
      </c>
      <c r="M1305" s="154" t="s">
        <v>4942</v>
      </c>
      <c r="N1305" s="154" t="s">
        <v>4942</v>
      </c>
      <c r="O1305" s="154" t="s">
        <v>4942</v>
      </c>
      <c r="P1305" s="172">
        <v>168013.64502500001</v>
      </c>
      <c r="Q1305" s="168">
        <v>-0.11642904055784609</v>
      </c>
      <c r="R1305" s="172">
        <v>200784.338922</v>
      </c>
      <c r="S1305" s="168">
        <v>0.19504781229003032</v>
      </c>
      <c r="T1305" s="172">
        <v>201618.588517</v>
      </c>
      <c r="U1305" s="168">
        <v>4.1549535161907597E-3</v>
      </c>
      <c r="V1305" s="172">
        <v>2595.6692149999999</v>
      </c>
      <c r="W1305" s="173">
        <v>-0.87948620611784945</v>
      </c>
      <c r="X1305" s="172">
        <v>5793.7011439999997</v>
      </c>
      <c r="Y1305" s="173">
        <v>1.2320645136595343</v>
      </c>
      <c r="Z1305" s="172">
        <v>4010.6666770000002</v>
      </c>
      <c r="AA1305" s="173">
        <v>-0.30775395946104733</v>
      </c>
      <c r="AB1305" s="172">
        <v>385</v>
      </c>
      <c r="AC1305" s="168">
        <v>-0.87942373943000307</v>
      </c>
      <c r="AD1305" s="172">
        <v>859</v>
      </c>
      <c r="AE1305" s="168">
        <v>1.2311688311688314</v>
      </c>
      <c r="AF1305" s="172">
        <v>595</v>
      </c>
      <c r="AG1305" s="168">
        <v>-0.30733410942956929</v>
      </c>
      <c r="AH1305" s="171">
        <v>1.8418783668721572</v>
      </c>
      <c r="AI1305" s="171">
        <v>4.3401154677127511</v>
      </c>
      <c r="AJ1305" s="171">
        <v>2.7843595840925324</v>
      </c>
      <c r="AK1305" s="171">
        <v>3.9105603076887978</v>
      </c>
      <c r="AL1305" s="171">
        <v>8.2097972349232187</v>
      </c>
      <c r="AM1305" s="171">
        <v>5.3426085378606585</v>
      </c>
      <c r="AN1305" s="170">
        <v>17.915858117667206</v>
      </c>
      <c r="AO1305" s="170">
        <v>18.041392643214216</v>
      </c>
      <c r="AP1305" s="170">
        <v>15.021193855568725</v>
      </c>
      <c r="AQ1305" s="170">
        <v>72.935397594455637</v>
      </c>
      <c r="AR1305" s="170">
        <v>49.67574404914744</v>
      </c>
      <c r="AS1305" s="170">
        <v>78.462847562401066</v>
      </c>
      <c r="AT1305" s="6">
        <v>0</v>
      </c>
      <c r="AU1305" s="6">
        <v>100</v>
      </c>
      <c r="AV1305" s="6">
        <v>400</v>
      </c>
    </row>
    <row r="1306" spans="1:48" x14ac:dyDescent="0.25">
      <c r="A1306" s="162">
        <v>1303</v>
      </c>
      <c r="B1306" s="3" t="s">
        <v>283</v>
      </c>
      <c r="C1306" s="3" t="s">
        <v>1</v>
      </c>
      <c r="D1306" s="28">
        <v>1400</v>
      </c>
      <c r="E1306" s="25">
        <v>0</v>
      </c>
      <c r="F1306" s="25">
        <v>11.11111</v>
      </c>
      <c r="G1306" s="25">
        <v>-30</v>
      </c>
      <c r="H1306" s="28">
        <v>206707317600</v>
      </c>
      <c r="I1306" s="51">
        <v>147.6481</v>
      </c>
      <c r="J1306" s="51">
        <v>43.310789999999997</v>
      </c>
      <c r="K1306" s="28">
        <v>252913</v>
      </c>
      <c r="L1306" s="28">
        <v>365650000</v>
      </c>
      <c r="M1306" s="51" t="s">
        <v>4942</v>
      </c>
      <c r="N1306" s="51">
        <v>0.13107514908903603</v>
      </c>
      <c r="O1306" s="51">
        <v>0.819855</v>
      </c>
      <c r="P1306" s="30">
        <v>1171636.892856</v>
      </c>
      <c r="Q1306" s="27">
        <v>1.4654376543013079</v>
      </c>
      <c r="R1306" s="30">
        <v>1677009.7658480001</v>
      </c>
      <c r="S1306" s="27">
        <v>0.43133915983141802</v>
      </c>
      <c r="T1306" s="30">
        <v>824776.50219499995</v>
      </c>
      <c r="U1306" s="27">
        <v>-0.50818622586974516</v>
      </c>
      <c r="V1306" s="30">
        <v>108635.42802799999</v>
      </c>
      <c r="W1306" s="32">
        <v>0.7588261423077276</v>
      </c>
      <c r="X1306" s="30">
        <v>10551.922755</v>
      </c>
      <c r="Y1306" s="32">
        <v>-0.90286849376356004</v>
      </c>
      <c r="Z1306" s="30">
        <v>-25010.450624000001</v>
      </c>
      <c r="AA1306" s="32">
        <v>-3.3702268491445184</v>
      </c>
      <c r="AB1306" s="30">
        <v>1194</v>
      </c>
      <c r="AC1306" s="27">
        <v>-0.2686161326808586</v>
      </c>
      <c r="AD1306" s="30">
        <v>71</v>
      </c>
      <c r="AE1306" s="27">
        <v>-0.94053601340033499</v>
      </c>
      <c r="AF1306" s="30">
        <v>-169</v>
      </c>
      <c r="AG1306" s="27">
        <v>-3.380281690140845</v>
      </c>
      <c r="AH1306" s="25">
        <v>9.1456570446287557</v>
      </c>
      <c r="AI1306" s="25">
        <v>0.49321296535353426</v>
      </c>
      <c r="AJ1306" s="25">
        <v>-1.141908836897924</v>
      </c>
      <c r="AK1306" s="25">
        <v>11.367036217998553</v>
      </c>
      <c r="AL1306" s="25">
        <v>0.64379282878662103</v>
      </c>
      <c r="AM1306" s="25">
        <v>-1.5376240793808764</v>
      </c>
      <c r="AN1306" s="49">
        <v>13.48132659837753</v>
      </c>
      <c r="AO1306" s="49">
        <v>11.583658850774226</v>
      </c>
      <c r="AP1306" s="49">
        <v>15.660016163804691</v>
      </c>
      <c r="AQ1306" s="49">
        <v>5.417455080175718</v>
      </c>
      <c r="AR1306" s="49">
        <v>3.884093653418081</v>
      </c>
      <c r="AS1306" s="49">
        <v>2.2783470240276076</v>
      </c>
      <c r="AT1306" s="28">
        <v>0</v>
      </c>
      <c r="AU1306" s="28">
        <v>0</v>
      </c>
      <c r="AV1306" s="28">
        <v>0</v>
      </c>
    </row>
    <row r="1307" spans="1:48" x14ac:dyDescent="0.25">
      <c r="A1307" s="162">
        <v>1304</v>
      </c>
      <c r="B1307" s="3" t="s">
        <v>4222</v>
      </c>
      <c r="C1307" s="3" t="s">
        <v>2176</v>
      </c>
      <c r="D1307" s="28" t="s">
        <v>4942</v>
      </c>
      <c r="E1307" s="25" t="s">
        <v>4942</v>
      </c>
      <c r="F1307" s="25" t="s">
        <v>4942</v>
      </c>
      <c r="G1307" s="25" t="s">
        <v>4942</v>
      </c>
      <c r="H1307" s="28" t="s">
        <v>4942</v>
      </c>
      <c r="I1307" s="51">
        <v>1.3</v>
      </c>
      <c r="J1307" s="51">
        <v>100</v>
      </c>
      <c r="K1307" s="28" t="s">
        <v>4942</v>
      </c>
      <c r="L1307" s="28" t="s">
        <v>4942</v>
      </c>
      <c r="M1307" s="51" t="s">
        <v>4942</v>
      </c>
      <c r="N1307" s="51" t="s">
        <v>4942</v>
      </c>
      <c r="O1307" s="51" t="s">
        <v>4942</v>
      </c>
      <c r="P1307" s="30" t="s">
        <v>4748</v>
      </c>
      <c r="Q1307" s="27" t="s">
        <v>4748</v>
      </c>
      <c r="R1307" s="30" t="s">
        <v>4748</v>
      </c>
      <c r="S1307" s="27" t="s">
        <v>4748</v>
      </c>
      <c r="T1307" s="30" t="s">
        <v>4748</v>
      </c>
      <c r="U1307" s="27" t="s">
        <v>4748</v>
      </c>
      <c r="V1307" s="30" t="s">
        <v>4748</v>
      </c>
      <c r="W1307" s="32" t="s">
        <v>4748</v>
      </c>
      <c r="X1307" s="30" t="s">
        <v>4748</v>
      </c>
      <c r="Y1307" s="32" t="s">
        <v>4748</v>
      </c>
      <c r="Z1307" s="30" t="s">
        <v>4748</v>
      </c>
      <c r="AA1307" s="32" t="s">
        <v>4748</v>
      </c>
      <c r="AB1307" s="30" t="s">
        <v>4748</v>
      </c>
      <c r="AC1307" s="27" t="s">
        <v>2001</v>
      </c>
      <c r="AD1307" s="30" t="s">
        <v>4748</v>
      </c>
      <c r="AE1307" s="27" t="s">
        <v>2001</v>
      </c>
      <c r="AF1307" s="30" t="s">
        <v>4748</v>
      </c>
      <c r="AG1307" s="27" t="s">
        <v>4748</v>
      </c>
      <c r="AH1307" s="25" t="s">
        <v>4748</v>
      </c>
      <c r="AI1307" s="25" t="s">
        <v>4748</v>
      </c>
      <c r="AJ1307" s="25" t="s">
        <v>4748</v>
      </c>
      <c r="AK1307" s="25" t="s">
        <v>4748</v>
      </c>
      <c r="AL1307" s="25" t="s">
        <v>4748</v>
      </c>
      <c r="AM1307" s="25" t="s">
        <v>4748</v>
      </c>
      <c r="AN1307" s="49" t="s">
        <v>4748</v>
      </c>
      <c r="AO1307" s="49" t="s">
        <v>4748</v>
      </c>
      <c r="AP1307" s="49" t="s">
        <v>4748</v>
      </c>
      <c r="AQ1307" s="49" t="s">
        <v>4748</v>
      </c>
      <c r="AR1307" s="49">
        <v>58.349769215284553</v>
      </c>
      <c r="AS1307" s="49" t="s">
        <v>4748</v>
      </c>
      <c r="AT1307" s="28" t="s">
        <v>4748</v>
      </c>
      <c r="AU1307" s="28" t="s">
        <v>4748</v>
      </c>
      <c r="AV1307" s="28" t="s">
        <v>4748</v>
      </c>
    </row>
    <row r="1308" spans="1:48" x14ac:dyDescent="0.25">
      <c r="A1308" s="162">
        <v>1305</v>
      </c>
      <c r="B1308" s="3" t="s">
        <v>3693</v>
      </c>
      <c r="C1308" s="3" t="s">
        <v>2176</v>
      </c>
      <c r="D1308" s="28">
        <v>9500</v>
      </c>
      <c r="E1308" s="25">
        <v>0</v>
      </c>
      <c r="F1308" s="25">
        <v>-20.16807</v>
      </c>
      <c r="G1308" s="25">
        <v>-9.5238099999999992</v>
      </c>
      <c r="H1308" s="28">
        <v>29203950000</v>
      </c>
      <c r="I1308" s="51">
        <v>3.0741000000000001</v>
      </c>
      <c r="J1308" s="51">
        <v>99.837339999999998</v>
      </c>
      <c r="K1308" s="28">
        <v>0</v>
      </c>
      <c r="L1308" s="28" t="s">
        <v>4942</v>
      </c>
      <c r="M1308" s="51">
        <v>5.0938337801608577</v>
      </c>
      <c r="N1308" s="51">
        <v>0.77756246972937726</v>
      </c>
      <c r="O1308" s="51" t="s">
        <v>4942</v>
      </c>
      <c r="P1308" s="30" t="s">
        <v>4748</v>
      </c>
      <c r="Q1308" s="27" t="s">
        <v>4748</v>
      </c>
      <c r="R1308" s="30" t="s">
        <v>4748</v>
      </c>
      <c r="S1308" s="27" t="s">
        <v>4748</v>
      </c>
      <c r="T1308" s="30">
        <v>160962.61730300001</v>
      </c>
      <c r="U1308" s="27" t="s">
        <v>4748</v>
      </c>
      <c r="V1308" s="30" t="s">
        <v>4748</v>
      </c>
      <c r="W1308" s="32" t="s">
        <v>4748</v>
      </c>
      <c r="X1308" s="30" t="s">
        <v>4748</v>
      </c>
      <c r="Y1308" s="32" t="s">
        <v>4748</v>
      </c>
      <c r="Z1308" s="30">
        <v>5173.5528629999999</v>
      </c>
      <c r="AA1308" s="32" t="s">
        <v>4748</v>
      </c>
      <c r="AB1308" s="30" t="s">
        <v>4748</v>
      </c>
      <c r="AC1308" s="27" t="s">
        <v>2001</v>
      </c>
      <c r="AD1308" s="30" t="s">
        <v>4748</v>
      </c>
      <c r="AE1308" s="27" t="s">
        <v>2001</v>
      </c>
      <c r="AF1308" s="30">
        <v>1352</v>
      </c>
      <c r="AG1308" s="27" t="s">
        <v>4748</v>
      </c>
      <c r="AH1308" s="25" t="s">
        <v>4748</v>
      </c>
      <c r="AI1308" s="25" t="s">
        <v>4748</v>
      </c>
      <c r="AJ1308" s="25">
        <v>5.3843432390293247</v>
      </c>
      <c r="AK1308" s="25" t="s">
        <v>4748</v>
      </c>
      <c r="AL1308" s="25" t="s">
        <v>4748</v>
      </c>
      <c r="AM1308" s="25">
        <v>14.640919379255877</v>
      </c>
      <c r="AN1308" s="49" t="s">
        <v>4748</v>
      </c>
      <c r="AO1308" s="49" t="s">
        <v>4748</v>
      </c>
      <c r="AP1308" s="49">
        <v>15.818863408557061</v>
      </c>
      <c r="AQ1308" s="49" t="s">
        <v>4748</v>
      </c>
      <c r="AR1308" s="49">
        <v>28.686075982892017</v>
      </c>
      <c r="AS1308" s="49">
        <v>46.667930086702327</v>
      </c>
      <c r="AT1308" s="28" t="s">
        <v>4748</v>
      </c>
      <c r="AU1308" s="28" t="s">
        <v>4748</v>
      </c>
      <c r="AV1308" s="28">
        <v>1100</v>
      </c>
    </row>
    <row r="1309" spans="1:48" x14ac:dyDescent="0.25">
      <c r="A1309" s="162">
        <v>1306</v>
      </c>
      <c r="B1309" s="3" t="s">
        <v>3696</v>
      </c>
      <c r="C1309" s="3" t="s">
        <v>2176</v>
      </c>
      <c r="D1309" s="6">
        <v>22300</v>
      </c>
      <c r="E1309" s="171">
        <v>0</v>
      </c>
      <c r="F1309" s="171">
        <v>19.892469999999999</v>
      </c>
      <c r="G1309" s="171">
        <v>20.54054</v>
      </c>
      <c r="H1309" s="6">
        <v>1667982020000</v>
      </c>
      <c r="I1309" s="154">
        <v>74.797399999999996</v>
      </c>
      <c r="J1309" s="154">
        <v>83.803569999999993</v>
      </c>
      <c r="K1309" s="6">
        <v>300</v>
      </c>
      <c r="L1309" s="6">
        <v>6690000</v>
      </c>
      <c r="M1309" s="154">
        <v>17.34059097978227</v>
      </c>
      <c r="N1309" s="154">
        <v>1.9448607241717342</v>
      </c>
      <c r="O1309" s="154" t="s">
        <v>4942</v>
      </c>
      <c r="P1309" s="172" t="s">
        <v>4748</v>
      </c>
      <c r="Q1309" s="168" t="s">
        <v>4748</v>
      </c>
      <c r="R1309" s="172" t="s">
        <v>4437</v>
      </c>
      <c r="S1309" s="168" t="s">
        <v>4748</v>
      </c>
      <c r="T1309" s="172">
        <v>166946.28094999999</v>
      </c>
      <c r="U1309" s="168">
        <v>1004.7004876506023</v>
      </c>
      <c r="V1309" s="172" t="s">
        <v>4748</v>
      </c>
      <c r="W1309" s="173" t="s">
        <v>4334</v>
      </c>
      <c r="X1309" s="172" t="s">
        <v>4748</v>
      </c>
      <c r="Y1309" s="173" t="s">
        <v>4748</v>
      </c>
      <c r="Z1309" s="172">
        <v>96226.620293</v>
      </c>
      <c r="AA1309" s="173" t="s">
        <v>4748</v>
      </c>
      <c r="AB1309" s="172" t="s">
        <v>4748</v>
      </c>
      <c r="AC1309" s="168" t="s">
        <v>2001</v>
      </c>
      <c r="AD1309" s="172">
        <v>968.07154700000001</v>
      </c>
      <c r="AE1309" s="168" t="s">
        <v>2001</v>
      </c>
      <c r="AF1309" s="172">
        <v>1286</v>
      </c>
      <c r="AG1309" s="168">
        <v>0.32841421069056581</v>
      </c>
      <c r="AH1309" s="171" t="s">
        <v>4748</v>
      </c>
      <c r="AI1309" s="171" t="s">
        <v>4748</v>
      </c>
      <c r="AJ1309" s="171">
        <v>10.241222245363071</v>
      </c>
      <c r="AK1309" s="171" t="s">
        <v>4748</v>
      </c>
      <c r="AL1309" s="171" t="s">
        <v>4748</v>
      </c>
      <c r="AM1309" s="171">
        <v>11.871530736824832</v>
      </c>
      <c r="AN1309" s="170" t="s">
        <v>4748</v>
      </c>
      <c r="AO1309" s="170">
        <v>22.579981541444717</v>
      </c>
      <c r="AP1309" s="170">
        <v>20.753701371986132</v>
      </c>
      <c r="AQ1309" s="170" t="s">
        <v>4748</v>
      </c>
      <c r="AR1309" s="170">
        <v>0</v>
      </c>
      <c r="AS1309" s="170">
        <v>0</v>
      </c>
      <c r="AT1309" s="6" t="s">
        <v>4748</v>
      </c>
      <c r="AU1309" s="6" t="s">
        <v>4748</v>
      </c>
      <c r="AV1309" s="6" t="s">
        <v>4748</v>
      </c>
    </row>
    <row r="1310" spans="1:48" x14ac:dyDescent="0.25">
      <c r="A1310" s="162">
        <v>1307</v>
      </c>
      <c r="B1310" s="3" t="s">
        <v>620</v>
      </c>
      <c r="C1310" s="3" t="s">
        <v>694</v>
      </c>
      <c r="D1310" s="6">
        <v>7200</v>
      </c>
      <c r="E1310" s="171">
        <v>0</v>
      </c>
      <c r="F1310" s="171">
        <v>-6.493506</v>
      </c>
      <c r="G1310" s="171">
        <v>33.333329999999997</v>
      </c>
      <c r="H1310" s="6">
        <v>34560000000</v>
      </c>
      <c r="I1310" s="154">
        <v>4.8</v>
      </c>
      <c r="J1310" s="154">
        <v>60.90625</v>
      </c>
      <c r="K1310" s="6">
        <v>1475</v>
      </c>
      <c r="L1310" s="6">
        <v>11061000</v>
      </c>
      <c r="M1310" s="154">
        <v>22.721497464834719</v>
      </c>
      <c r="N1310" s="154">
        <v>0.41502668725589908</v>
      </c>
      <c r="O1310" s="154" t="s">
        <v>4942</v>
      </c>
      <c r="P1310" s="172">
        <v>77312.619177</v>
      </c>
      <c r="Q1310" s="168">
        <v>0.14399021377609333</v>
      </c>
      <c r="R1310" s="172">
        <v>116494.773422</v>
      </c>
      <c r="S1310" s="168">
        <v>0.5068015372147221</v>
      </c>
      <c r="T1310" s="172">
        <v>225473.13354899999</v>
      </c>
      <c r="U1310" s="168">
        <v>0.93547853629645727</v>
      </c>
      <c r="V1310" s="172">
        <v>3650.212888</v>
      </c>
      <c r="W1310" s="173">
        <v>5.5433056159834182E-2</v>
      </c>
      <c r="X1310" s="172">
        <v>4225.5506679999999</v>
      </c>
      <c r="Y1310" s="173">
        <v>0.15761759591924385</v>
      </c>
      <c r="Z1310" s="172">
        <v>3057.1726560000002</v>
      </c>
      <c r="AA1310" s="173">
        <v>-0.27650313622981737</v>
      </c>
      <c r="AB1310" s="172">
        <v>760</v>
      </c>
      <c r="AC1310" s="168">
        <v>5.4091539528432708E-2</v>
      </c>
      <c r="AD1310" s="172">
        <v>880</v>
      </c>
      <c r="AE1310" s="168">
        <v>0.15789473684210531</v>
      </c>
      <c r="AF1310" s="172">
        <v>637</v>
      </c>
      <c r="AG1310" s="168">
        <v>-0.27613636363636362</v>
      </c>
      <c r="AH1310" s="171">
        <v>1.8695684132611685</v>
      </c>
      <c r="AI1310" s="171">
        <v>1.9894600491790408</v>
      </c>
      <c r="AJ1310" s="171">
        <v>1.2084623835662329</v>
      </c>
      <c r="AK1310" s="171">
        <v>4.0884621507181205</v>
      </c>
      <c r="AL1310" s="171">
        <v>4.6545240732698252</v>
      </c>
      <c r="AM1310" s="171">
        <v>3.4016840291955703</v>
      </c>
      <c r="AN1310" s="170">
        <v>18.592450429200134</v>
      </c>
      <c r="AO1310" s="170">
        <v>16.490707974862705</v>
      </c>
      <c r="AP1310" s="170">
        <v>10.624512162463018</v>
      </c>
      <c r="AQ1310" s="170">
        <v>23.820251051532757</v>
      </c>
      <c r="AR1310" s="170">
        <v>21.879566354002836</v>
      </c>
      <c r="AS1310" s="170">
        <v>50.538906405873753</v>
      </c>
      <c r="AT1310" s="6">
        <v>0</v>
      </c>
      <c r="AU1310" s="6">
        <v>0</v>
      </c>
      <c r="AV1310" s="6">
        <v>0</v>
      </c>
    </row>
    <row r="1311" spans="1:48" x14ac:dyDescent="0.25">
      <c r="A1311" s="162">
        <v>1308</v>
      </c>
      <c r="B1311" s="3" t="s">
        <v>621</v>
      </c>
      <c r="C1311" s="3" t="s">
        <v>1</v>
      </c>
      <c r="D1311" s="28">
        <v>22900</v>
      </c>
      <c r="E1311" s="25">
        <v>7.5117370000000001</v>
      </c>
      <c r="F1311" s="25">
        <v>-1.079914</v>
      </c>
      <c r="G1311" s="25">
        <v>20.526319999999998</v>
      </c>
      <c r="H1311" s="28">
        <v>1072337246600</v>
      </c>
      <c r="I1311" s="51">
        <v>46.826949999999997</v>
      </c>
      <c r="J1311" s="51">
        <v>50.672139999999999</v>
      </c>
      <c r="K1311" s="28">
        <v>248426.5</v>
      </c>
      <c r="L1311" s="28">
        <v>5526150000</v>
      </c>
      <c r="M1311" s="51">
        <v>43.454398984067268</v>
      </c>
      <c r="N1311" s="51">
        <v>2.1321895154748987</v>
      </c>
      <c r="O1311" s="51">
        <v>0.37860300000000002</v>
      </c>
      <c r="P1311" s="30">
        <v>152735.95557300001</v>
      </c>
      <c r="Q1311" s="27">
        <v>0.83646738698866452</v>
      </c>
      <c r="R1311" s="30">
        <v>300881.78685899999</v>
      </c>
      <c r="S1311" s="27">
        <v>0.96994732334125344</v>
      </c>
      <c r="T1311" s="30">
        <v>357952.72708899999</v>
      </c>
      <c r="U1311" s="27">
        <v>0.18967894609302072</v>
      </c>
      <c r="V1311" s="30">
        <v>15157.450961</v>
      </c>
      <c r="W1311" s="32">
        <v>0.44291221830352012</v>
      </c>
      <c r="X1311" s="30">
        <v>30067.779125000001</v>
      </c>
      <c r="Y1311" s="32">
        <v>0.98369628259818587</v>
      </c>
      <c r="Z1311" s="30">
        <v>37493.633650999996</v>
      </c>
      <c r="AA1311" s="32">
        <v>0.24697050271417395</v>
      </c>
      <c r="AB1311" s="30">
        <v>2436.9669421487602</v>
      </c>
      <c r="AC1311" s="27">
        <v>0.34333177946236448</v>
      </c>
      <c r="AD1311" s="30">
        <v>1046.8099173553719</v>
      </c>
      <c r="AE1311" s="27">
        <v>-0.57044558165718795</v>
      </c>
      <c r="AF1311" s="30">
        <v>800.68753545454547</v>
      </c>
      <c r="AG1311" s="27">
        <v>-0.23511659358618076</v>
      </c>
      <c r="AH1311" s="25">
        <v>8.0962209624842085</v>
      </c>
      <c r="AI1311" s="25">
        <v>7.6371682103850205</v>
      </c>
      <c r="AJ1311" s="25">
        <v>6.3186937960103791</v>
      </c>
      <c r="AK1311" s="25">
        <v>20.99537840226461</v>
      </c>
      <c r="AL1311" s="25">
        <v>10.377903666994843</v>
      </c>
      <c r="AM1311" s="25">
        <v>8.2740412803169878</v>
      </c>
      <c r="AN1311" s="49">
        <v>18.325792532605188</v>
      </c>
      <c r="AO1311" s="49">
        <v>17.202148972631235</v>
      </c>
      <c r="AP1311" s="49">
        <v>12.2454959241312</v>
      </c>
      <c r="AQ1311" s="49">
        <v>53.95669123801833</v>
      </c>
      <c r="AR1311" s="49">
        <v>19.693679266203706</v>
      </c>
      <c r="AS1311" s="49">
        <v>25.241831865021748</v>
      </c>
      <c r="AT1311" s="28">
        <v>0</v>
      </c>
      <c r="AU1311" s="28">
        <v>0</v>
      </c>
      <c r="AV1311" s="28">
        <v>0</v>
      </c>
    </row>
    <row r="1312" spans="1:48" x14ac:dyDescent="0.25">
      <c r="A1312" s="162">
        <v>1309</v>
      </c>
      <c r="B1312" s="3" t="s">
        <v>622</v>
      </c>
      <c r="C1312" s="3" t="s">
        <v>694</v>
      </c>
      <c r="D1312" s="6">
        <v>12600</v>
      </c>
      <c r="E1312" s="171">
        <v>-0.78740160000000003</v>
      </c>
      <c r="F1312" s="171">
        <v>-16</v>
      </c>
      <c r="G1312" s="171">
        <v>-24.09639</v>
      </c>
      <c r="H1312" s="6">
        <v>74850652800.000015</v>
      </c>
      <c r="I1312" s="154">
        <v>5.9405199999999994</v>
      </c>
      <c r="J1312" s="154">
        <v>4.7907019999999996</v>
      </c>
      <c r="K1312" s="6">
        <v>1857.35</v>
      </c>
      <c r="L1312" s="6">
        <v>23539500</v>
      </c>
      <c r="M1312" s="154">
        <v>5.1305226961864241</v>
      </c>
      <c r="N1312" s="154">
        <v>0.64032343152823523</v>
      </c>
      <c r="O1312" s="154" t="s">
        <v>4942</v>
      </c>
      <c r="P1312" s="172">
        <v>388330.32050600002</v>
      </c>
      <c r="Q1312" s="168">
        <v>2.8316463290860128E-2</v>
      </c>
      <c r="R1312" s="172">
        <v>350420.52949799999</v>
      </c>
      <c r="S1312" s="168">
        <v>-9.7622536809907179E-2</v>
      </c>
      <c r="T1312" s="172">
        <v>344269.16450499999</v>
      </c>
      <c r="U1312" s="168">
        <v>-1.755423691018395E-2</v>
      </c>
      <c r="V1312" s="172">
        <v>21730.957043999999</v>
      </c>
      <c r="W1312" s="173">
        <v>0.6103524081782763</v>
      </c>
      <c r="X1312" s="172">
        <v>21238.501115999999</v>
      </c>
      <c r="Y1312" s="173">
        <v>-2.2661492864897492E-2</v>
      </c>
      <c r="Z1312" s="172">
        <v>19652.317942000001</v>
      </c>
      <c r="AA1312" s="173">
        <v>-7.4684327549134288E-2</v>
      </c>
      <c r="AB1312" s="172">
        <v>3321</v>
      </c>
      <c r="AC1312" s="168">
        <v>0.46170774647887325</v>
      </c>
      <c r="AD1312" s="172">
        <v>3070</v>
      </c>
      <c r="AE1312" s="168">
        <v>-7.5579644685335734E-2</v>
      </c>
      <c r="AF1312" s="172">
        <v>2803</v>
      </c>
      <c r="AG1312" s="168">
        <v>-8.6970684039087948E-2</v>
      </c>
      <c r="AH1312" s="171">
        <v>13.261937645705494</v>
      </c>
      <c r="AI1312" s="171">
        <v>11.805852582446922</v>
      </c>
      <c r="AJ1312" s="171">
        <v>9.9739744397252394</v>
      </c>
      <c r="AK1312" s="171">
        <v>21.695118360193728</v>
      </c>
      <c r="AL1312" s="171">
        <v>17.74808997524358</v>
      </c>
      <c r="AM1312" s="171">
        <v>15.007317682575682</v>
      </c>
      <c r="AN1312" s="170">
        <v>14.305379600957968</v>
      </c>
      <c r="AO1312" s="170">
        <v>15.735333172115052</v>
      </c>
      <c r="AP1312" s="170">
        <v>15.650349138723829</v>
      </c>
      <c r="AQ1312" s="170">
        <v>4.2015184139569142</v>
      </c>
      <c r="AR1312" s="170">
        <v>10.41507750913232</v>
      </c>
      <c r="AS1312" s="170">
        <v>12.136118893252695</v>
      </c>
      <c r="AT1312" s="6">
        <v>1500</v>
      </c>
      <c r="AU1312" s="6">
        <v>1500</v>
      </c>
      <c r="AV1312" s="6">
        <v>1500</v>
      </c>
    </row>
    <row r="1313" spans="1:48" x14ac:dyDescent="0.25">
      <c r="A1313" s="162">
        <v>1310</v>
      </c>
      <c r="B1313" s="3" t="s">
        <v>3699</v>
      </c>
      <c r="C1313" s="3" t="s">
        <v>2176</v>
      </c>
      <c r="D1313" s="28">
        <v>60000</v>
      </c>
      <c r="E1313" s="25">
        <v>1.6949149999999999</v>
      </c>
      <c r="F1313" s="25">
        <v>7.1428570000000002</v>
      </c>
      <c r="G1313" s="25">
        <v>1.6949149999999999</v>
      </c>
      <c r="H1313" s="28">
        <v>933120000000</v>
      </c>
      <c r="I1313" s="51">
        <v>15.552</v>
      </c>
      <c r="J1313" s="51">
        <v>96.450609999999998</v>
      </c>
      <c r="K1313" s="28">
        <v>50</v>
      </c>
      <c r="L1313" s="28">
        <v>2989500</v>
      </c>
      <c r="M1313" s="51">
        <v>15.772870662460567</v>
      </c>
      <c r="N1313" s="51">
        <v>4.2316344448732313</v>
      </c>
      <c r="O1313" s="51" t="s">
        <v>4942</v>
      </c>
      <c r="P1313" s="30" t="s">
        <v>4748</v>
      </c>
      <c r="Q1313" s="27" t="s">
        <v>4438</v>
      </c>
      <c r="R1313" s="30" t="s">
        <v>4439</v>
      </c>
      <c r="S1313" s="27" t="s">
        <v>4748</v>
      </c>
      <c r="T1313" s="30">
        <v>542999.49829400005</v>
      </c>
      <c r="U1313" s="27">
        <v>1132.6106436200419</v>
      </c>
      <c r="V1313" s="30" t="s">
        <v>4393</v>
      </c>
      <c r="W1313" s="32" t="s">
        <v>4440</v>
      </c>
      <c r="X1313" s="30" t="s">
        <v>4748</v>
      </c>
      <c r="Y1313" s="32" t="s">
        <v>4748</v>
      </c>
      <c r="Z1313" s="30">
        <v>63032.416458</v>
      </c>
      <c r="AA1313" s="32" t="s">
        <v>4748</v>
      </c>
      <c r="AB1313" s="30">
        <v>3420</v>
      </c>
      <c r="AC1313" s="27" t="s">
        <v>2001</v>
      </c>
      <c r="AD1313" s="30">
        <v>3425</v>
      </c>
      <c r="AE1313" s="27">
        <v>1.4619883040936088E-3</v>
      </c>
      <c r="AF1313" s="30">
        <v>3804</v>
      </c>
      <c r="AG1313" s="27">
        <v>0.11065693430656934</v>
      </c>
      <c r="AH1313" s="25" t="s">
        <v>4748</v>
      </c>
      <c r="AI1313" s="25">
        <v>22.904752476753195</v>
      </c>
      <c r="AJ1313" s="25">
        <v>23.381344732236375</v>
      </c>
      <c r="AK1313" s="25" t="s">
        <v>4748</v>
      </c>
      <c r="AL1313" s="25">
        <v>27.551852669319</v>
      </c>
      <c r="AM1313" s="25">
        <v>28.499027718294407</v>
      </c>
      <c r="AN1313" s="49">
        <v>23.382111131560258</v>
      </c>
      <c r="AO1313" s="49">
        <v>23.407412035245468</v>
      </c>
      <c r="AP1313" s="49">
        <v>23.07777146732305</v>
      </c>
      <c r="AQ1313" s="49">
        <v>0</v>
      </c>
      <c r="AR1313" s="49">
        <v>0</v>
      </c>
      <c r="AS1313" s="49">
        <v>0</v>
      </c>
      <c r="AT1313" s="28" t="s">
        <v>4748</v>
      </c>
      <c r="AU1313" s="28">
        <v>3000</v>
      </c>
      <c r="AV1313" s="28">
        <v>3300</v>
      </c>
    </row>
    <row r="1314" spans="1:48" x14ac:dyDescent="0.25">
      <c r="A1314" s="162">
        <v>1311</v>
      </c>
      <c r="B1314" s="3" t="s">
        <v>284</v>
      </c>
      <c r="C1314" s="3" t="s">
        <v>1</v>
      </c>
      <c r="D1314" s="28">
        <v>3320</v>
      </c>
      <c r="E1314" s="25">
        <v>-16.791979999999999</v>
      </c>
      <c r="F1314" s="25">
        <v>17.730499999999999</v>
      </c>
      <c r="G1314" s="25">
        <v>-32.382890000000003</v>
      </c>
      <c r="H1314" s="28">
        <v>712496488320</v>
      </c>
      <c r="I1314" s="51">
        <v>214.60739999999998</v>
      </c>
      <c r="J1314" s="51">
        <v>79.741060000000004</v>
      </c>
      <c r="K1314" s="28">
        <v>1626088</v>
      </c>
      <c r="L1314" s="28">
        <v>6020400000</v>
      </c>
      <c r="M1314" s="51" t="s">
        <v>4942</v>
      </c>
      <c r="N1314" s="51">
        <v>6.8306346629605379</v>
      </c>
      <c r="O1314" s="51">
        <v>0.93839620000000001</v>
      </c>
      <c r="P1314" s="30">
        <v>2765595.1022080001</v>
      </c>
      <c r="Q1314" s="27">
        <v>0.89588833454178318</v>
      </c>
      <c r="R1314" s="30">
        <v>643016.22284199996</v>
      </c>
      <c r="S1314" s="27">
        <v>-0.76749444547084</v>
      </c>
      <c r="T1314" s="30">
        <v>1363398.9281009999</v>
      </c>
      <c r="U1314" s="27">
        <v>1.1203180878937331</v>
      </c>
      <c r="V1314" s="30">
        <v>-108595.124131</v>
      </c>
      <c r="W1314" s="32">
        <v>-2.5377400850172807</v>
      </c>
      <c r="X1314" s="30">
        <v>-418580.26410999999</v>
      </c>
      <c r="Y1314" s="32">
        <v>2.8545032980031411</v>
      </c>
      <c r="Z1314" s="30">
        <v>10736.62141</v>
      </c>
      <c r="AA1314" s="32">
        <v>-1.0256500899124534</v>
      </c>
      <c r="AB1314" s="30">
        <v>-1010</v>
      </c>
      <c r="AC1314" s="27">
        <v>-2.120990352223171</v>
      </c>
      <c r="AD1314" s="30">
        <v>-2923</v>
      </c>
      <c r="AE1314" s="27">
        <v>1.894059405940594</v>
      </c>
      <c r="AF1314" s="30">
        <v>75.152259000000001</v>
      </c>
      <c r="AG1314" s="27">
        <v>-1.0257106599384194</v>
      </c>
      <c r="AH1314" s="25">
        <v>-2.6296630955784579</v>
      </c>
      <c r="AI1314" s="25">
        <v>-10.689269542134632</v>
      </c>
      <c r="AJ1314" s="25">
        <v>0.27701686623263477</v>
      </c>
      <c r="AK1314" s="25">
        <v>-9.6323995988450406</v>
      </c>
      <c r="AL1314" s="25">
        <v>-58.519548133170929</v>
      </c>
      <c r="AM1314" s="25">
        <v>2.3130960262953826</v>
      </c>
      <c r="AN1314" s="49">
        <v>9.1314531240808687</v>
      </c>
      <c r="AO1314" s="49">
        <v>-17.557072483805779</v>
      </c>
      <c r="AP1314" s="49">
        <v>20.249507350173591</v>
      </c>
      <c r="AQ1314" s="49">
        <v>124.78033392209431</v>
      </c>
      <c r="AR1314" s="49">
        <v>1996.5181244783146</v>
      </c>
      <c r="AS1314" s="49">
        <v>108.21397063969731</v>
      </c>
      <c r="AT1314" s="28">
        <v>0</v>
      </c>
      <c r="AU1314" s="28">
        <v>0</v>
      </c>
      <c r="AV1314" s="28" t="s">
        <v>4748</v>
      </c>
    </row>
    <row r="1315" spans="1:48" x14ac:dyDescent="0.25">
      <c r="A1315" s="162">
        <v>1312</v>
      </c>
      <c r="B1315" s="3" t="s">
        <v>3702</v>
      </c>
      <c r="C1315" s="3" t="s">
        <v>2176</v>
      </c>
      <c r="D1315" s="6">
        <v>5100</v>
      </c>
      <c r="E1315" s="171">
        <v>24.390239999999999</v>
      </c>
      <c r="F1315" s="171">
        <v>-3.7735850000000002</v>
      </c>
      <c r="G1315" s="171">
        <v>-32.894739999999999</v>
      </c>
      <c r="H1315" s="6">
        <v>9945000000</v>
      </c>
      <c r="I1315" s="154">
        <v>1.95</v>
      </c>
      <c r="J1315" s="154">
        <v>40.430770000000003</v>
      </c>
      <c r="K1315" s="6">
        <v>135</v>
      </c>
      <c r="L1315" s="6">
        <v>561000</v>
      </c>
      <c r="M1315" s="154" t="s">
        <v>4942</v>
      </c>
      <c r="N1315" s="154">
        <v>0.4624245963873635</v>
      </c>
      <c r="O1315" s="154" t="s">
        <v>4942</v>
      </c>
      <c r="P1315" s="172" t="s">
        <v>4374</v>
      </c>
      <c r="Q1315" s="168" t="s">
        <v>4300</v>
      </c>
      <c r="R1315" s="172" t="s">
        <v>4441</v>
      </c>
      <c r="S1315" s="168" t="s">
        <v>4442</v>
      </c>
      <c r="T1315" s="172">
        <v>61898.115209000003</v>
      </c>
      <c r="U1315" s="168">
        <v>96.171295461538463</v>
      </c>
      <c r="V1315" s="172" t="s">
        <v>4365</v>
      </c>
      <c r="W1315" s="173" t="s">
        <v>4443</v>
      </c>
      <c r="X1315" s="172" t="s">
        <v>4444</v>
      </c>
      <c r="Y1315" s="173" t="s">
        <v>4445</v>
      </c>
      <c r="Z1315" s="172">
        <v>-313.423879</v>
      </c>
      <c r="AA1315" s="173">
        <v>-1.3227846333676621</v>
      </c>
      <c r="AB1315" s="172">
        <v>197</v>
      </c>
      <c r="AC1315" s="168">
        <v>-0.81436110064078404</v>
      </c>
      <c r="AD1315" s="172">
        <v>239</v>
      </c>
      <c r="AE1315" s="168">
        <v>0.21319796954314718</v>
      </c>
      <c r="AF1315" s="172">
        <v>-173</v>
      </c>
      <c r="AG1315" s="168">
        <v>-1.7238493723849373</v>
      </c>
      <c r="AH1315" s="171">
        <v>0.93432493262507621</v>
      </c>
      <c r="AI1315" s="171">
        <v>1.5087060560057362</v>
      </c>
      <c r="AJ1315" s="171">
        <v>-1.2356037365253061</v>
      </c>
      <c r="AK1315" s="171">
        <v>1.7054878996879148</v>
      </c>
      <c r="AL1315" s="171">
        <v>2.0992418695786679</v>
      </c>
      <c r="AM1315" s="171">
        <v>-1.543135522249812</v>
      </c>
      <c r="AN1315" s="170">
        <v>20.826596723710146</v>
      </c>
      <c r="AO1315" s="170">
        <v>22.137612922726156</v>
      </c>
      <c r="AP1315" s="170">
        <v>17.520171133455097</v>
      </c>
      <c r="AQ1315" s="170">
        <v>43.889021725287023</v>
      </c>
      <c r="AR1315" s="170">
        <v>6.5463774407147364</v>
      </c>
      <c r="AS1315" s="170">
        <v>6.7654880617759066</v>
      </c>
      <c r="AT1315" s="6">
        <v>150</v>
      </c>
      <c r="AU1315" s="6" t="s">
        <v>4748</v>
      </c>
      <c r="AV1315" s="6">
        <v>0</v>
      </c>
    </row>
    <row r="1316" spans="1:48" x14ac:dyDescent="0.25">
      <c r="A1316" s="162">
        <v>1313</v>
      </c>
      <c r="B1316" s="3" t="s">
        <v>2062</v>
      </c>
      <c r="C1316" s="3" t="s">
        <v>694</v>
      </c>
      <c r="D1316" s="28">
        <v>4600</v>
      </c>
      <c r="E1316" s="25">
        <v>-2.1276600000000001</v>
      </c>
      <c r="F1316" s="25">
        <v>-11.538460000000001</v>
      </c>
      <c r="G1316" s="25">
        <v>2.2222219999999999</v>
      </c>
      <c r="H1316" s="28">
        <v>137539912600</v>
      </c>
      <c r="I1316" s="51">
        <v>29.899979999999999</v>
      </c>
      <c r="J1316" s="51">
        <v>74.198189999999997</v>
      </c>
      <c r="K1316" s="28">
        <v>356553</v>
      </c>
      <c r="L1316" s="28">
        <v>1655690000</v>
      </c>
      <c r="M1316" s="51">
        <v>2.226391706432632</v>
      </c>
      <c r="N1316" s="51">
        <v>0.34460440611952858</v>
      </c>
      <c r="O1316" s="51">
        <v>0.48933500000000002</v>
      </c>
      <c r="P1316" s="30">
        <v>116120.69826999999</v>
      </c>
      <c r="Q1316" s="27" t="s">
        <v>2001</v>
      </c>
      <c r="R1316" s="30">
        <v>158240.47255000001</v>
      </c>
      <c r="S1316" s="27">
        <v>0.36272408715683491</v>
      </c>
      <c r="T1316" s="30">
        <v>171790.66080000001</v>
      </c>
      <c r="U1316" s="27">
        <v>8.5630357592103926E-2</v>
      </c>
      <c r="V1316" s="30">
        <v>32394.830504000001</v>
      </c>
      <c r="W1316" s="32" t="s">
        <v>2001</v>
      </c>
      <c r="X1316" s="30">
        <v>60055.041954</v>
      </c>
      <c r="Y1316" s="32">
        <v>0.85384646314431589</v>
      </c>
      <c r="Z1316" s="30">
        <v>28625.421886</v>
      </c>
      <c r="AA1316" s="32">
        <v>-0.52334690053291377</v>
      </c>
      <c r="AB1316" s="30">
        <v>1971.2080607692308</v>
      </c>
      <c r="AC1316" s="27" t="s">
        <v>2001</v>
      </c>
      <c r="AD1316" s="30">
        <v>3655.1638200000002</v>
      </c>
      <c r="AE1316" s="27">
        <v>0.85427601111454154</v>
      </c>
      <c r="AF1316" s="30">
        <v>1578.6862000000001</v>
      </c>
      <c r="AG1316" s="27">
        <v>-0.5680942694382437</v>
      </c>
      <c r="AH1316" s="25" t="s">
        <v>4748</v>
      </c>
      <c r="AI1316" s="25">
        <v>27.109485976041832</v>
      </c>
      <c r="AJ1316" s="25">
        <v>7.7717063949032603</v>
      </c>
      <c r="AK1316" s="25" t="s">
        <v>4748</v>
      </c>
      <c r="AL1316" s="25">
        <v>36.914040867344823</v>
      </c>
      <c r="AM1316" s="25">
        <v>10.443244236380037</v>
      </c>
      <c r="AN1316" s="49">
        <v>33.809492753578141</v>
      </c>
      <c r="AO1316" s="49">
        <v>43.323374454874887</v>
      </c>
      <c r="AP1316" s="49">
        <v>19.428432362139215</v>
      </c>
      <c r="AQ1316" s="49">
        <v>18.7742142401802</v>
      </c>
      <c r="AR1316" s="49">
        <v>2.6948792118969402</v>
      </c>
      <c r="AS1316" s="49">
        <v>13.938292677233024</v>
      </c>
      <c r="AT1316" s="28" t="s">
        <v>4748</v>
      </c>
      <c r="AU1316" s="28">
        <v>791.16100000000006</v>
      </c>
      <c r="AV1316" s="28">
        <v>455</v>
      </c>
    </row>
    <row r="1317" spans="1:48" x14ac:dyDescent="0.25">
      <c r="A1317" s="162">
        <v>1314</v>
      </c>
      <c r="B1317" s="3" t="s">
        <v>3705</v>
      </c>
      <c r="C1317" s="3" t="s">
        <v>2176</v>
      </c>
      <c r="D1317" s="28">
        <v>57500</v>
      </c>
      <c r="E1317" s="25">
        <v>85.483869999999996</v>
      </c>
      <c r="F1317" s="25">
        <v>80.250780000000006</v>
      </c>
      <c r="G1317" s="25">
        <v>52.925530000000002</v>
      </c>
      <c r="H1317" s="28">
        <v>172500000000</v>
      </c>
      <c r="I1317" s="51">
        <v>3</v>
      </c>
      <c r="J1317" s="51">
        <v>90</v>
      </c>
      <c r="K1317" s="28">
        <v>50</v>
      </c>
      <c r="L1317" s="28">
        <v>2289000</v>
      </c>
      <c r="M1317" s="51">
        <v>31.73289183222958</v>
      </c>
      <c r="N1317" s="51">
        <v>3.6362402290199363</v>
      </c>
      <c r="O1317" s="51" t="s">
        <v>4942</v>
      </c>
      <c r="P1317" s="30" t="s">
        <v>4748</v>
      </c>
      <c r="Q1317" s="27" t="s">
        <v>4748</v>
      </c>
      <c r="R1317" s="30" t="s">
        <v>4447</v>
      </c>
      <c r="S1317" s="27" t="s">
        <v>4748</v>
      </c>
      <c r="T1317" s="30">
        <v>102459.76583400001</v>
      </c>
      <c r="U1317" s="27">
        <v>930.45241667272728</v>
      </c>
      <c r="V1317" s="30" t="s">
        <v>4748</v>
      </c>
      <c r="W1317" s="32" t="s">
        <v>4448</v>
      </c>
      <c r="X1317" s="30" t="s">
        <v>4748</v>
      </c>
      <c r="Y1317" s="32" t="s">
        <v>4748</v>
      </c>
      <c r="Z1317" s="30">
        <v>5785.6274620000004</v>
      </c>
      <c r="AA1317" s="32" t="s">
        <v>4748</v>
      </c>
      <c r="AB1317" s="30" t="s">
        <v>4748</v>
      </c>
      <c r="AC1317" s="27" t="s">
        <v>2001</v>
      </c>
      <c r="AD1317" s="30">
        <v>2087</v>
      </c>
      <c r="AE1317" s="27" t="s">
        <v>2001</v>
      </c>
      <c r="AF1317" s="30">
        <v>1812</v>
      </c>
      <c r="AG1317" s="27">
        <v>-0.13176808816482991</v>
      </c>
      <c r="AH1317" s="25" t="s">
        <v>4748</v>
      </c>
      <c r="AI1317" s="25" t="s">
        <v>4748</v>
      </c>
      <c r="AJ1317" s="25">
        <v>9.060237138364986</v>
      </c>
      <c r="AK1317" s="25" t="s">
        <v>4748</v>
      </c>
      <c r="AL1317" s="25" t="s">
        <v>4748</v>
      </c>
      <c r="AM1317" s="25">
        <v>11.483248189567465</v>
      </c>
      <c r="AN1317" s="49" t="s">
        <v>4748</v>
      </c>
      <c r="AO1317" s="49">
        <v>44.596545164022103</v>
      </c>
      <c r="AP1317" s="49">
        <v>43.833731989749026</v>
      </c>
      <c r="AQ1317" s="49" t="s">
        <v>4748</v>
      </c>
      <c r="AR1317" s="49">
        <v>6.9159049890331712</v>
      </c>
      <c r="AS1317" s="49">
        <v>13.071785445767503</v>
      </c>
      <c r="AT1317" s="28" t="s">
        <v>4748</v>
      </c>
      <c r="AU1317" s="28" t="s">
        <v>4748</v>
      </c>
      <c r="AV1317" s="28">
        <v>1200</v>
      </c>
    </row>
    <row r="1318" spans="1:48" x14ac:dyDescent="0.25">
      <c r="A1318" s="162">
        <v>1315</v>
      </c>
      <c r="B1318" s="3" t="s">
        <v>3708</v>
      </c>
      <c r="C1318" s="3" t="s">
        <v>2176</v>
      </c>
      <c r="D1318" s="28">
        <v>8000</v>
      </c>
      <c r="E1318" s="25">
        <v>2.5641029999999998</v>
      </c>
      <c r="F1318" s="25">
        <v>21.212119999999999</v>
      </c>
      <c r="G1318" s="25">
        <v>45.454549999999998</v>
      </c>
      <c r="H1318" s="28">
        <v>195880000000</v>
      </c>
      <c r="I1318" s="51">
        <v>24.484999999999999</v>
      </c>
      <c r="J1318" s="51">
        <v>99.857060000000004</v>
      </c>
      <c r="K1318" s="28">
        <v>17280</v>
      </c>
      <c r="L1318" s="28">
        <v>158706000</v>
      </c>
      <c r="M1318" s="51">
        <v>3.8722168441432721</v>
      </c>
      <c r="N1318" s="51">
        <v>1.0253846469432475</v>
      </c>
      <c r="O1318" s="51">
        <v>0.2823232</v>
      </c>
      <c r="P1318" s="30" t="s">
        <v>4748</v>
      </c>
      <c r="Q1318" s="27" t="s">
        <v>4748</v>
      </c>
      <c r="R1318" s="30" t="s">
        <v>4304</v>
      </c>
      <c r="S1318" s="27" t="s">
        <v>4748</v>
      </c>
      <c r="T1318" s="30">
        <v>207892.74717399999</v>
      </c>
      <c r="U1318" s="27">
        <v>1432.7430839586207</v>
      </c>
      <c r="V1318" s="30" t="s">
        <v>4748</v>
      </c>
      <c r="W1318" s="32" t="s">
        <v>4308</v>
      </c>
      <c r="X1318" s="30" t="s">
        <v>4748</v>
      </c>
      <c r="Y1318" s="32" t="s">
        <v>4748</v>
      </c>
      <c r="Z1318" s="30">
        <v>31424.416625000002</v>
      </c>
      <c r="AA1318" s="32" t="s">
        <v>4748</v>
      </c>
      <c r="AB1318" s="30" t="s">
        <v>4748</v>
      </c>
      <c r="AC1318" s="27" t="s">
        <v>2001</v>
      </c>
      <c r="AD1318" s="30">
        <v>477</v>
      </c>
      <c r="AE1318" s="27" t="s">
        <v>2001</v>
      </c>
      <c r="AF1318" s="30">
        <v>1283</v>
      </c>
      <c r="AG1318" s="27">
        <v>1.6897274633123689</v>
      </c>
      <c r="AH1318" s="25" t="s">
        <v>4748</v>
      </c>
      <c r="AI1318" s="25" t="s">
        <v>4748</v>
      </c>
      <c r="AJ1318" s="25">
        <v>9.8486625050690808</v>
      </c>
      <c r="AK1318" s="25" t="s">
        <v>4748</v>
      </c>
      <c r="AL1318" s="25" t="s">
        <v>4748</v>
      </c>
      <c r="AM1318" s="25">
        <v>17.723072955479999</v>
      </c>
      <c r="AN1318" s="49" t="s">
        <v>4748</v>
      </c>
      <c r="AO1318" s="49">
        <v>25.416203852638088</v>
      </c>
      <c r="AP1318" s="49">
        <v>24.904611074125626</v>
      </c>
      <c r="AQ1318" s="49" t="s">
        <v>4748</v>
      </c>
      <c r="AR1318" s="49">
        <v>23.298996542043401</v>
      </c>
      <c r="AS1318" s="49">
        <v>33.416306062330207</v>
      </c>
      <c r="AT1318" s="28" t="s">
        <v>4748</v>
      </c>
      <c r="AU1318" s="28" t="s">
        <v>4748</v>
      </c>
      <c r="AV1318" s="28">
        <v>0</v>
      </c>
    </row>
    <row r="1319" spans="1:48" x14ac:dyDescent="0.25">
      <c r="A1319" s="162">
        <v>1316</v>
      </c>
      <c r="B1319" s="3" t="s">
        <v>3711</v>
      </c>
      <c r="C1319" s="3" t="s">
        <v>2176</v>
      </c>
      <c r="D1319" s="28">
        <v>18500</v>
      </c>
      <c r="E1319" s="25">
        <v>-15.52511</v>
      </c>
      <c r="F1319" s="25">
        <v>-11.90476</v>
      </c>
      <c r="G1319" s="25">
        <v>-47.142859999999999</v>
      </c>
      <c r="H1319" s="28">
        <v>250078745000</v>
      </c>
      <c r="I1319" s="51">
        <v>13.517769999999999</v>
      </c>
      <c r="J1319" s="51">
        <v>8.6412709999999997</v>
      </c>
      <c r="K1319" s="28">
        <v>30</v>
      </c>
      <c r="L1319" s="28">
        <v>523000</v>
      </c>
      <c r="M1319" s="51">
        <v>5.2963068995133122</v>
      </c>
      <c r="N1319" s="51">
        <v>0.32669319089110271</v>
      </c>
      <c r="O1319" s="51" t="s">
        <v>4942</v>
      </c>
      <c r="P1319" s="30" t="s">
        <v>4347</v>
      </c>
      <c r="Q1319" s="27" t="s">
        <v>4305</v>
      </c>
      <c r="R1319" s="30" t="s">
        <v>4360</v>
      </c>
      <c r="S1319" s="27" t="s">
        <v>4451</v>
      </c>
      <c r="T1319" s="30">
        <v>1459898.6682440001</v>
      </c>
      <c r="U1319" s="27">
        <v>10426.847630314287</v>
      </c>
      <c r="V1319" s="30" t="s">
        <v>4452</v>
      </c>
      <c r="W1319" s="32" t="s">
        <v>4453</v>
      </c>
      <c r="X1319" s="30" t="s">
        <v>4454</v>
      </c>
      <c r="Y1319" s="32" t="s">
        <v>4455</v>
      </c>
      <c r="Z1319" s="30">
        <v>71959.573241000006</v>
      </c>
      <c r="AA1319" s="32">
        <v>263.55725456250002</v>
      </c>
      <c r="AB1319" s="30">
        <v>4486</v>
      </c>
      <c r="AC1319" s="27">
        <v>0.88963774220724523</v>
      </c>
      <c r="AD1319" s="30">
        <v>7807</v>
      </c>
      <c r="AE1319" s="27">
        <v>0.74030316540347751</v>
      </c>
      <c r="AF1319" s="30">
        <v>5323</v>
      </c>
      <c r="AG1319" s="27">
        <v>-0.31817599590111439</v>
      </c>
      <c r="AH1319" s="25">
        <v>6.0950792847514785</v>
      </c>
      <c r="AI1319" s="25">
        <v>12.135730097709168</v>
      </c>
      <c r="AJ1319" s="25">
        <v>7.1421185541419598</v>
      </c>
      <c r="AK1319" s="25">
        <v>11.443415206804595</v>
      </c>
      <c r="AL1319" s="25">
        <v>17.345511695199015</v>
      </c>
      <c r="AM1319" s="25">
        <v>10.392406624124458</v>
      </c>
      <c r="AN1319" s="49">
        <v>13.906961743498748</v>
      </c>
      <c r="AO1319" s="49">
        <v>16.288812133454144</v>
      </c>
      <c r="AP1319" s="49">
        <v>10.897107871490363</v>
      </c>
      <c r="AQ1319" s="49">
        <v>13.16525901836744</v>
      </c>
      <c r="AR1319" s="49">
        <v>0</v>
      </c>
      <c r="AS1319" s="49">
        <v>0</v>
      </c>
      <c r="AT1319" s="28" t="s">
        <v>4748</v>
      </c>
      <c r="AU1319" s="28">
        <v>500</v>
      </c>
      <c r="AV1319" s="28" t="s">
        <v>4748</v>
      </c>
    </row>
    <row r="1320" spans="1:48" x14ac:dyDescent="0.25">
      <c r="A1320" s="162">
        <v>1317</v>
      </c>
      <c r="B1320" s="3" t="s">
        <v>3714</v>
      </c>
      <c r="C1320" s="3" t="s">
        <v>2176</v>
      </c>
      <c r="D1320" s="28" t="s">
        <v>4942</v>
      </c>
      <c r="E1320" s="25" t="s">
        <v>4942</v>
      </c>
      <c r="F1320" s="25" t="s">
        <v>4942</v>
      </c>
      <c r="G1320" s="25" t="s">
        <v>4942</v>
      </c>
      <c r="H1320" s="28" t="s">
        <v>4942</v>
      </c>
      <c r="I1320" s="51">
        <v>1.99339</v>
      </c>
      <c r="J1320" s="51">
        <v>1.1630419999999999</v>
      </c>
      <c r="K1320" s="28">
        <v>0</v>
      </c>
      <c r="L1320" s="28" t="s">
        <v>4942</v>
      </c>
      <c r="M1320" s="51" t="s">
        <v>4942</v>
      </c>
      <c r="N1320" s="51" t="s">
        <v>4942</v>
      </c>
      <c r="O1320" s="51" t="s">
        <v>4942</v>
      </c>
      <c r="P1320" s="30" t="s">
        <v>4456</v>
      </c>
      <c r="Q1320" s="27" t="s">
        <v>4457</v>
      </c>
      <c r="R1320" s="30" t="s">
        <v>4292</v>
      </c>
      <c r="S1320" s="27" t="s">
        <v>4458</v>
      </c>
      <c r="T1320" s="30">
        <v>8439.9024499999996</v>
      </c>
      <c r="U1320" s="27">
        <v>77.147244907407398</v>
      </c>
      <c r="V1320" s="30" t="s">
        <v>4459</v>
      </c>
      <c r="W1320" s="32" t="s">
        <v>4912</v>
      </c>
      <c r="X1320" s="30" t="s">
        <v>4460</v>
      </c>
      <c r="Y1320" s="32" t="s">
        <v>4320</v>
      </c>
      <c r="Z1320" s="30">
        <v>-1746.3156799999999</v>
      </c>
      <c r="AA1320" s="32">
        <v>-2.8899520346320342</v>
      </c>
      <c r="AB1320" s="30">
        <v>-1459.8036420000001</v>
      </c>
      <c r="AC1320" s="27">
        <v>-5.4917035138461543</v>
      </c>
      <c r="AD1320" s="30">
        <v>110</v>
      </c>
      <c r="AE1320" s="27">
        <v>-1.0753526000587961</v>
      </c>
      <c r="AF1320" s="30">
        <v>-876</v>
      </c>
      <c r="AG1320" s="27">
        <v>-8.963636363636363</v>
      </c>
      <c r="AH1320" s="25">
        <v>-12.69106733366074</v>
      </c>
      <c r="AI1320" s="25">
        <v>1.0652417881085223</v>
      </c>
      <c r="AJ1320" s="25">
        <v>-8.9844569603612161</v>
      </c>
      <c r="AK1320" s="25">
        <v>-14.014245668110622</v>
      </c>
      <c r="AL1320" s="25">
        <v>1.1527067432489775</v>
      </c>
      <c r="AM1320" s="25">
        <v>-9.5806312828320408</v>
      </c>
      <c r="AN1320" s="49">
        <v>13.231126352235378</v>
      </c>
      <c r="AO1320" s="49">
        <v>23.769847505875873</v>
      </c>
      <c r="AP1320" s="49">
        <v>25.784771351237591</v>
      </c>
      <c r="AQ1320" s="49">
        <v>0</v>
      </c>
      <c r="AR1320" s="49">
        <v>0</v>
      </c>
      <c r="AS1320" s="49">
        <v>0</v>
      </c>
      <c r="AT1320" s="28">
        <v>0</v>
      </c>
      <c r="AU1320" s="28" t="s">
        <v>4748</v>
      </c>
      <c r="AV1320" s="28" t="s">
        <v>4748</v>
      </c>
    </row>
    <row r="1321" spans="1:48" x14ac:dyDescent="0.25">
      <c r="A1321" s="162">
        <v>1318</v>
      </c>
      <c r="B1321" s="3" t="s">
        <v>3717</v>
      </c>
      <c r="C1321" s="3" t="s">
        <v>2176</v>
      </c>
      <c r="D1321" s="28" t="s">
        <v>4942</v>
      </c>
      <c r="E1321" s="25" t="s">
        <v>4942</v>
      </c>
      <c r="F1321" s="25" t="s">
        <v>4942</v>
      </c>
      <c r="G1321" s="25" t="s">
        <v>4942</v>
      </c>
      <c r="H1321" s="28" t="s">
        <v>4942</v>
      </c>
      <c r="I1321" s="51">
        <v>50.8</v>
      </c>
      <c r="J1321" s="51">
        <v>99.999020000000002</v>
      </c>
      <c r="K1321" s="28" t="s">
        <v>4942</v>
      </c>
      <c r="L1321" s="28" t="s">
        <v>4942</v>
      </c>
      <c r="M1321" s="51" t="s">
        <v>4942</v>
      </c>
      <c r="N1321" s="51" t="s">
        <v>4942</v>
      </c>
      <c r="O1321" s="51" t="s">
        <v>4942</v>
      </c>
      <c r="P1321" s="30" t="s">
        <v>4748</v>
      </c>
      <c r="Q1321" s="27" t="s">
        <v>4748</v>
      </c>
      <c r="R1321" s="30" t="s">
        <v>4461</v>
      </c>
      <c r="S1321" s="27" t="s">
        <v>4748</v>
      </c>
      <c r="T1321" s="30">
        <v>1200802.9574740001</v>
      </c>
      <c r="U1321" s="27">
        <v>2367.4476478777119</v>
      </c>
      <c r="V1321" s="30" t="s">
        <v>4748</v>
      </c>
      <c r="W1321" s="32" t="s">
        <v>4317</v>
      </c>
      <c r="X1321" s="30" t="s">
        <v>4748</v>
      </c>
      <c r="Y1321" s="32" t="s">
        <v>4748</v>
      </c>
      <c r="Z1321" s="30">
        <v>23419.602505999999</v>
      </c>
      <c r="AA1321" s="32" t="s">
        <v>4748</v>
      </c>
      <c r="AB1321" s="30" t="s">
        <v>4748</v>
      </c>
      <c r="AC1321" s="27" t="s">
        <v>2001</v>
      </c>
      <c r="AD1321" s="30">
        <v>866</v>
      </c>
      <c r="AE1321" s="27" t="s">
        <v>2001</v>
      </c>
      <c r="AF1321" s="30">
        <v>461</v>
      </c>
      <c r="AG1321" s="27">
        <v>-0.4676674364896074</v>
      </c>
      <c r="AH1321" s="25" t="s">
        <v>4748</v>
      </c>
      <c r="AI1321" s="25" t="s">
        <v>4748</v>
      </c>
      <c r="AJ1321" s="25">
        <v>1.84647688744542</v>
      </c>
      <c r="AK1321" s="25" t="s">
        <v>4748</v>
      </c>
      <c r="AL1321" s="25" t="s">
        <v>4748</v>
      </c>
      <c r="AM1321" s="25">
        <v>10.706690694250485</v>
      </c>
      <c r="AN1321" s="49" t="s">
        <v>4748</v>
      </c>
      <c r="AO1321" s="49">
        <v>25.064016426046297</v>
      </c>
      <c r="AP1321" s="49">
        <v>8.6296003157740113</v>
      </c>
      <c r="AQ1321" s="49" t="s">
        <v>4748</v>
      </c>
      <c r="AR1321" s="49">
        <v>336.68168608287971</v>
      </c>
      <c r="AS1321" s="49">
        <v>307.84198670509596</v>
      </c>
      <c r="AT1321" s="28" t="s">
        <v>4748</v>
      </c>
      <c r="AU1321" s="28" t="s">
        <v>4748</v>
      </c>
      <c r="AV1321" s="28">
        <v>0</v>
      </c>
    </row>
    <row r="1322" spans="1:48" x14ac:dyDescent="0.25">
      <c r="A1322" s="162">
        <v>1319</v>
      </c>
      <c r="B1322" s="3" t="s">
        <v>2063</v>
      </c>
      <c r="C1322" s="3" t="s">
        <v>694</v>
      </c>
      <c r="D1322" s="6">
        <v>52000</v>
      </c>
      <c r="E1322" s="171">
        <v>2.1610999999999998</v>
      </c>
      <c r="F1322" s="171">
        <v>6.1224489999999996</v>
      </c>
      <c r="G1322" s="171">
        <v>-14.754099999999999</v>
      </c>
      <c r="H1322" s="6">
        <v>237650920000</v>
      </c>
      <c r="I1322" s="154">
        <v>4.5702099999999994</v>
      </c>
      <c r="J1322" s="154">
        <v>55.912489999999998</v>
      </c>
      <c r="K1322" s="6">
        <v>1125</v>
      </c>
      <c r="L1322" s="6">
        <v>56740000</v>
      </c>
      <c r="M1322" s="154">
        <v>4.7824655056358978</v>
      </c>
      <c r="N1322" s="154">
        <v>0.93369770013848974</v>
      </c>
      <c r="O1322" s="154">
        <v>0.48845060000000001</v>
      </c>
      <c r="P1322" s="172" t="s">
        <v>4748</v>
      </c>
      <c r="Q1322" s="168" t="s">
        <v>2001</v>
      </c>
      <c r="R1322" s="172">
        <v>296102.84075600002</v>
      </c>
      <c r="S1322" s="168" t="s">
        <v>2001</v>
      </c>
      <c r="T1322" s="172">
        <v>358543.68839999998</v>
      </c>
      <c r="U1322" s="168">
        <v>0.21087554406630496</v>
      </c>
      <c r="V1322" s="172" t="s">
        <v>4748</v>
      </c>
      <c r="W1322" s="173" t="s">
        <v>2001</v>
      </c>
      <c r="X1322" s="172">
        <v>34244.967682000002</v>
      </c>
      <c r="Y1322" s="173" t="s">
        <v>2001</v>
      </c>
      <c r="Z1322" s="172">
        <v>35504.449550999998</v>
      </c>
      <c r="AA1322" s="173">
        <v>3.6778597097698831E-2</v>
      </c>
      <c r="AB1322" s="172" t="s">
        <v>4748</v>
      </c>
      <c r="AC1322" s="168" t="s">
        <v>2001</v>
      </c>
      <c r="AD1322" s="172">
        <v>6874</v>
      </c>
      <c r="AE1322" s="168" t="s">
        <v>2001</v>
      </c>
      <c r="AF1322" s="172">
        <v>7184</v>
      </c>
      <c r="AG1322" s="168">
        <v>4.5097468722723306E-2</v>
      </c>
      <c r="AH1322" s="171" t="s">
        <v>4748</v>
      </c>
      <c r="AI1322" s="171" t="s">
        <v>4748</v>
      </c>
      <c r="AJ1322" s="171">
        <v>9.9070624727781009</v>
      </c>
      <c r="AK1322" s="171" t="s">
        <v>4748</v>
      </c>
      <c r="AL1322" s="171" t="s">
        <v>4748</v>
      </c>
      <c r="AM1322" s="171">
        <v>15.464361153450861</v>
      </c>
      <c r="AN1322" s="170" t="s">
        <v>4748</v>
      </c>
      <c r="AO1322" s="170">
        <v>42.828380457687423</v>
      </c>
      <c r="AP1322" s="170">
        <v>41.589905828335304</v>
      </c>
      <c r="AQ1322" s="170" t="s">
        <v>4748</v>
      </c>
      <c r="AR1322" s="170">
        <v>0</v>
      </c>
      <c r="AS1322" s="170">
        <v>0</v>
      </c>
      <c r="AT1322" s="6" t="s">
        <v>4748</v>
      </c>
      <c r="AU1322" s="6" t="s">
        <v>4748</v>
      </c>
      <c r="AV1322" s="6">
        <v>1400</v>
      </c>
    </row>
    <row r="1323" spans="1:48" x14ac:dyDescent="0.25">
      <c r="A1323" s="162">
        <v>1320</v>
      </c>
      <c r="B1323" s="3" t="s">
        <v>3720</v>
      </c>
      <c r="C1323" s="3" t="s">
        <v>2176</v>
      </c>
      <c r="D1323" s="28" t="s">
        <v>4942</v>
      </c>
      <c r="E1323" s="25" t="s">
        <v>4942</v>
      </c>
      <c r="F1323" s="25" t="s">
        <v>4942</v>
      </c>
      <c r="G1323" s="25" t="s">
        <v>4942</v>
      </c>
      <c r="H1323" s="28" t="s">
        <v>4942</v>
      </c>
      <c r="I1323" s="51">
        <v>1.3137999999999999</v>
      </c>
      <c r="J1323" s="51">
        <v>88.124979999999994</v>
      </c>
      <c r="K1323" s="28" t="s">
        <v>4942</v>
      </c>
      <c r="L1323" s="28" t="s">
        <v>4942</v>
      </c>
      <c r="M1323" s="51" t="s">
        <v>4942</v>
      </c>
      <c r="N1323" s="51" t="s">
        <v>4942</v>
      </c>
      <c r="O1323" s="51" t="s">
        <v>4942</v>
      </c>
      <c r="P1323" s="30" t="s">
        <v>4748</v>
      </c>
      <c r="Q1323" s="27" t="s">
        <v>4462</v>
      </c>
      <c r="R1323" s="30" t="s">
        <v>4463</v>
      </c>
      <c r="S1323" s="27" t="s">
        <v>4748</v>
      </c>
      <c r="T1323" s="30">
        <v>93742.518765000001</v>
      </c>
      <c r="U1323" s="27">
        <v>122.67086908311346</v>
      </c>
      <c r="V1323" s="30" t="s">
        <v>4301</v>
      </c>
      <c r="W1323" s="32" t="s">
        <v>4388</v>
      </c>
      <c r="X1323" s="30" t="s">
        <v>4748</v>
      </c>
      <c r="Y1323" s="32" t="s">
        <v>4748</v>
      </c>
      <c r="Z1323" s="30">
        <v>2549.8132059999998</v>
      </c>
      <c r="AA1323" s="32" t="s">
        <v>4748</v>
      </c>
      <c r="AB1323" s="30" t="s">
        <v>4748</v>
      </c>
      <c r="AC1323" s="27" t="s">
        <v>2001</v>
      </c>
      <c r="AD1323" s="30">
        <v>1761</v>
      </c>
      <c r="AE1323" s="27" t="s">
        <v>2001</v>
      </c>
      <c r="AF1323" s="30">
        <v>1941</v>
      </c>
      <c r="AG1323" s="27">
        <v>0.10221465076660988</v>
      </c>
      <c r="AH1323" s="25" t="s">
        <v>4748</v>
      </c>
      <c r="AI1323" s="25">
        <v>4.2068206291203953</v>
      </c>
      <c r="AJ1323" s="25">
        <v>4.7106187678275431</v>
      </c>
      <c r="AK1323" s="25" t="s">
        <v>4748</v>
      </c>
      <c r="AL1323" s="25">
        <v>16.186970560648895</v>
      </c>
      <c r="AM1323" s="25">
        <v>16.255796342762636</v>
      </c>
      <c r="AN1323" s="49">
        <v>15.488479107283649</v>
      </c>
      <c r="AO1323" s="49">
        <v>12.122434277504201</v>
      </c>
      <c r="AP1323" s="49">
        <v>8.1448249946647344</v>
      </c>
      <c r="AQ1323" s="49">
        <v>38.05753738773025</v>
      </c>
      <c r="AR1323" s="49">
        <v>1.525805485328207</v>
      </c>
      <c r="AS1323" s="49">
        <v>31.408603019555592</v>
      </c>
      <c r="AT1323" s="28" t="s">
        <v>4748</v>
      </c>
      <c r="AU1323" s="28" t="s">
        <v>4748</v>
      </c>
      <c r="AV1323" s="28">
        <v>1090</v>
      </c>
    </row>
    <row r="1324" spans="1:48" x14ac:dyDescent="0.25">
      <c r="A1324" s="162">
        <v>1321</v>
      </c>
      <c r="B1324" s="3" t="s">
        <v>623</v>
      </c>
      <c r="C1324" s="3" t="s">
        <v>694</v>
      </c>
      <c r="D1324" s="28">
        <v>9400</v>
      </c>
      <c r="E1324" s="25">
        <v>6.8181820000000002</v>
      </c>
      <c r="F1324" s="25">
        <v>10.588240000000001</v>
      </c>
      <c r="G1324" s="25">
        <v>89.807699999999997</v>
      </c>
      <c r="H1324" s="28">
        <v>71162173600</v>
      </c>
      <c r="I1324" s="51">
        <v>7.5704399999999996</v>
      </c>
      <c r="J1324" s="51">
        <v>39.508299999999998</v>
      </c>
      <c r="K1324" s="28">
        <v>2770</v>
      </c>
      <c r="L1324" s="28">
        <v>22334500</v>
      </c>
      <c r="M1324" s="51" t="s">
        <v>4942</v>
      </c>
      <c r="N1324" s="51">
        <v>0.92098054581397026</v>
      </c>
      <c r="O1324" s="51">
        <v>0.80228820000000001</v>
      </c>
      <c r="P1324" s="30">
        <v>74470.822509999998</v>
      </c>
      <c r="Q1324" s="27">
        <v>2.5825295539232394</v>
      </c>
      <c r="R1324" s="30">
        <v>89976.777465000006</v>
      </c>
      <c r="S1324" s="27">
        <v>0.20821516981255117</v>
      </c>
      <c r="T1324" s="30">
        <v>38915.568271999997</v>
      </c>
      <c r="U1324" s="27">
        <v>-0.56749319804059739</v>
      </c>
      <c r="V1324" s="30">
        <v>2184.5379859999998</v>
      </c>
      <c r="W1324" s="32">
        <v>2.0387003355374858</v>
      </c>
      <c r="X1324" s="30">
        <v>3509.8203840000001</v>
      </c>
      <c r="Y1324" s="32">
        <v>0.6066648446917875</v>
      </c>
      <c r="Z1324" s="30">
        <v>156.646951</v>
      </c>
      <c r="AA1324" s="32">
        <v>-0.9553689551425204</v>
      </c>
      <c r="AB1324" s="30">
        <v>403.88349514563106</v>
      </c>
      <c r="AC1324" s="27">
        <v>1.7919463087248326</v>
      </c>
      <c r="AD1324" s="30">
        <v>649.51456310679612</v>
      </c>
      <c r="AE1324" s="27">
        <v>0.60817307692307687</v>
      </c>
      <c r="AF1324" s="30">
        <v>21.359223300970875</v>
      </c>
      <c r="AG1324" s="27">
        <v>-0.96711509715994026</v>
      </c>
      <c r="AH1324" s="25">
        <v>3.3496983370811471</v>
      </c>
      <c r="AI1324" s="25">
        <v>3.9849375494247239</v>
      </c>
      <c r="AJ1324" s="25">
        <v>0.1525780559010699</v>
      </c>
      <c r="AK1324" s="25">
        <v>3.8495369907660075</v>
      </c>
      <c r="AL1324" s="25">
        <v>5.1354269283201655</v>
      </c>
      <c r="AM1324" s="25">
        <v>0.19846694537206025</v>
      </c>
      <c r="AN1324" s="49">
        <v>14.81949734544431</v>
      </c>
      <c r="AO1324" s="49">
        <v>15.080846916615009</v>
      </c>
      <c r="AP1324" s="49">
        <v>13.335163330336975</v>
      </c>
      <c r="AQ1324" s="49">
        <v>0</v>
      </c>
      <c r="AR1324" s="49">
        <v>6.5288506999873377</v>
      </c>
      <c r="AS1324" s="49">
        <v>5.7198080834188074</v>
      </c>
      <c r="AT1324" s="28">
        <v>0</v>
      </c>
      <c r="AU1324" s="28">
        <v>194.17475728155338</v>
      </c>
      <c r="AV1324" s="28">
        <v>0</v>
      </c>
    </row>
    <row r="1325" spans="1:48" x14ac:dyDescent="0.25">
      <c r="A1325" s="162">
        <v>1322</v>
      </c>
      <c r="B1325" s="3" t="s">
        <v>3723</v>
      </c>
      <c r="C1325" s="3" t="s">
        <v>2176</v>
      </c>
      <c r="D1325" s="28">
        <v>8700</v>
      </c>
      <c r="E1325" s="25">
        <v>20.83333</v>
      </c>
      <c r="F1325" s="25">
        <v>31.818180000000002</v>
      </c>
      <c r="G1325" s="25">
        <v>24.285710000000002</v>
      </c>
      <c r="H1325" s="28">
        <v>23490000000</v>
      </c>
      <c r="I1325" s="51">
        <v>2.6999999999999997</v>
      </c>
      <c r="J1325" s="51">
        <v>17.993559999999999</v>
      </c>
      <c r="K1325" s="28">
        <v>225</v>
      </c>
      <c r="L1325" s="28">
        <v>1647000</v>
      </c>
      <c r="M1325" s="51">
        <v>4.4961240310077519</v>
      </c>
      <c r="N1325" s="51">
        <v>0.74035855610447221</v>
      </c>
      <c r="O1325" s="51" t="s">
        <v>4942</v>
      </c>
      <c r="P1325" s="30" t="s">
        <v>4748</v>
      </c>
      <c r="Q1325" s="27" t="s">
        <v>4464</v>
      </c>
      <c r="R1325" s="30" t="s">
        <v>4465</v>
      </c>
      <c r="S1325" s="27" t="s">
        <v>4748</v>
      </c>
      <c r="T1325" s="30">
        <v>63428.307216000001</v>
      </c>
      <c r="U1325" s="27">
        <v>78.583823357590973</v>
      </c>
      <c r="V1325" s="30" t="s">
        <v>4466</v>
      </c>
      <c r="W1325" s="32" t="s">
        <v>4358</v>
      </c>
      <c r="X1325" s="30" t="s">
        <v>4748</v>
      </c>
      <c r="Y1325" s="32" t="s">
        <v>4748</v>
      </c>
      <c r="Z1325" s="30">
        <v>437.75971099999998</v>
      </c>
      <c r="AA1325" s="32" t="s">
        <v>4748</v>
      </c>
      <c r="AB1325" s="30">
        <v>1488</v>
      </c>
      <c r="AC1325" s="27" t="s">
        <v>2001</v>
      </c>
      <c r="AD1325" s="30">
        <v>1733</v>
      </c>
      <c r="AE1325" s="27">
        <v>0.16465053763440851</v>
      </c>
      <c r="AF1325" s="30">
        <v>162</v>
      </c>
      <c r="AG1325" s="27">
        <v>-0.90652048470859781</v>
      </c>
      <c r="AH1325" s="25" t="s">
        <v>4748</v>
      </c>
      <c r="AI1325" s="25">
        <v>11.349640818090913</v>
      </c>
      <c r="AJ1325" s="25">
        <v>1.1167166843443599</v>
      </c>
      <c r="AK1325" s="25" t="s">
        <v>4748</v>
      </c>
      <c r="AL1325" s="25">
        <v>14.112831378988414</v>
      </c>
      <c r="AM1325" s="25">
        <v>1.373505309302413</v>
      </c>
      <c r="AN1325" s="49">
        <v>18.752275344279767</v>
      </c>
      <c r="AO1325" s="49">
        <v>20.907741399234869</v>
      </c>
      <c r="AP1325" s="49">
        <v>17.796370980798592</v>
      </c>
      <c r="AQ1325" s="49">
        <v>0</v>
      </c>
      <c r="AR1325" s="49">
        <v>0</v>
      </c>
      <c r="AS1325" s="49">
        <v>0</v>
      </c>
      <c r="AT1325" s="28" t="s">
        <v>4748</v>
      </c>
      <c r="AU1325" s="28">
        <v>1000</v>
      </c>
      <c r="AV1325" s="28">
        <v>0</v>
      </c>
    </row>
    <row r="1326" spans="1:48" x14ac:dyDescent="0.25">
      <c r="A1326" s="162">
        <v>1323</v>
      </c>
      <c r="B1326" s="3" t="s">
        <v>4849</v>
      </c>
      <c r="C1326" s="3" t="s">
        <v>2176</v>
      </c>
      <c r="D1326" s="28">
        <v>11600</v>
      </c>
      <c r="E1326" s="25">
        <v>3.5714290000000002</v>
      </c>
      <c r="F1326" s="25">
        <v>-21.62162</v>
      </c>
      <c r="G1326" s="25">
        <v>-27.044029999999999</v>
      </c>
      <c r="H1326" s="28">
        <v>309619300400.00006</v>
      </c>
      <c r="I1326" s="51">
        <v>26.691319999999997</v>
      </c>
      <c r="J1326" s="51">
        <v>27.848389999999998</v>
      </c>
      <c r="K1326" s="28">
        <v>1085.25</v>
      </c>
      <c r="L1326" s="28">
        <v>12484500</v>
      </c>
      <c r="M1326" s="51" t="s">
        <v>4942</v>
      </c>
      <c r="N1326" s="51">
        <v>0.94898848995977803</v>
      </c>
      <c r="O1326" s="51">
        <v>0.22047919999999999</v>
      </c>
      <c r="P1326" s="30" t="s">
        <v>2001</v>
      </c>
      <c r="Q1326" s="27" t="s">
        <v>2001</v>
      </c>
      <c r="R1326" s="30" t="s">
        <v>2001</v>
      </c>
      <c r="S1326" s="27" t="s">
        <v>2001</v>
      </c>
      <c r="T1326" s="30" t="s">
        <v>2001</v>
      </c>
      <c r="U1326" s="27" t="s">
        <v>2001</v>
      </c>
      <c r="V1326" s="30" t="s">
        <v>2001</v>
      </c>
      <c r="W1326" s="32" t="s">
        <v>2001</v>
      </c>
      <c r="X1326" s="30" t="s">
        <v>2001</v>
      </c>
      <c r="Y1326" s="32" t="s">
        <v>2001</v>
      </c>
      <c r="Z1326" s="30" t="s">
        <v>2001</v>
      </c>
      <c r="AA1326" s="32" t="s">
        <v>2001</v>
      </c>
      <c r="AB1326" s="30" t="s">
        <v>2001</v>
      </c>
      <c r="AC1326" s="27" t="s">
        <v>2001</v>
      </c>
      <c r="AD1326" s="30" t="s">
        <v>2001</v>
      </c>
      <c r="AE1326" s="27" t="s">
        <v>2001</v>
      </c>
      <c r="AF1326" s="30" t="s">
        <v>2001</v>
      </c>
      <c r="AG1326" s="27" t="s">
        <v>2001</v>
      </c>
      <c r="AH1326" s="25" t="s">
        <v>2001</v>
      </c>
      <c r="AI1326" s="25" t="s">
        <v>2001</v>
      </c>
      <c r="AJ1326" s="25" t="s">
        <v>2001</v>
      </c>
      <c r="AK1326" s="25" t="s">
        <v>2001</v>
      </c>
      <c r="AL1326" s="25" t="s">
        <v>2001</v>
      </c>
      <c r="AM1326" s="25" t="s">
        <v>2001</v>
      </c>
      <c r="AN1326" s="49" t="s">
        <v>2001</v>
      </c>
      <c r="AO1326" s="49" t="s">
        <v>2001</v>
      </c>
      <c r="AP1326" s="49" t="s">
        <v>2001</v>
      </c>
      <c r="AQ1326" s="49" t="s">
        <v>2001</v>
      </c>
      <c r="AR1326" s="49" t="s">
        <v>2001</v>
      </c>
      <c r="AS1326" s="49" t="s">
        <v>2001</v>
      </c>
      <c r="AT1326" s="28" t="s">
        <v>2001</v>
      </c>
      <c r="AU1326" s="28" t="s">
        <v>2001</v>
      </c>
      <c r="AV1326" s="28" t="s">
        <v>2001</v>
      </c>
    </row>
    <row r="1327" spans="1:48" x14ac:dyDescent="0.25">
      <c r="A1327" s="162">
        <v>1324</v>
      </c>
      <c r="B1327" s="3" t="s">
        <v>624</v>
      </c>
      <c r="C1327" s="3" t="s">
        <v>694</v>
      </c>
      <c r="D1327" s="28">
        <v>143100</v>
      </c>
      <c r="E1327" s="25">
        <v>5.7649670000000004</v>
      </c>
      <c r="F1327" s="25">
        <v>14.93976</v>
      </c>
      <c r="G1327" s="25">
        <v>30.090910000000001</v>
      </c>
      <c r="H1327" s="28">
        <v>1762013052900</v>
      </c>
      <c r="I1327" s="51">
        <v>12.31316</v>
      </c>
      <c r="J1327" s="51">
        <v>36.33334</v>
      </c>
      <c r="K1327" s="28">
        <v>48100.5</v>
      </c>
      <c r="L1327" s="28">
        <v>6895367000</v>
      </c>
      <c r="M1327" s="51">
        <v>8.0806337733185565</v>
      </c>
      <c r="N1327" s="51">
        <v>2.3471588686998235</v>
      </c>
      <c r="O1327" s="51">
        <v>0.60536100000000004</v>
      </c>
      <c r="P1327" s="30">
        <v>708402.35270000005</v>
      </c>
      <c r="Q1327" s="27">
        <v>0.50372782931664251</v>
      </c>
      <c r="R1327" s="30">
        <v>1646578.4745670001</v>
      </c>
      <c r="S1327" s="27">
        <v>1.3243548927967868</v>
      </c>
      <c r="T1327" s="30">
        <v>1838030.120532</v>
      </c>
      <c r="U1327" s="27">
        <v>0.11627240907260485</v>
      </c>
      <c r="V1327" s="30">
        <v>95922.448025999998</v>
      </c>
      <c r="W1327" s="32">
        <v>0.94362645851986704</v>
      </c>
      <c r="X1327" s="30">
        <v>99435.158915000007</v>
      </c>
      <c r="Y1327" s="32">
        <v>3.6620321533577638E-2</v>
      </c>
      <c r="Z1327" s="30">
        <v>214451.13490800001</v>
      </c>
      <c r="AA1327" s="32">
        <v>1.156693238568854</v>
      </c>
      <c r="AB1327" s="30">
        <v>7567.3913043478269</v>
      </c>
      <c r="AC1327" s="27">
        <v>0.93988660593138174</v>
      </c>
      <c r="AD1327" s="30">
        <v>8533.04347826087</v>
      </c>
      <c r="AE1327" s="27">
        <v>0.12760700948003434</v>
      </c>
      <c r="AF1327" s="30">
        <v>18287</v>
      </c>
      <c r="AG1327" s="27">
        <v>1.1430806073575868</v>
      </c>
      <c r="AH1327" s="25">
        <v>15.78965187980867</v>
      </c>
      <c r="AI1327" s="25">
        <v>9.3694900101147756</v>
      </c>
      <c r="AJ1327" s="25">
        <v>14.19326568581543</v>
      </c>
      <c r="AK1327" s="25">
        <v>52.621039514916468</v>
      </c>
      <c r="AL1327" s="25">
        <v>38.907610330598615</v>
      </c>
      <c r="AM1327" s="25">
        <v>53.323178466496437</v>
      </c>
      <c r="AN1327" s="49">
        <v>25.219615901340575</v>
      </c>
      <c r="AO1327" s="49">
        <v>15.088926790831215</v>
      </c>
      <c r="AP1327" s="49">
        <v>21.654883205656926</v>
      </c>
      <c r="AQ1327" s="49">
        <v>20.58186696003553</v>
      </c>
      <c r="AR1327" s="49">
        <v>18.468232283564276</v>
      </c>
      <c r="AS1327" s="49">
        <v>8.553537948820555</v>
      </c>
      <c r="AT1327" s="28">
        <v>378.07183364839324</v>
      </c>
      <c r="AU1327" s="28">
        <v>434.78260869565219</v>
      </c>
      <c r="AV1327" s="28">
        <v>500</v>
      </c>
    </row>
    <row r="1328" spans="1:48" x14ac:dyDescent="0.25">
      <c r="A1328" s="162">
        <v>1325</v>
      </c>
      <c r="B1328" s="3" t="s">
        <v>625</v>
      </c>
      <c r="C1328" s="3" t="s">
        <v>694</v>
      </c>
      <c r="D1328" s="28">
        <v>37000</v>
      </c>
      <c r="E1328" s="25">
        <v>-0.53763439999999996</v>
      </c>
      <c r="F1328" s="25">
        <v>-7.5</v>
      </c>
      <c r="G1328" s="25">
        <v>-5.6122449999999997</v>
      </c>
      <c r="H1328" s="28">
        <v>306214442000</v>
      </c>
      <c r="I1328" s="51">
        <v>8.2760599999999993</v>
      </c>
      <c r="J1328" s="51">
        <v>34.586689999999997</v>
      </c>
      <c r="K1328" s="28">
        <v>730</v>
      </c>
      <c r="L1328" s="28">
        <v>29260000</v>
      </c>
      <c r="M1328" s="51">
        <v>22.677774556090039</v>
      </c>
      <c r="N1328" s="51">
        <v>3.0457970819245492</v>
      </c>
      <c r="O1328" s="51">
        <v>0.42835129999999999</v>
      </c>
      <c r="P1328" s="30">
        <v>260715.364428</v>
      </c>
      <c r="Q1328" s="27">
        <v>0.22111703883106215</v>
      </c>
      <c r="R1328" s="30">
        <v>306882.19113400002</v>
      </c>
      <c r="S1328" s="27">
        <v>0.17707750675641365</v>
      </c>
      <c r="T1328" s="30">
        <v>400018.12547099998</v>
      </c>
      <c r="U1328" s="27">
        <v>0.30349084120144387</v>
      </c>
      <c r="V1328" s="30">
        <v>10480.234621</v>
      </c>
      <c r="W1328" s="32">
        <v>-0.1793389637862477</v>
      </c>
      <c r="X1328" s="30">
        <v>12897.378769999999</v>
      </c>
      <c r="Y1328" s="32">
        <v>0.23063836225160395</v>
      </c>
      <c r="Z1328" s="30">
        <v>13960.818533</v>
      </c>
      <c r="AA1328" s="32">
        <v>8.2453945252318916E-2</v>
      </c>
      <c r="AB1328" s="30">
        <v>994.60784313725503</v>
      </c>
      <c r="AC1328" s="27">
        <v>-0.28303886925795052</v>
      </c>
      <c r="AD1328" s="30">
        <v>1327.9411764705883</v>
      </c>
      <c r="AE1328" s="27">
        <v>0.3351404632824051</v>
      </c>
      <c r="AF1328" s="30">
        <v>1491.1764705882354</v>
      </c>
      <c r="AG1328" s="27">
        <v>0.12292358803986711</v>
      </c>
      <c r="AH1328" s="25">
        <v>4.659421360637098</v>
      </c>
      <c r="AI1328" s="25">
        <v>5.350843137978778</v>
      </c>
      <c r="AJ1328" s="25">
        <v>5.2113580204759407</v>
      </c>
      <c r="AK1328" s="25">
        <v>10.917284805890413</v>
      </c>
      <c r="AL1328" s="25">
        <v>13.400313206583245</v>
      </c>
      <c r="AM1328" s="25">
        <v>13.381700938810342</v>
      </c>
      <c r="AN1328" s="49">
        <v>22.260692272713257</v>
      </c>
      <c r="AO1328" s="49">
        <v>22.721657889086501</v>
      </c>
      <c r="AP1328" s="49">
        <v>20.891675248615339</v>
      </c>
      <c r="AQ1328" s="49">
        <v>0</v>
      </c>
      <c r="AR1328" s="49">
        <v>0</v>
      </c>
      <c r="AS1328" s="49">
        <v>0</v>
      </c>
      <c r="AT1328" s="28">
        <v>204.24836601307192</v>
      </c>
      <c r="AU1328" s="28">
        <v>245.0980392156863</v>
      </c>
      <c r="AV1328" s="28">
        <v>588.23529411764707</v>
      </c>
    </row>
    <row r="1329" spans="1:48" x14ac:dyDescent="0.25">
      <c r="A1329" s="162">
        <v>1326</v>
      </c>
      <c r="B1329" s="3" t="s">
        <v>626</v>
      </c>
      <c r="C1329" s="3" t="s">
        <v>694</v>
      </c>
      <c r="D1329" s="6">
        <v>16900</v>
      </c>
      <c r="E1329" s="171">
        <v>-0.58823530000000002</v>
      </c>
      <c r="F1329" s="171">
        <v>3.0487799999999998</v>
      </c>
      <c r="G1329" s="171">
        <v>-5.5865919999999996</v>
      </c>
      <c r="H1329" s="6">
        <v>266516751800.00003</v>
      </c>
      <c r="I1329" s="154">
        <v>15.77022</v>
      </c>
      <c r="J1329" s="154">
        <v>29.878319999999999</v>
      </c>
      <c r="K1329" s="6">
        <v>960.5</v>
      </c>
      <c r="L1329" s="6">
        <v>16329000</v>
      </c>
      <c r="M1329" s="154">
        <v>10.283825903361206</v>
      </c>
      <c r="N1329" s="154">
        <v>1.4993611931699427</v>
      </c>
      <c r="O1329" s="154">
        <v>0.52656749999999997</v>
      </c>
      <c r="P1329" s="172">
        <v>140542.52994899999</v>
      </c>
      <c r="Q1329" s="168">
        <v>0.16587538849699368</v>
      </c>
      <c r="R1329" s="172">
        <v>173922.55402499999</v>
      </c>
      <c r="S1329" s="168">
        <v>0.23750834774436558</v>
      </c>
      <c r="T1329" s="172">
        <v>206167.296707</v>
      </c>
      <c r="U1329" s="168">
        <v>0.1853971318599949</v>
      </c>
      <c r="V1329" s="172">
        <v>22545.879288</v>
      </c>
      <c r="W1329" s="173">
        <v>9.3967439758149141E-3</v>
      </c>
      <c r="X1329" s="172">
        <v>23069.350717000001</v>
      </c>
      <c r="Y1329" s="173">
        <v>2.3218053388524007E-2</v>
      </c>
      <c r="Z1329" s="172">
        <v>25009.516199999998</v>
      </c>
      <c r="AA1329" s="173">
        <v>8.4101434270981559E-2</v>
      </c>
      <c r="AB1329" s="172">
        <v>1551</v>
      </c>
      <c r="AC1329" s="168">
        <v>9.1086532205595372E-3</v>
      </c>
      <c r="AD1329" s="172">
        <v>1587</v>
      </c>
      <c r="AE1329" s="168">
        <v>2.3210831721470093E-2</v>
      </c>
      <c r="AF1329" s="172">
        <v>1721</v>
      </c>
      <c r="AG1329" s="168">
        <v>8.4436042848141143E-2</v>
      </c>
      <c r="AH1329" s="171">
        <v>8.883855074650123</v>
      </c>
      <c r="AI1329" s="171">
        <v>9.2644637812756319</v>
      </c>
      <c r="AJ1329" s="171">
        <v>9.6491205261768318</v>
      </c>
      <c r="AK1329" s="171">
        <v>12.742448550839603</v>
      </c>
      <c r="AL1329" s="171">
        <v>12.763214497384471</v>
      </c>
      <c r="AM1329" s="171">
        <v>13.74295967693247</v>
      </c>
      <c r="AN1329" s="170">
        <v>30.471594208913487</v>
      </c>
      <c r="AO1329" s="170">
        <v>30.004134422093966</v>
      </c>
      <c r="AP1329" s="170">
        <v>24.582029945333829</v>
      </c>
      <c r="AQ1329" s="170">
        <v>1.6621694391440098</v>
      </c>
      <c r="AR1329" s="170">
        <v>0</v>
      </c>
      <c r="AS1329" s="170">
        <v>0</v>
      </c>
      <c r="AT1329" s="6">
        <v>1500</v>
      </c>
      <c r="AU1329" s="6">
        <v>1500</v>
      </c>
      <c r="AV1329" s="6">
        <v>1100</v>
      </c>
    </row>
    <row r="1330" spans="1:48" x14ac:dyDescent="0.25">
      <c r="A1330" s="162">
        <v>1327</v>
      </c>
      <c r="B1330" s="3" t="s">
        <v>3726</v>
      </c>
      <c r="C1330" s="3" t="s">
        <v>2176</v>
      </c>
      <c r="D1330" s="28">
        <v>23000</v>
      </c>
      <c r="E1330" s="25">
        <v>-2.1276600000000001</v>
      </c>
      <c r="F1330" s="25">
        <v>53.333329999999997</v>
      </c>
      <c r="G1330" s="25">
        <v>48.387099999999997</v>
      </c>
      <c r="H1330" s="28">
        <v>138000000000</v>
      </c>
      <c r="I1330" s="51">
        <v>6</v>
      </c>
      <c r="J1330" s="51">
        <v>90.955889999999997</v>
      </c>
      <c r="K1330" s="28">
        <v>490</v>
      </c>
      <c r="L1330" s="28">
        <v>11397500</v>
      </c>
      <c r="M1330" s="51">
        <v>5.208333333333333</v>
      </c>
      <c r="N1330" s="51">
        <v>1.4416800858575525</v>
      </c>
      <c r="O1330" s="51" t="s">
        <v>4942</v>
      </c>
      <c r="P1330" s="30" t="s">
        <v>4748</v>
      </c>
      <c r="Q1330" s="27" t="s">
        <v>4467</v>
      </c>
      <c r="R1330" s="30" t="s">
        <v>4386</v>
      </c>
      <c r="S1330" s="27" t="s">
        <v>4748</v>
      </c>
      <c r="T1330" s="30">
        <v>248259.24116000001</v>
      </c>
      <c r="U1330" s="27">
        <v>1143.0518025806452</v>
      </c>
      <c r="V1330" s="30" t="s">
        <v>4468</v>
      </c>
      <c r="W1330" s="32" t="s">
        <v>4469</v>
      </c>
      <c r="X1330" s="30" t="s">
        <v>4748</v>
      </c>
      <c r="Y1330" s="32" t="s">
        <v>4748</v>
      </c>
      <c r="Z1330" s="30">
        <v>5991.6986049999996</v>
      </c>
      <c r="AA1330" s="32" t="s">
        <v>4748</v>
      </c>
      <c r="AB1330" s="30">
        <v>1795.0237529999999</v>
      </c>
      <c r="AC1330" s="27" t="s">
        <v>2001</v>
      </c>
      <c r="AD1330" s="30">
        <v>1208.455236</v>
      </c>
      <c r="AE1330" s="27">
        <v>-0.32677479393778253</v>
      </c>
      <c r="AF1330" s="30">
        <v>2007.7079140000001</v>
      </c>
      <c r="AG1330" s="27">
        <v>0.66138376845925639</v>
      </c>
      <c r="AH1330" s="25" t="s">
        <v>4748</v>
      </c>
      <c r="AI1330" s="25">
        <v>4.0841447264964668</v>
      </c>
      <c r="AJ1330" s="25">
        <v>6.1889500311570362</v>
      </c>
      <c r="AK1330" s="25" t="s">
        <v>4748</v>
      </c>
      <c r="AL1330" s="25">
        <v>13.082043135317656</v>
      </c>
      <c r="AM1330" s="25">
        <v>18.02651107287528</v>
      </c>
      <c r="AN1330" s="49">
        <v>12.231404553879344</v>
      </c>
      <c r="AO1330" s="49">
        <v>14.74659794194546</v>
      </c>
      <c r="AP1330" s="49">
        <v>13.263212021090032</v>
      </c>
      <c r="AQ1330" s="49">
        <v>164.55036071762751</v>
      </c>
      <c r="AR1330" s="49">
        <v>111.31402717799526</v>
      </c>
      <c r="AS1330" s="49">
        <v>93.928431380230123</v>
      </c>
      <c r="AT1330" s="28" t="s">
        <v>4748</v>
      </c>
      <c r="AU1330" s="28" t="s">
        <v>4748</v>
      </c>
      <c r="AV1330" s="28" t="s">
        <v>4748</v>
      </c>
    </row>
    <row r="1331" spans="1:48" x14ac:dyDescent="0.25">
      <c r="A1331" s="162">
        <v>1328</v>
      </c>
      <c r="B1331" s="3" t="s">
        <v>3729</v>
      </c>
      <c r="C1331" s="3" t="s">
        <v>1</v>
      </c>
      <c r="D1331" s="28">
        <v>18300</v>
      </c>
      <c r="E1331" s="25">
        <v>0.54945049999999995</v>
      </c>
      <c r="F1331" s="25">
        <v>-9.8522169999999996</v>
      </c>
      <c r="G1331" s="25">
        <v>-8.9168649999999996</v>
      </c>
      <c r="H1331" s="28">
        <v>444458322000</v>
      </c>
      <c r="I1331" s="51">
        <v>24.28734</v>
      </c>
      <c r="J1331" s="51">
        <v>73.720249999999993</v>
      </c>
      <c r="K1331" s="28">
        <v>114152.5</v>
      </c>
      <c r="L1331" s="28">
        <v>2072850000</v>
      </c>
      <c r="M1331" s="51">
        <v>17.936587201318993</v>
      </c>
      <c r="N1331" s="51">
        <v>1.9493771259115213</v>
      </c>
      <c r="O1331" s="51">
        <v>0.64197459999999995</v>
      </c>
      <c r="P1331" s="30">
        <v>12915.982431</v>
      </c>
      <c r="Q1331" s="27">
        <v>0.12355710638079409</v>
      </c>
      <c r="R1331" s="30">
        <v>34749.439894000003</v>
      </c>
      <c r="S1331" s="27">
        <v>1.6904217375363508</v>
      </c>
      <c r="T1331" s="30">
        <v>26782.372640000001</v>
      </c>
      <c r="U1331" s="27">
        <v>-0.22927181785671405</v>
      </c>
      <c r="V1331" s="30">
        <v>636.77229499999999</v>
      </c>
      <c r="W1331" s="32">
        <v>-0.92345931515114643</v>
      </c>
      <c r="X1331" s="30">
        <v>20105.339018999999</v>
      </c>
      <c r="Y1331" s="32">
        <v>30.573828159405082</v>
      </c>
      <c r="Z1331" s="30">
        <v>13050.305608999999</v>
      </c>
      <c r="AA1331" s="32">
        <v>-0.350903479087462</v>
      </c>
      <c r="AB1331" s="30">
        <v>61.224489795918366</v>
      </c>
      <c r="AC1331" s="27">
        <v>-0.92384029540733903</v>
      </c>
      <c r="AD1331" s="30">
        <v>1942.4860853432281</v>
      </c>
      <c r="AE1331" s="27">
        <v>30.727272727272727</v>
      </c>
      <c r="AF1331" s="30">
        <v>946.32653061224482</v>
      </c>
      <c r="AG1331" s="27">
        <v>-0.51282712511938877</v>
      </c>
      <c r="AH1331" s="25">
        <v>0.54364453221407538</v>
      </c>
      <c r="AI1331" s="25">
        <v>14.257074325330436</v>
      </c>
      <c r="AJ1331" s="25">
        <v>7.3152443753876168</v>
      </c>
      <c r="AK1331" s="25">
        <v>0.78040770472687793</v>
      </c>
      <c r="AL1331" s="25">
        <v>21.861737246773203</v>
      </c>
      <c r="AM1331" s="25">
        <v>9.8155290764684739</v>
      </c>
      <c r="AN1331" s="49" t="s">
        <v>4748</v>
      </c>
      <c r="AO1331" s="49" t="s">
        <v>4748</v>
      </c>
      <c r="AP1331" s="49" t="s">
        <v>4748</v>
      </c>
      <c r="AQ1331" s="49">
        <v>42.728150729197282</v>
      </c>
      <c r="AR1331" s="49">
        <v>52.832548899597498</v>
      </c>
      <c r="AS1331" s="49">
        <v>14.825022461303147</v>
      </c>
      <c r="AT1331" s="28">
        <v>0</v>
      </c>
      <c r="AU1331" s="28">
        <v>519.48051948051943</v>
      </c>
      <c r="AV1331" s="28">
        <v>0</v>
      </c>
    </row>
    <row r="1332" spans="1:48" x14ac:dyDescent="0.25">
      <c r="A1332" s="162">
        <v>1329</v>
      </c>
      <c r="B1332" s="3" t="s">
        <v>627</v>
      </c>
      <c r="C1332" s="3" t="s">
        <v>694</v>
      </c>
      <c r="D1332" s="28">
        <v>13700</v>
      </c>
      <c r="E1332" s="25">
        <v>9.6</v>
      </c>
      <c r="F1332" s="25">
        <v>6.2015500000000001</v>
      </c>
      <c r="G1332" s="25">
        <v>33.009709999999998</v>
      </c>
      <c r="H1332" s="28">
        <v>548227515900</v>
      </c>
      <c r="I1332" s="51">
        <v>40.01661</v>
      </c>
      <c r="J1332" s="51">
        <v>75.067920000000001</v>
      </c>
      <c r="K1332" s="28">
        <v>205007.5</v>
      </c>
      <c r="L1332" s="28">
        <v>2624417000</v>
      </c>
      <c r="M1332" s="51">
        <v>29.953618985532493</v>
      </c>
      <c r="N1332" s="51">
        <v>1.177197242951689</v>
      </c>
      <c r="O1332" s="51">
        <v>0.49973319999999999</v>
      </c>
      <c r="P1332" s="30">
        <v>16453.147219999999</v>
      </c>
      <c r="Q1332" s="27">
        <v>1.51406748673709</v>
      </c>
      <c r="R1332" s="30">
        <v>43215.103811000001</v>
      </c>
      <c r="S1332" s="27">
        <v>1.6265554688812904</v>
      </c>
      <c r="T1332" s="30">
        <v>25178.994342000002</v>
      </c>
      <c r="U1332" s="27">
        <v>-0.41735661559163201</v>
      </c>
      <c r="V1332" s="30">
        <v>8948.9784519999994</v>
      </c>
      <c r="W1332" s="32">
        <v>5.6450007139637215E-2</v>
      </c>
      <c r="X1332" s="30">
        <v>38816.884991999999</v>
      </c>
      <c r="Y1332" s="32">
        <v>3.3375772106507693</v>
      </c>
      <c r="Z1332" s="30">
        <v>17909.841522999999</v>
      </c>
      <c r="AA1332" s="32">
        <v>-0.53860693544339933</v>
      </c>
      <c r="AB1332" s="30">
        <v>643.28194633063413</v>
      </c>
      <c r="AC1332" s="27">
        <v>-0.14761653386659557</v>
      </c>
      <c r="AD1332" s="30">
        <v>1321.4377880184331</v>
      </c>
      <c r="AE1332" s="27">
        <v>1.0542124577816776</v>
      </c>
      <c r="AF1332" s="30">
        <v>448.23716999999999</v>
      </c>
      <c r="AG1332" s="27">
        <v>-0.66079585882574488</v>
      </c>
      <c r="AH1332" s="25">
        <v>4.1750364229022781</v>
      </c>
      <c r="AI1332" s="25">
        <v>7.4433563462415471</v>
      </c>
      <c r="AJ1332" s="25">
        <v>2.0387661021106545</v>
      </c>
      <c r="AK1332" s="25">
        <v>7.8594232348499586</v>
      </c>
      <c r="AL1332" s="25">
        <v>13.819191742920491</v>
      </c>
      <c r="AM1332" s="25">
        <v>4.2171357206973026</v>
      </c>
      <c r="AN1332" s="49">
        <v>83.004331198101326</v>
      </c>
      <c r="AO1332" s="49">
        <v>87.204405466237745</v>
      </c>
      <c r="AP1332" s="49">
        <v>61.882812646767313</v>
      </c>
      <c r="AQ1332" s="49">
        <v>39.930385504099526</v>
      </c>
      <c r="AR1332" s="49">
        <v>59.128286759806002</v>
      </c>
      <c r="AS1332" s="49">
        <v>101.01917542436307</v>
      </c>
      <c r="AT1332" s="28">
        <v>519.7553917050692</v>
      </c>
      <c r="AU1332" s="28">
        <v>0</v>
      </c>
      <c r="AV1332" s="28">
        <v>0</v>
      </c>
    </row>
    <row r="1333" spans="1:48" x14ac:dyDescent="0.25">
      <c r="A1333" s="162">
        <v>1330</v>
      </c>
      <c r="B1333" s="3" t="s">
        <v>628</v>
      </c>
      <c r="C1333" s="3" t="s">
        <v>694</v>
      </c>
      <c r="D1333" s="28">
        <v>6300</v>
      </c>
      <c r="E1333" s="25">
        <v>6.7796609999999999</v>
      </c>
      <c r="F1333" s="25">
        <v>1.612903</v>
      </c>
      <c r="G1333" s="25">
        <v>26</v>
      </c>
      <c r="H1333" s="28">
        <v>283266043200</v>
      </c>
      <c r="I1333" s="51">
        <v>44.962859999999999</v>
      </c>
      <c r="J1333" s="51">
        <v>27.578019999999999</v>
      </c>
      <c r="K1333" s="28">
        <v>19238.650000000001</v>
      </c>
      <c r="L1333" s="28">
        <v>115441500</v>
      </c>
      <c r="M1333" s="51">
        <v>4.6313534338081297</v>
      </c>
      <c r="N1333" s="51">
        <v>0.53888328462291646</v>
      </c>
      <c r="O1333" s="51">
        <v>0.34235710000000003</v>
      </c>
      <c r="P1333" s="30">
        <v>3309939.2536240001</v>
      </c>
      <c r="Q1333" s="27">
        <v>-5.2893412534486317E-2</v>
      </c>
      <c r="R1333" s="30">
        <v>2771164.4129079999</v>
      </c>
      <c r="S1333" s="27">
        <v>-0.16277484250688412</v>
      </c>
      <c r="T1333" s="30">
        <v>2915588.1146269999</v>
      </c>
      <c r="U1333" s="27">
        <v>5.2116612441426707E-2</v>
      </c>
      <c r="V1333" s="30">
        <v>56698.577413999999</v>
      </c>
      <c r="W1333" s="32">
        <v>-0.39387834077285044</v>
      </c>
      <c r="X1333" s="30">
        <v>29887.452676000001</v>
      </c>
      <c r="Y1333" s="32">
        <v>-0.47287120701867558</v>
      </c>
      <c r="Z1333" s="30">
        <v>29982.905355999999</v>
      </c>
      <c r="AA1333" s="32">
        <v>3.1937375538413889E-3</v>
      </c>
      <c r="AB1333" s="30">
        <v>1260.9449392523363</v>
      </c>
      <c r="AC1333" s="27">
        <v>-0.61994053943661975</v>
      </c>
      <c r="AD1333" s="30">
        <v>664.98350600000003</v>
      </c>
      <c r="AE1333" s="27">
        <v>-0.47263081416204045</v>
      </c>
      <c r="AF1333" s="30">
        <v>667</v>
      </c>
      <c r="AG1333" s="27">
        <v>3.0323970170772416E-3</v>
      </c>
      <c r="AH1333" s="25">
        <v>2.7277051683745301</v>
      </c>
      <c r="AI1333" s="25">
        <v>1.0922985165689996</v>
      </c>
      <c r="AJ1333" s="25">
        <v>0.91042226403611359</v>
      </c>
      <c r="AK1333" s="25">
        <v>12.393970906287526</v>
      </c>
      <c r="AL1333" s="25">
        <v>6.2405360828235503</v>
      </c>
      <c r="AM1333" s="25">
        <v>6.0851775805527728</v>
      </c>
      <c r="AN1333" s="49">
        <v>12.338766550861713</v>
      </c>
      <c r="AO1333" s="49">
        <v>14.569953061944307</v>
      </c>
      <c r="AP1333" s="49">
        <v>14.23835891425661</v>
      </c>
      <c r="AQ1333" s="49">
        <v>260.10298513159398</v>
      </c>
      <c r="AR1333" s="49">
        <v>428.95149544093397</v>
      </c>
      <c r="AS1333" s="49">
        <v>474.4512457842564</v>
      </c>
      <c r="AT1333" s="28">
        <v>654.20560747663546</v>
      </c>
      <c r="AU1333" s="28">
        <v>300</v>
      </c>
      <c r="AV1333" s="28">
        <v>400</v>
      </c>
    </row>
    <row r="1334" spans="1:48" x14ac:dyDescent="0.25">
      <c r="A1334" s="162">
        <v>1331</v>
      </c>
      <c r="B1334" s="3" t="s">
        <v>3732</v>
      </c>
      <c r="C1334" s="3" t="s">
        <v>2176</v>
      </c>
      <c r="D1334" s="28" t="s">
        <v>4942</v>
      </c>
      <c r="E1334" s="25" t="s">
        <v>4942</v>
      </c>
      <c r="F1334" s="25" t="s">
        <v>4942</v>
      </c>
      <c r="G1334" s="25" t="s">
        <v>4942</v>
      </c>
      <c r="H1334" s="28" t="s">
        <v>4942</v>
      </c>
      <c r="I1334" s="51">
        <v>2.0295799999999997</v>
      </c>
      <c r="J1334" s="51">
        <v>24.115179999999999</v>
      </c>
      <c r="K1334" s="28">
        <v>0</v>
      </c>
      <c r="L1334" s="28" t="s">
        <v>4942</v>
      </c>
      <c r="M1334" s="51" t="s">
        <v>4942</v>
      </c>
      <c r="N1334" s="51" t="s">
        <v>4942</v>
      </c>
      <c r="O1334" s="51" t="s">
        <v>4942</v>
      </c>
      <c r="P1334" s="30" t="s">
        <v>4472</v>
      </c>
      <c r="Q1334" s="27" t="s">
        <v>4379</v>
      </c>
      <c r="R1334" s="30" t="s">
        <v>4473</v>
      </c>
      <c r="S1334" s="27" t="s">
        <v>4474</v>
      </c>
      <c r="T1334" s="30">
        <v>53603.529172000002</v>
      </c>
      <c r="U1334" s="27">
        <v>66.595875374527111</v>
      </c>
      <c r="V1334" s="30" t="s">
        <v>4476</v>
      </c>
      <c r="W1334" s="32" t="s">
        <v>4477</v>
      </c>
      <c r="X1334" s="30" t="s">
        <v>4478</v>
      </c>
      <c r="Y1334" s="32" t="s">
        <v>4479</v>
      </c>
      <c r="Z1334" s="30">
        <v>2051.5248449999999</v>
      </c>
      <c r="AA1334" s="32">
        <v>2.4949315928449742</v>
      </c>
      <c r="AB1334" s="30">
        <v>1052</v>
      </c>
      <c r="AC1334" s="27">
        <v>7.0193285859613486E-2</v>
      </c>
      <c r="AD1334" s="30">
        <v>1079</v>
      </c>
      <c r="AE1334" s="27">
        <v>2.5665399239543696E-2</v>
      </c>
      <c r="AF1334" s="30">
        <v>1011</v>
      </c>
      <c r="AG1334" s="27">
        <v>-6.3021316033364222E-2</v>
      </c>
      <c r="AH1334" s="25">
        <v>1.535701865428027</v>
      </c>
      <c r="AI1334" s="25">
        <v>1.4631378557662245</v>
      </c>
      <c r="AJ1334" s="25">
        <v>1.3137143962296116</v>
      </c>
      <c r="AK1334" s="25">
        <v>6.4492032301294548</v>
      </c>
      <c r="AL1334" s="25">
        <v>6.4895433277508143</v>
      </c>
      <c r="AM1334" s="25">
        <v>6.2328543515470889</v>
      </c>
      <c r="AN1334" s="49">
        <v>30.312191973881031</v>
      </c>
      <c r="AO1334" s="49">
        <v>38.131396468293808</v>
      </c>
      <c r="AP1334" s="49">
        <v>35.095869952209881</v>
      </c>
      <c r="AQ1334" s="49">
        <v>157.20612958709944</v>
      </c>
      <c r="AR1334" s="49">
        <v>146.00040290813379</v>
      </c>
      <c r="AS1334" s="49">
        <v>181.49372315560467</v>
      </c>
      <c r="AT1334" s="28">
        <v>0</v>
      </c>
      <c r="AU1334" s="28">
        <v>1000</v>
      </c>
      <c r="AV1334" s="28" t="s">
        <v>4748</v>
      </c>
    </row>
    <row r="1335" spans="1:48" x14ac:dyDescent="0.25">
      <c r="A1335" s="162">
        <v>1332</v>
      </c>
      <c r="B1335" s="3" t="s">
        <v>3735</v>
      </c>
      <c r="C1335" s="3" t="s">
        <v>2176</v>
      </c>
      <c r="D1335" s="28">
        <v>7700</v>
      </c>
      <c r="E1335" s="25">
        <v>8.450704</v>
      </c>
      <c r="F1335" s="25">
        <v>285</v>
      </c>
      <c r="G1335" s="25">
        <v>54</v>
      </c>
      <c r="H1335" s="28">
        <v>18480000000</v>
      </c>
      <c r="I1335" s="51">
        <v>2.4</v>
      </c>
      <c r="J1335" s="51">
        <v>47.311619999999998</v>
      </c>
      <c r="K1335" s="28">
        <v>165</v>
      </c>
      <c r="L1335" s="28">
        <v>1127500</v>
      </c>
      <c r="M1335" s="51">
        <v>10.542585715948919</v>
      </c>
      <c r="N1335" s="51">
        <v>0.40958853760569502</v>
      </c>
      <c r="O1335" s="51" t="s">
        <v>4942</v>
      </c>
      <c r="P1335" s="30" t="s">
        <v>4480</v>
      </c>
      <c r="Q1335" s="27" t="s">
        <v>4373</v>
      </c>
      <c r="R1335" s="30" t="s">
        <v>4481</v>
      </c>
      <c r="S1335" s="27" t="s">
        <v>4748</v>
      </c>
      <c r="T1335" s="30" t="s">
        <v>4748</v>
      </c>
      <c r="U1335" s="27" t="s">
        <v>4748</v>
      </c>
      <c r="V1335" s="30" t="s">
        <v>4482</v>
      </c>
      <c r="W1335" s="32" t="s">
        <v>4483</v>
      </c>
      <c r="X1335" s="30" t="s">
        <v>4748</v>
      </c>
      <c r="Y1335" s="32" t="s">
        <v>4748</v>
      </c>
      <c r="Z1335" s="30" t="s">
        <v>4748</v>
      </c>
      <c r="AA1335" s="32" t="s">
        <v>4748</v>
      </c>
      <c r="AB1335" s="30">
        <v>1676.1756720000001</v>
      </c>
      <c r="AC1335" s="27">
        <v>-0.5271092419622122</v>
      </c>
      <c r="AD1335" s="30">
        <v>2178.4040650000002</v>
      </c>
      <c r="AE1335" s="27">
        <v>0.29962753987518798</v>
      </c>
      <c r="AF1335" s="30" t="s">
        <v>4748</v>
      </c>
      <c r="AG1335" s="27" t="s">
        <v>4748</v>
      </c>
      <c r="AH1335" s="25">
        <v>2.0111758051373432</v>
      </c>
      <c r="AI1335" s="25">
        <v>1.9870332532785033</v>
      </c>
      <c r="AJ1335" s="25" t="s">
        <v>4748</v>
      </c>
      <c r="AK1335" s="25">
        <v>14.330885110098841</v>
      </c>
      <c r="AL1335" s="25">
        <v>14.510867901846231</v>
      </c>
      <c r="AM1335" s="25" t="s">
        <v>4748</v>
      </c>
      <c r="AN1335" s="49">
        <v>13.804787430475518</v>
      </c>
      <c r="AO1335" s="49">
        <v>11.370749509231059</v>
      </c>
      <c r="AP1335" s="49" t="s">
        <v>4748</v>
      </c>
      <c r="AQ1335" s="49">
        <v>115.01840338264707</v>
      </c>
      <c r="AR1335" s="49">
        <v>93.149372292377535</v>
      </c>
      <c r="AS1335" s="49" t="s">
        <v>4748</v>
      </c>
      <c r="AT1335" s="28">
        <v>800</v>
      </c>
      <c r="AU1335" s="28">
        <v>1000</v>
      </c>
      <c r="AV1335" s="28" t="s">
        <v>4748</v>
      </c>
    </row>
    <row r="1336" spans="1:48" x14ac:dyDescent="0.25">
      <c r="A1336" s="162">
        <v>1333</v>
      </c>
      <c r="B1336" s="3" t="s">
        <v>3738</v>
      </c>
      <c r="C1336" s="3" t="s">
        <v>2176</v>
      </c>
      <c r="D1336" s="28">
        <v>8900</v>
      </c>
      <c r="E1336" s="25">
        <v>1.1363639999999999</v>
      </c>
      <c r="F1336" s="25">
        <v>-2.1978019999999998</v>
      </c>
      <c r="G1336" s="25">
        <v>-10.10101</v>
      </c>
      <c r="H1336" s="28">
        <v>6034200000000</v>
      </c>
      <c r="I1336" s="51">
        <v>678</v>
      </c>
      <c r="J1336" s="51">
        <v>99.97775</v>
      </c>
      <c r="K1336" s="28">
        <v>1660</v>
      </c>
      <c r="L1336" s="28">
        <v>14376500</v>
      </c>
      <c r="M1336" s="51">
        <v>8.8557213930348251</v>
      </c>
      <c r="N1336" s="51">
        <v>0.77291924136702972</v>
      </c>
      <c r="O1336" s="51">
        <v>0.6103731</v>
      </c>
      <c r="P1336" s="30" t="s">
        <v>4383</v>
      </c>
      <c r="Q1336" s="27" t="s">
        <v>4326</v>
      </c>
      <c r="R1336" s="30" t="s">
        <v>4485</v>
      </c>
      <c r="S1336" s="27" t="s">
        <v>4748</v>
      </c>
      <c r="T1336" s="30">
        <v>19802820.975809</v>
      </c>
      <c r="U1336" s="27">
        <v>111250.80323488203</v>
      </c>
      <c r="V1336" s="30" t="s">
        <v>4348</v>
      </c>
      <c r="W1336" s="32" t="s">
        <v>4486</v>
      </c>
      <c r="X1336" s="30" t="s">
        <v>4748</v>
      </c>
      <c r="Y1336" s="32" t="s">
        <v>4748</v>
      </c>
      <c r="Z1336" s="30">
        <v>681520.03647799999</v>
      </c>
      <c r="AA1336" s="32" t="s">
        <v>4748</v>
      </c>
      <c r="AB1336" s="30">
        <v>196</v>
      </c>
      <c r="AC1336" s="27">
        <v>-5.2608695652173916</v>
      </c>
      <c r="AD1336" s="30">
        <v>1117</v>
      </c>
      <c r="AE1336" s="27">
        <v>4.6989795918367347</v>
      </c>
      <c r="AF1336" s="30">
        <v>1005</v>
      </c>
      <c r="AG1336" s="27">
        <v>-0.10026857654431513</v>
      </c>
      <c r="AH1336" s="25">
        <v>0.70263429544864742</v>
      </c>
      <c r="AI1336" s="25">
        <v>5.3202344868539395</v>
      </c>
      <c r="AJ1336" s="25">
        <v>4.6584228411031745</v>
      </c>
      <c r="AK1336" s="25">
        <v>2.1307927661258796</v>
      </c>
      <c r="AL1336" s="25">
        <v>11.371503465143503</v>
      </c>
      <c r="AM1336" s="25">
        <v>9.1880668778834025</v>
      </c>
      <c r="AN1336" s="49">
        <v>7.0307771955400833</v>
      </c>
      <c r="AO1336" s="49">
        <v>8.5827701862088333</v>
      </c>
      <c r="AP1336" s="49">
        <v>6.8213415732392484</v>
      </c>
      <c r="AQ1336" s="49">
        <v>65.906385958130372</v>
      </c>
      <c r="AR1336" s="49">
        <v>61.683982175885909</v>
      </c>
      <c r="AS1336" s="49">
        <v>38.845047835831139</v>
      </c>
      <c r="AT1336" s="28">
        <v>0</v>
      </c>
      <c r="AU1336" s="28">
        <v>0</v>
      </c>
      <c r="AV1336" s="28" t="s">
        <v>4748</v>
      </c>
    </row>
    <row r="1337" spans="1:48" x14ac:dyDescent="0.25">
      <c r="A1337" s="162">
        <v>1334</v>
      </c>
      <c r="B1337" s="3" t="s">
        <v>3741</v>
      </c>
      <c r="C1337" s="3" t="s">
        <v>2176</v>
      </c>
      <c r="D1337" s="6">
        <v>20300</v>
      </c>
      <c r="E1337" s="171">
        <v>-8.1447959999999995</v>
      </c>
      <c r="F1337" s="171">
        <v>-14.705880000000001</v>
      </c>
      <c r="G1337" s="171">
        <v>-52.790700000000001</v>
      </c>
      <c r="H1337" s="6">
        <v>225081974600.00003</v>
      </c>
      <c r="I1337" s="154">
        <v>11.087779999999999</v>
      </c>
      <c r="J1337" s="154">
        <v>76.713269999999994</v>
      </c>
      <c r="K1337" s="6">
        <v>2040</v>
      </c>
      <c r="L1337" s="6">
        <v>5987500</v>
      </c>
      <c r="M1337" s="154">
        <v>5.6846821618594232</v>
      </c>
      <c r="N1337" s="154">
        <v>0.96207866803052455</v>
      </c>
      <c r="O1337" s="154" t="s">
        <v>4942</v>
      </c>
      <c r="P1337" s="172" t="s">
        <v>4748</v>
      </c>
      <c r="Q1337" s="168" t="s">
        <v>4748</v>
      </c>
      <c r="R1337" s="172" t="s">
        <v>4487</v>
      </c>
      <c r="S1337" s="168" t="s">
        <v>4748</v>
      </c>
      <c r="T1337" s="172" t="s">
        <v>4748</v>
      </c>
      <c r="U1337" s="168" t="s">
        <v>4748</v>
      </c>
      <c r="V1337" s="172" t="s">
        <v>4748</v>
      </c>
      <c r="W1337" s="173" t="s">
        <v>4488</v>
      </c>
      <c r="X1337" s="172" t="s">
        <v>4748</v>
      </c>
      <c r="Y1337" s="173" t="s">
        <v>4748</v>
      </c>
      <c r="Z1337" s="172" t="s">
        <v>4748</v>
      </c>
      <c r="AA1337" s="173" t="s">
        <v>4748</v>
      </c>
      <c r="AB1337" s="172" t="s">
        <v>4748</v>
      </c>
      <c r="AC1337" s="168" t="s">
        <v>2001</v>
      </c>
      <c r="AD1337" s="172">
        <v>2467.272727272727</v>
      </c>
      <c r="AE1337" s="168" t="s">
        <v>2001</v>
      </c>
      <c r="AF1337" s="172" t="s">
        <v>4748</v>
      </c>
      <c r="AG1337" s="168" t="s">
        <v>4748</v>
      </c>
      <c r="AH1337" s="171" t="s">
        <v>4748</v>
      </c>
      <c r="AI1337" s="171" t="s">
        <v>4748</v>
      </c>
      <c r="AJ1337" s="171" t="s">
        <v>4748</v>
      </c>
      <c r="AK1337" s="171" t="s">
        <v>4748</v>
      </c>
      <c r="AL1337" s="171" t="s">
        <v>4748</v>
      </c>
      <c r="AM1337" s="171" t="s">
        <v>4748</v>
      </c>
      <c r="AN1337" s="170" t="s">
        <v>4748</v>
      </c>
      <c r="AO1337" s="170">
        <v>35.82506527867546</v>
      </c>
      <c r="AP1337" s="170" t="s">
        <v>4748</v>
      </c>
      <c r="AQ1337" s="170" t="s">
        <v>4748</v>
      </c>
      <c r="AR1337" s="170">
        <v>0</v>
      </c>
      <c r="AS1337" s="170" t="s">
        <v>4748</v>
      </c>
      <c r="AT1337" s="6" t="s">
        <v>4748</v>
      </c>
      <c r="AU1337" s="6" t="s">
        <v>4748</v>
      </c>
      <c r="AV1337" s="6" t="s">
        <v>4748</v>
      </c>
    </row>
    <row r="1338" spans="1:48" x14ac:dyDescent="0.25">
      <c r="A1338" s="162">
        <v>1335</v>
      </c>
      <c r="B1338" s="3" t="s">
        <v>285</v>
      </c>
      <c r="C1338" s="3" t="s">
        <v>1</v>
      </c>
      <c r="D1338" s="28">
        <v>14050</v>
      </c>
      <c r="E1338" s="25">
        <v>-3.7671230000000002</v>
      </c>
      <c r="F1338" s="25">
        <v>-2.4305560000000002</v>
      </c>
      <c r="G1338" s="25">
        <v>12.4</v>
      </c>
      <c r="H1338" s="28">
        <v>892208368750</v>
      </c>
      <c r="I1338" s="51">
        <v>63.502379999999995</v>
      </c>
      <c r="J1338" s="51">
        <v>58.395130000000002</v>
      </c>
      <c r="K1338" s="28">
        <v>10308.5</v>
      </c>
      <c r="L1338" s="28">
        <v>144228400</v>
      </c>
      <c r="M1338" s="51">
        <v>7.6008152606867521</v>
      </c>
      <c r="N1338" s="51">
        <v>0.97221717234460525</v>
      </c>
      <c r="O1338" s="51">
        <v>0.47544259999999999</v>
      </c>
      <c r="P1338" s="30">
        <v>165377.97743100001</v>
      </c>
      <c r="Q1338" s="27">
        <v>-5.8248683694533621E-2</v>
      </c>
      <c r="R1338" s="30">
        <v>141857.49404699999</v>
      </c>
      <c r="S1338" s="27">
        <v>-0.14222258458695558</v>
      </c>
      <c r="T1338" s="30" t="s">
        <v>4748</v>
      </c>
      <c r="U1338" s="27" t="s">
        <v>4748</v>
      </c>
      <c r="V1338" s="30">
        <v>89202.594475000005</v>
      </c>
      <c r="W1338" s="32">
        <v>0.129064729663946</v>
      </c>
      <c r="X1338" s="30">
        <v>66833.489960999999</v>
      </c>
      <c r="Y1338" s="32">
        <v>-0.25076742045063716</v>
      </c>
      <c r="Z1338" s="30">
        <v>161232.64000000001</v>
      </c>
      <c r="AA1338" s="32">
        <v>1.4124528001468377</v>
      </c>
      <c r="AB1338" s="30">
        <v>1480.7794374099624</v>
      </c>
      <c r="AC1338" s="27">
        <v>7.1709946104850708E-2</v>
      </c>
      <c r="AD1338" s="30">
        <v>1157.6313594662217</v>
      </c>
      <c r="AE1338" s="27">
        <v>-0.21822836661546319</v>
      </c>
      <c r="AF1338" s="30">
        <v>2724.4445454545453</v>
      </c>
      <c r="AG1338" s="27">
        <v>1.3534647046109511</v>
      </c>
      <c r="AH1338" s="25">
        <v>12.691009092403021</v>
      </c>
      <c r="AI1338" s="25">
        <v>6.6315701168470467</v>
      </c>
      <c r="AJ1338" s="25" t="s">
        <v>4748</v>
      </c>
      <c r="AK1338" s="25">
        <v>15.595418516033305</v>
      </c>
      <c r="AL1338" s="25">
        <v>11.293383766185269</v>
      </c>
      <c r="AM1338" s="25" t="s">
        <v>4748</v>
      </c>
      <c r="AN1338" s="49" t="s">
        <v>4748</v>
      </c>
      <c r="AO1338" s="49" t="s">
        <v>4748</v>
      </c>
      <c r="AP1338" s="49" t="s">
        <v>4748</v>
      </c>
      <c r="AQ1338" s="49">
        <v>6.9686344956417807</v>
      </c>
      <c r="AR1338" s="49">
        <v>104.34132879169627</v>
      </c>
      <c r="AS1338" s="49" t="s">
        <v>4748</v>
      </c>
      <c r="AT1338" s="28">
        <v>758.20759724012407</v>
      </c>
      <c r="AU1338" s="28">
        <v>500.41701417848196</v>
      </c>
      <c r="AV1338" s="28" t="s">
        <v>4748</v>
      </c>
    </row>
    <row r="1339" spans="1:48" x14ac:dyDescent="0.25">
      <c r="A1339" s="162">
        <v>1336</v>
      </c>
      <c r="B1339" s="3" t="s">
        <v>2045</v>
      </c>
      <c r="C1339" s="3" t="s">
        <v>1</v>
      </c>
      <c r="D1339" s="28">
        <v>34350</v>
      </c>
      <c r="E1339" s="25">
        <v>12.622949999999999</v>
      </c>
      <c r="F1339" s="25">
        <v>32.115380000000002</v>
      </c>
      <c r="G1339" s="25">
        <v>69.211820000000003</v>
      </c>
      <c r="H1339" s="28">
        <v>721350000000</v>
      </c>
      <c r="I1339" s="51">
        <v>21</v>
      </c>
      <c r="J1339" s="51">
        <v>90.764279999999999</v>
      </c>
      <c r="K1339" s="28">
        <v>8953</v>
      </c>
      <c r="L1339" s="28">
        <v>290867200</v>
      </c>
      <c r="M1339" s="51">
        <v>8.2850940665701884</v>
      </c>
      <c r="N1339" s="51">
        <v>1.0896497597739243</v>
      </c>
      <c r="O1339" s="51">
        <v>0.4171629</v>
      </c>
      <c r="P1339" s="30">
        <v>2340301.7354660002</v>
      </c>
      <c r="Q1339" s="27" t="s">
        <v>2001</v>
      </c>
      <c r="R1339" s="30">
        <v>2491600.1624449999</v>
      </c>
      <c r="S1339" s="27">
        <v>6.4649111132190518E-2</v>
      </c>
      <c r="T1339" s="30">
        <v>2530521.8882690002</v>
      </c>
      <c r="U1339" s="27">
        <v>1.5621176467498115E-2</v>
      </c>
      <c r="V1339" s="30">
        <v>56927.430048000002</v>
      </c>
      <c r="W1339" s="32" t="s">
        <v>2001</v>
      </c>
      <c r="X1339" s="30">
        <v>110780.777254</v>
      </c>
      <c r="Y1339" s="32">
        <v>0.94599997155311599</v>
      </c>
      <c r="Z1339" s="30">
        <v>86966.712845999995</v>
      </c>
      <c r="AA1339" s="32">
        <v>-0.21496567363305932</v>
      </c>
      <c r="AB1339" s="30">
        <v>2232</v>
      </c>
      <c r="AC1339" s="27" t="s">
        <v>2001</v>
      </c>
      <c r="AD1339" s="30">
        <v>5120</v>
      </c>
      <c r="AE1339" s="27">
        <v>1.2939068100358422</v>
      </c>
      <c r="AF1339" s="30">
        <v>3727</v>
      </c>
      <c r="AG1339" s="27">
        <v>-0.27207031250000002</v>
      </c>
      <c r="AH1339" s="25" t="s">
        <v>4748</v>
      </c>
      <c r="AI1339" s="25">
        <v>6.4730963885339943</v>
      </c>
      <c r="AJ1339" s="25">
        <v>5.1996233995560717</v>
      </c>
      <c r="AK1339" s="25" t="s">
        <v>4748</v>
      </c>
      <c r="AL1339" s="25">
        <v>20.439672777062981</v>
      </c>
      <c r="AM1339" s="25">
        <v>13.236404527557497</v>
      </c>
      <c r="AN1339" s="49">
        <v>13.010129183849573</v>
      </c>
      <c r="AO1339" s="49">
        <v>13.397817415392343</v>
      </c>
      <c r="AP1339" s="49">
        <v>10.979019354938158</v>
      </c>
      <c r="AQ1339" s="49">
        <v>143.52666889391773</v>
      </c>
      <c r="AR1339" s="49">
        <v>139.42262832326355</v>
      </c>
      <c r="AS1339" s="49">
        <v>97.823559589065226</v>
      </c>
      <c r="AT1339" s="28">
        <v>2000</v>
      </c>
      <c r="AU1339" s="28">
        <v>2500</v>
      </c>
      <c r="AV1339" s="28" t="s">
        <v>4748</v>
      </c>
    </row>
    <row r="1340" spans="1:48" x14ac:dyDescent="0.25">
      <c r="A1340" s="162">
        <v>1337</v>
      </c>
      <c r="B1340" s="3" t="s">
        <v>3744</v>
      </c>
      <c r="C1340" s="3" t="s">
        <v>2176</v>
      </c>
      <c r="D1340" s="28">
        <v>14100</v>
      </c>
      <c r="E1340" s="25">
        <v>9.3023260000000008</v>
      </c>
      <c r="F1340" s="25">
        <v>34.285710000000002</v>
      </c>
      <c r="G1340" s="25">
        <v>101.4286</v>
      </c>
      <c r="H1340" s="28">
        <v>24675000000</v>
      </c>
      <c r="I1340" s="51">
        <v>1.75</v>
      </c>
      <c r="J1340" s="51">
        <v>15.988569999999999</v>
      </c>
      <c r="K1340" s="28">
        <v>85</v>
      </c>
      <c r="L1340" s="28">
        <v>1110500</v>
      </c>
      <c r="M1340" s="51">
        <v>6.2279151943462896</v>
      </c>
      <c r="N1340" s="51">
        <v>1.0918655167809339</v>
      </c>
      <c r="O1340" s="51" t="s">
        <v>4942</v>
      </c>
      <c r="P1340" s="30" t="s">
        <v>4748</v>
      </c>
      <c r="Q1340" s="27" t="s">
        <v>4489</v>
      </c>
      <c r="R1340" s="30" t="s">
        <v>4490</v>
      </c>
      <c r="S1340" s="27" t="s">
        <v>4748</v>
      </c>
      <c r="T1340" s="30">
        <v>31112.600416000001</v>
      </c>
      <c r="U1340" s="27">
        <v>89.707289842565601</v>
      </c>
      <c r="V1340" s="30" t="s">
        <v>4366</v>
      </c>
      <c r="W1340" s="32" t="s">
        <v>4370</v>
      </c>
      <c r="X1340" s="30" t="s">
        <v>4748</v>
      </c>
      <c r="Y1340" s="32" t="s">
        <v>4748</v>
      </c>
      <c r="Z1340" s="30">
        <v>4951.8168150000001</v>
      </c>
      <c r="AA1340" s="32" t="s">
        <v>4748</v>
      </c>
      <c r="AB1340" s="30" t="s">
        <v>4748</v>
      </c>
      <c r="AC1340" s="27" t="s">
        <v>2001</v>
      </c>
      <c r="AD1340" s="30">
        <v>1951.4396059999999</v>
      </c>
      <c r="AE1340" s="27" t="s">
        <v>2001</v>
      </c>
      <c r="AF1340" s="30">
        <v>2264</v>
      </c>
      <c r="AG1340" s="27">
        <v>0.16016913515488015</v>
      </c>
      <c r="AH1340" s="25" t="s">
        <v>4748</v>
      </c>
      <c r="AI1340" s="25" t="s">
        <v>4748</v>
      </c>
      <c r="AJ1340" s="25">
        <v>18.573573675130937</v>
      </c>
      <c r="AK1340" s="25" t="s">
        <v>4748</v>
      </c>
      <c r="AL1340" s="25" t="s">
        <v>4748</v>
      </c>
      <c r="AM1340" s="25">
        <v>18.407257863146519</v>
      </c>
      <c r="AN1340" s="49">
        <v>23.411075441160001</v>
      </c>
      <c r="AO1340" s="49">
        <v>28.714489439392931</v>
      </c>
      <c r="AP1340" s="49">
        <v>28.719791742013424</v>
      </c>
      <c r="AQ1340" s="49" t="s">
        <v>4748</v>
      </c>
      <c r="AR1340" s="49" t="s">
        <v>4748</v>
      </c>
      <c r="AS1340" s="49">
        <v>0</v>
      </c>
      <c r="AT1340" s="28" t="s">
        <v>4748</v>
      </c>
      <c r="AU1340" s="28">
        <v>1261</v>
      </c>
      <c r="AV1340" s="28">
        <v>1415</v>
      </c>
    </row>
    <row r="1341" spans="1:48" x14ac:dyDescent="0.25">
      <c r="A1341" s="162">
        <v>1338</v>
      </c>
      <c r="B1341" s="3" t="s">
        <v>4115</v>
      </c>
      <c r="C1341" s="3" t="s">
        <v>2176</v>
      </c>
      <c r="D1341" s="28">
        <v>25600</v>
      </c>
      <c r="E1341" s="25">
        <v>0</v>
      </c>
      <c r="F1341" s="25">
        <v>38.37838</v>
      </c>
      <c r="G1341" s="25">
        <v>38.37838</v>
      </c>
      <c r="H1341" s="28">
        <v>373705216000</v>
      </c>
      <c r="I1341" s="51">
        <v>14.597859999999999</v>
      </c>
      <c r="J1341" s="51">
        <v>100</v>
      </c>
      <c r="K1341" s="28">
        <v>0</v>
      </c>
      <c r="L1341" s="28" t="s">
        <v>4942</v>
      </c>
      <c r="M1341" s="51">
        <v>36.623748211731048</v>
      </c>
      <c r="N1341" s="51">
        <v>2.2823258253717573</v>
      </c>
      <c r="O1341" s="51" t="s">
        <v>4942</v>
      </c>
      <c r="P1341" s="30" t="s">
        <v>4748</v>
      </c>
      <c r="Q1341" s="27" t="s">
        <v>4748</v>
      </c>
      <c r="R1341" s="30" t="s">
        <v>4491</v>
      </c>
      <c r="S1341" s="27" t="s">
        <v>4748</v>
      </c>
      <c r="T1341" s="30">
        <v>87656.650120000006</v>
      </c>
      <c r="U1341" s="27">
        <v>139.92709022508041</v>
      </c>
      <c r="V1341" s="30" t="s">
        <v>4748</v>
      </c>
      <c r="W1341" s="32" t="s">
        <v>4482</v>
      </c>
      <c r="X1341" s="30" t="s">
        <v>4748</v>
      </c>
      <c r="Y1341" s="32" t="s">
        <v>4748</v>
      </c>
      <c r="Z1341" s="30">
        <v>10200.632589999999</v>
      </c>
      <c r="AA1341" s="32" t="s">
        <v>4748</v>
      </c>
      <c r="AB1341" s="30" t="s">
        <v>4748</v>
      </c>
      <c r="AC1341" s="27" t="s">
        <v>2001</v>
      </c>
      <c r="AD1341" s="30" t="s">
        <v>4748</v>
      </c>
      <c r="AE1341" s="27" t="s">
        <v>2001</v>
      </c>
      <c r="AF1341" s="30">
        <v>699</v>
      </c>
      <c r="AG1341" s="27" t="s">
        <v>4748</v>
      </c>
      <c r="AH1341" s="25" t="s">
        <v>4748</v>
      </c>
      <c r="AI1341" s="25" t="s">
        <v>4748</v>
      </c>
      <c r="AJ1341" s="25">
        <v>2.9672389571698887</v>
      </c>
      <c r="AK1341" s="25" t="s">
        <v>4748</v>
      </c>
      <c r="AL1341" s="25" t="s">
        <v>4748</v>
      </c>
      <c r="AM1341" s="25">
        <v>6.4610649756176501</v>
      </c>
      <c r="AN1341" s="49" t="s">
        <v>4748</v>
      </c>
      <c r="AO1341" s="49">
        <v>33.59796165474944</v>
      </c>
      <c r="AP1341" s="49">
        <v>41.443355990980692</v>
      </c>
      <c r="AQ1341" s="49" t="s">
        <v>4748</v>
      </c>
      <c r="AR1341" s="49">
        <v>86.688230944682104</v>
      </c>
      <c r="AS1341" s="49">
        <v>75.363639094618435</v>
      </c>
      <c r="AT1341" s="28" t="s">
        <v>4748</v>
      </c>
      <c r="AU1341" s="28" t="s">
        <v>4748</v>
      </c>
      <c r="AV1341" s="28">
        <v>160</v>
      </c>
    </row>
    <row r="1342" spans="1:48" x14ac:dyDescent="0.25">
      <c r="A1342" s="162">
        <v>1339</v>
      </c>
      <c r="B1342" s="3" t="s">
        <v>3747</v>
      </c>
      <c r="C1342" s="3" t="s">
        <v>2176</v>
      </c>
      <c r="D1342" s="6">
        <v>11500</v>
      </c>
      <c r="E1342" s="171">
        <v>15</v>
      </c>
      <c r="F1342" s="171">
        <v>-4.1666670000000003</v>
      </c>
      <c r="G1342" s="171">
        <v>-36.111109999999996</v>
      </c>
      <c r="H1342" s="6">
        <v>19855899999.999996</v>
      </c>
      <c r="I1342" s="154">
        <v>1.7265999999999999</v>
      </c>
      <c r="J1342" s="154">
        <v>10.1785</v>
      </c>
      <c r="K1342" s="6">
        <v>230</v>
      </c>
      <c r="L1342" s="6">
        <v>2408500</v>
      </c>
      <c r="M1342" s="154">
        <v>4.2263873575891218</v>
      </c>
      <c r="N1342" s="154">
        <v>0.8677468114489898</v>
      </c>
      <c r="O1342" s="154" t="s">
        <v>4942</v>
      </c>
      <c r="P1342" s="172" t="s">
        <v>4748</v>
      </c>
      <c r="Q1342" s="168" t="s">
        <v>4748</v>
      </c>
      <c r="R1342" s="172" t="s">
        <v>4492</v>
      </c>
      <c r="S1342" s="168" t="s">
        <v>4748</v>
      </c>
      <c r="T1342" s="172">
        <v>245087.68214200001</v>
      </c>
      <c r="U1342" s="168">
        <v>764.89900669375004</v>
      </c>
      <c r="V1342" s="172" t="s">
        <v>4748</v>
      </c>
      <c r="W1342" s="173" t="s">
        <v>4493</v>
      </c>
      <c r="X1342" s="172" t="s">
        <v>4748</v>
      </c>
      <c r="Y1342" s="173" t="s">
        <v>4748</v>
      </c>
      <c r="Z1342" s="172">
        <v>4728.4401479999997</v>
      </c>
      <c r="AA1342" s="173" t="s">
        <v>4748</v>
      </c>
      <c r="AB1342" s="172" t="s">
        <v>4748</v>
      </c>
      <c r="AC1342" s="168" t="s">
        <v>2001</v>
      </c>
      <c r="AD1342" s="172">
        <v>1182</v>
      </c>
      <c r="AE1342" s="168" t="s">
        <v>2001</v>
      </c>
      <c r="AF1342" s="172">
        <v>2721</v>
      </c>
      <c r="AG1342" s="168">
        <v>1.3020304568527918</v>
      </c>
      <c r="AH1342" s="171" t="s">
        <v>4748</v>
      </c>
      <c r="AI1342" s="171" t="s">
        <v>4748</v>
      </c>
      <c r="AJ1342" s="171">
        <v>2.5901044679751033</v>
      </c>
      <c r="AK1342" s="171" t="s">
        <v>4748</v>
      </c>
      <c r="AL1342" s="171" t="s">
        <v>4748</v>
      </c>
      <c r="AM1342" s="171">
        <v>22.058977501738013</v>
      </c>
      <c r="AN1342" s="170" t="s">
        <v>4748</v>
      </c>
      <c r="AO1342" s="170">
        <v>14.557562507798261</v>
      </c>
      <c r="AP1342" s="170">
        <v>16.322690313265831</v>
      </c>
      <c r="AQ1342" s="170" t="s">
        <v>4748</v>
      </c>
      <c r="AR1342" s="170">
        <v>72.612934902602717</v>
      </c>
      <c r="AS1342" s="170">
        <v>92.949058682649422</v>
      </c>
      <c r="AT1342" s="6" t="s">
        <v>4748</v>
      </c>
      <c r="AU1342" s="6">
        <v>900</v>
      </c>
      <c r="AV1342" s="6">
        <v>900</v>
      </c>
    </row>
    <row r="1343" spans="1:48" x14ac:dyDescent="0.25">
      <c r="A1343" s="162">
        <v>1340</v>
      </c>
      <c r="B1343" s="3" t="s">
        <v>629</v>
      </c>
      <c r="C1343" s="3" t="s">
        <v>694</v>
      </c>
      <c r="D1343" s="6">
        <v>8600</v>
      </c>
      <c r="E1343" s="171">
        <v>-12.244899999999999</v>
      </c>
      <c r="F1343" s="171">
        <v>-1.1494249999999999</v>
      </c>
      <c r="G1343" s="171">
        <v>-3.370787</v>
      </c>
      <c r="H1343" s="6">
        <v>60200000000</v>
      </c>
      <c r="I1343" s="154">
        <v>7</v>
      </c>
      <c r="J1343" s="154">
        <v>34.549999999999997</v>
      </c>
      <c r="K1343" s="6">
        <v>1091.45</v>
      </c>
      <c r="L1343" s="6">
        <v>9906500</v>
      </c>
      <c r="M1343" s="154" t="s">
        <v>4942</v>
      </c>
      <c r="N1343" s="154">
        <v>0.52255139648084981</v>
      </c>
      <c r="O1343" s="154">
        <v>0.2129363</v>
      </c>
      <c r="P1343" s="172">
        <v>565752.48372799996</v>
      </c>
      <c r="Q1343" s="168">
        <v>-9.0842696723853256E-2</v>
      </c>
      <c r="R1343" s="172">
        <v>593677.96661400003</v>
      </c>
      <c r="S1343" s="168">
        <v>4.9359894457707609E-2</v>
      </c>
      <c r="T1343" s="172">
        <v>541210.16986000002</v>
      </c>
      <c r="U1343" s="168">
        <v>-8.8377537494352953E-2</v>
      </c>
      <c r="V1343" s="172">
        <v>3322.3880439999998</v>
      </c>
      <c r="W1343" s="173">
        <v>-0.48103675794288558</v>
      </c>
      <c r="X1343" s="172">
        <v>10160.96984</v>
      </c>
      <c r="Y1343" s="173">
        <v>2.0583332547051509</v>
      </c>
      <c r="Z1343" s="172">
        <v>8207.3913990000001</v>
      </c>
      <c r="AA1343" s="173">
        <v>-0.1922629898289315</v>
      </c>
      <c r="AB1343" s="172">
        <v>475</v>
      </c>
      <c r="AC1343" s="168">
        <v>-0.48087431693989069</v>
      </c>
      <c r="AD1343" s="172">
        <v>1452</v>
      </c>
      <c r="AE1343" s="168">
        <v>2.0568421052631578</v>
      </c>
      <c r="AF1343" s="172">
        <v>1172</v>
      </c>
      <c r="AG1343" s="168">
        <v>-0.1928374655647383</v>
      </c>
      <c r="AH1343" s="171">
        <v>1.9984495335305905</v>
      </c>
      <c r="AI1343" s="171">
        <v>5.9092085722358041</v>
      </c>
      <c r="AJ1343" s="171">
        <v>4.2721043740515983</v>
      </c>
      <c r="AK1343" s="171">
        <v>2.9496413850648597</v>
      </c>
      <c r="AL1343" s="171">
        <v>8.7618362062493684</v>
      </c>
      <c r="AM1343" s="171">
        <v>6.8172440990017407</v>
      </c>
      <c r="AN1343" s="170">
        <v>12.835107570099769</v>
      </c>
      <c r="AO1343" s="170">
        <v>14.892798950291219</v>
      </c>
      <c r="AP1343" s="170">
        <v>14.032333461073964</v>
      </c>
      <c r="AQ1343" s="170">
        <v>0</v>
      </c>
      <c r="AR1343" s="170">
        <v>0</v>
      </c>
      <c r="AS1343" s="170">
        <v>17.079482776365108</v>
      </c>
      <c r="AT1343" s="6">
        <v>400</v>
      </c>
      <c r="AU1343" s="6">
        <v>600</v>
      </c>
      <c r="AV1343" s="6">
        <v>600</v>
      </c>
    </row>
    <row r="1344" spans="1:48" x14ac:dyDescent="0.25">
      <c r="A1344" s="162">
        <v>1341</v>
      </c>
      <c r="B1344" s="3" t="s">
        <v>286</v>
      </c>
      <c r="C1344" s="3" t="s">
        <v>1</v>
      </c>
      <c r="D1344" s="28">
        <v>14200</v>
      </c>
      <c r="E1344" s="25">
        <v>2.1582729999999999</v>
      </c>
      <c r="F1344" s="25">
        <v>23.478259999999999</v>
      </c>
      <c r="G1344" s="25">
        <v>-5.3333329999999997</v>
      </c>
      <c r="H1344" s="28">
        <v>435664264400.00006</v>
      </c>
      <c r="I1344" s="51">
        <v>30.680579999999999</v>
      </c>
      <c r="J1344" s="51">
        <v>99.069199999999995</v>
      </c>
      <c r="K1344" s="28">
        <v>11543.5</v>
      </c>
      <c r="L1344" s="28">
        <v>160400000</v>
      </c>
      <c r="M1344" s="51">
        <v>5.582005563519691</v>
      </c>
      <c r="N1344" s="51">
        <v>0.93469350061022238</v>
      </c>
      <c r="O1344" s="51">
        <v>0.52368239999999999</v>
      </c>
      <c r="P1344" s="30">
        <v>1408889.9425530001</v>
      </c>
      <c r="Q1344" s="27">
        <v>0.16274369294577951</v>
      </c>
      <c r="R1344" s="30">
        <v>1291029.5422449999</v>
      </c>
      <c r="S1344" s="27">
        <v>-8.3654795699960371E-2</v>
      </c>
      <c r="T1344" s="30">
        <v>1556945.0034739999</v>
      </c>
      <c r="U1344" s="27">
        <v>0.20597163157598525</v>
      </c>
      <c r="V1344" s="30">
        <v>62499.389050999998</v>
      </c>
      <c r="W1344" s="32">
        <v>0.37653607389598687</v>
      </c>
      <c r="X1344" s="30">
        <v>48798.773695000003</v>
      </c>
      <c r="Y1344" s="32">
        <v>-0.21921198853352286</v>
      </c>
      <c r="Z1344" s="30">
        <v>71427.831139999995</v>
      </c>
      <c r="AA1344" s="32">
        <v>0.46372184650448706</v>
      </c>
      <c r="AB1344" s="30">
        <v>2037.272727272727</v>
      </c>
      <c r="AC1344" s="27">
        <v>0.37653562653562656</v>
      </c>
      <c r="AD1344" s="30">
        <v>1591</v>
      </c>
      <c r="AE1344" s="27">
        <v>-0.21905399375278889</v>
      </c>
      <c r="AF1344" s="30">
        <v>2328</v>
      </c>
      <c r="AG1344" s="27">
        <v>0.4632306725329981</v>
      </c>
      <c r="AH1344" s="25">
        <v>8.3602077961447243</v>
      </c>
      <c r="AI1344" s="25">
        <v>6.5449670449479189</v>
      </c>
      <c r="AJ1344" s="25">
        <v>8.9606359830467461</v>
      </c>
      <c r="AK1344" s="25">
        <v>16.881528536607696</v>
      </c>
      <c r="AL1344" s="25">
        <v>11.886175626477822</v>
      </c>
      <c r="AM1344" s="25">
        <v>15.843397719239494</v>
      </c>
      <c r="AN1344" s="49">
        <v>9.8604278311663851</v>
      </c>
      <c r="AO1344" s="49">
        <v>8.67321689767736</v>
      </c>
      <c r="AP1344" s="49">
        <v>9.075433548694356</v>
      </c>
      <c r="AQ1344" s="49">
        <v>48.451711096208619</v>
      </c>
      <c r="AR1344" s="49">
        <v>38.605037098738457</v>
      </c>
      <c r="AS1344" s="49">
        <v>48.426688047635693</v>
      </c>
      <c r="AT1344" s="28">
        <v>0</v>
      </c>
      <c r="AU1344" s="28">
        <v>1200</v>
      </c>
      <c r="AV1344" s="28">
        <v>2700</v>
      </c>
    </row>
    <row r="1345" spans="1:48" x14ac:dyDescent="0.25">
      <c r="A1345" s="162">
        <v>1342</v>
      </c>
      <c r="B1345" s="3" t="s">
        <v>3750</v>
      </c>
      <c r="C1345" s="3" t="s">
        <v>2176</v>
      </c>
      <c r="D1345" s="28" t="s">
        <v>4942</v>
      </c>
      <c r="E1345" s="25" t="s">
        <v>4942</v>
      </c>
      <c r="F1345" s="25" t="s">
        <v>4942</v>
      </c>
      <c r="G1345" s="25" t="s">
        <v>4942</v>
      </c>
      <c r="H1345" s="28" t="s">
        <v>4942</v>
      </c>
      <c r="I1345" s="51">
        <v>5.3443399999999999</v>
      </c>
      <c r="J1345" s="51">
        <v>99.08314</v>
      </c>
      <c r="K1345" s="28" t="s">
        <v>4942</v>
      </c>
      <c r="L1345" s="28" t="s">
        <v>4942</v>
      </c>
      <c r="M1345" s="51" t="s">
        <v>4942</v>
      </c>
      <c r="N1345" s="51" t="s">
        <v>4942</v>
      </c>
      <c r="O1345" s="51" t="s">
        <v>4942</v>
      </c>
      <c r="P1345" s="30" t="s">
        <v>4748</v>
      </c>
      <c r="Q1345" s="27" t="s">
        <v>4748</v>
      </c>
      <c r="R1345" s="30" t="s">
        <v>4494</v>
      </c>
      <c r="S1345" s="27" t="s">
        <v>4748</v>
      </c>
      <c r="T1345" s="30">
        <v>73066.730572</v>
      </c>
      <c r="U1345" s="27">
        <v>105.0475044586357</v>
      </c>
      <c r="V1345" s="30" t="s">
        <v>4748</v>
      </c>
      <c r="W1345" s="32" t="s">
        <v>4495</v>
      </c>
      <c r="X1345" s="30" t="s">
        <v>4748</v>
      </c>
      <c r="Y1345" s="32" t="s">
        <v>4748</v>
      </c>
      <c r="Z1345" s="30">
        <v>5233.9728729999997</v>
      </c>
      <c r="AA1345" s="32" t="s">
        <v>4748</v>
      </c>
      <c r="AB1345" s="30" t="s">
        <v>4748</v>
      </c>
      <c r="AC1345" s="27" t="s">
        <v>2001</v>
      </c>
      <c r="AD1345" s="30">
        <v>381</v>
      </c>
      <c r="AE1345" s="27" t="s">
        <v>2001</v>
      </c>
      <c r="AF1345" s="30">
        <v>979</v>
      </c>
      <c r="AG1345" s="27">
        <v>1.5695538057742782</v>
      </c>
      <c r="AH1345" s="25" t="s">
        <v>4748</v>
      </c>
      <c r="AI1345" s="25" t="s">
        <v>4748</v>
      </c>
      <c r="AJ1345" s="25">
        <v>7.1976740394574783</v>
      </c>
      <c r="AK1345" s="25" t="s">
        <v>4748</v>
      </c>
      <c r="AL1345" s="25" t="s">
        <v>4748</v>
      </c>
      <c r="AM1345" s="25">
        <v>9.0710546993088794</v>
      </c>
      <c r="AN1345" s="49" t="s">
        <v>4748</v>
      </c>
      <c r="AO1345" s="49">
        <v>18.766101710231752</v>
      </c>
      <c r="AP1345" s="49">
        <v>23.426293807046783</v>
      </c>
      <c r="AQ1345" s="49" t="s">
        <v>4748</v>
      </c>
      <c r="AR1345" s="49">
        <v>0</v>
      </c>
      <c r="AS1345" s="49">
        <v>0</v>
      </c>
      <c r="AT1345" s="28" t="s">
        <v>4748</v>
      </c>
      <c r="AU1345" s="28" t="s">
        <v>4748</v>
      </c>
      <c r="AV1345" s="28" t="s">
        <v>4748</v>
      </c>
    </row>
    <row r="1346" spans="1:48" x14ac:dyDescent="0.25">
      <c r="A1346" s="162">
        <v>1343</v>
      </c>
      <c r="B1346" s="3" t="s">
        <v>287</v>
      </c>
      <c r="C1346" s="3" t="s">
        <v>1</v>
      </c>
      <c r="D1346" s="6">
        <v>5000</v>
      </c>
      <c r="E1346" s="171">
        <v>13.378679999999999</v>
      </c>
      <c r="F1346" s="171">
        <v>7.2961369999999999</v>
      </c>
      <c r="G1346" s="171">
        <v>65.016499999999994</v>
      </c>
      <c r="H1346" s="6">
        <v>173530000000.00003</v>
      </c>
      <c r="I1346" s="154">
        <v>34.705999999999996</v>
      </c>
      <c r="J1346" s="154">
        <v>31.41938</v>
      </c>
      <c r="K1346" s="6">
        <v>30411</v>
      </c>
      <c r="L1346" s="6">
        <v>163802300</v>
      </c>
      <c r="M1346" s="154">
        <v>167.30054053131656</v>
      </c>
      <c r="N1346" s="154">
        <v>0.46589949356691279</v>
      </c>
      <c r="O1346" s="154">
        <v>0.44347950000000003</v>
      </c>
      <c r="P1346" s="172">
        <v>306095.647023</v>
      </c>
      <c r="Q1346" s="168">
        <v>7.8113519623150163E-2</v>
      </c>
      <c r="R1346" s="172">
        <v>978217.23453699995</v>
      </c>
      <c r="S1346" s="168">
        <v>2.195789433959173</v>
      </c>
      <c r="T1346" s="172">
        <v>468559.54689200001</v>
      </c>
      <c r="U1346" s="168">
        <v>-0.52100665338024432</v>
      </c>
      <c r="V1346" s="172">
        <v>3543.5232780000001</v>
      </c>
      <c r="W1346" s="173">
        <v>-4.0431599165114407E-2</v>
      </c>
      <c r="X1346" s="172">
        <v>5005.7068429999999</v>
      </c>
      <c r="Y1346" s="173">
        <v>0.41263551846208579</v>
      </c>
      <c r="Z1346" s="172">
        <v>5201.4764059999998</v>
      </c>
      <c r="AA1346" s="173">
        <v>3.9109274502114474E-2</v>
      </c>
      <c r="AB1346" s="172">
        <v>102</v>
      </c>
      <c r="AC1346" s="168">
        <v>-3.7735849056603765E-2</v>
      </c>
      <c r="AD1346" s="172">
        <v>144</v>
      </c>
      <c r="AE1346" s="168">
        <v>0.41176470588235303</v>
      </c>
      <c r="AF1346" s="172">
        <v>150</v>
      </c>
      <c r="AG1346" s="168">
        <v>4.1666666666666664E-2</v>
      </c>
      <c r="AH1346" s="171">
        <v>0.20498864068942305</v>
      </c>
      <c r="AI1346" s="171">
        <v>0.34823626011234299</v>
      </c>
      <c r="AJ1346" s="171">
        <v>0.46578471630584561</v>
      </c>
      <c r="AK1346" s="171">
        <v>0.95941164897228248</v>
      </c>
      <c r="AL1346" s="171">
        <v>1.3449068845257932</v>
      </c>
      <c r="AM1346" s="171">
        <v>1.384860856350334</v>
      </c>
      <c r="AN1346" s="170">
        <v>20.977029390155057</v>
      </c>
      <c r="AO1346" s="170">
        <v>5.97711858262997</v>
      </c>
      <c r="AP1346" s="170">
        <v>15.312507572177914</v>
      </c>
      <c r="AQ1346" s="170">
        <v>140.13750005287972</v>
      </c>
      <c r="AR1346" s="170">
        <v>72.402628972992616</v>
      </c>
      <c r="AS1346" s="170">
        <v>68.931357082805263</v>
      </c>
      <c r="AT1346" s="6">
        <v>0</v>
      </c>
      <c r="AU1346" s="6">
        <v>0</v>
      </c>
      <c r="AV1346" s="6" t="s">
        <v>4748</v>
      </c>
    </row>
    <row r="1347" spans="1:48" x14ac:dyDescent="0.25">
      <c r="A1347" s="162">
        <v>1344</v>
      </c>
      <c r="B1347" s="3" t="s">
        <v>3753</v>
      </c>
      <c r="C1347" s="3" t="s">
        <v>2176</v>
      </c>
      <c r="D1347" s="28">
        <v>8100</v>
      </c>
      <c r="E1347" s="25">
        <v>-6.8965519999999998</v>
      </c>
      <c r="F1347" s="25">
        <v>-3.5714290000000002</v>
      </c>
      <c r="G1347" s="25">
        <v>-2.4096389999999999</v>
      </c>
      <c r="H1347" s="28">
        <v>118347804000</v>
      </c>
      <c r="I1347" s="51">
        <v>14.61084</v>
      </c>
      <c r="J1347" s="51">
        <v>36.53342</v>
      </c>
      <c r="K1347" s="28">
        <v>5220</v>
      </c>
      <c r="L1347" s="28">
        <v>43186000</v>
      </c>
      <c r="M1347" s="51">
        <v>5.1658163265306118</v>
      </c>
      <c r="N1347" s="51">
        <v>0.60288823172872741</v>
      </c>
      <c r="O1347" s="51">
        <v>0.72309749999999995</v>
      </c>
      <c r="P1347" s="30" t="s">
        <v>4498</v>
      </c>
      <c r="Q1347" s="27" t="s">
        <v>4387</v>
      </c>
      <c r="R1347" s="30" t="s">
        <v>4499</v>
      </c>
      <c r="S1347" s="27" t="s">
        <v>4500</v>
      </c>
      <c r="T1347" s="30">
        <v>73968.523163000005</v>
      </c>
      <c r="U1347" s="27">
        <v>191.62636240364586</v>
      </c>
      <c r="V1347" s="30" t="s">
        <v>4474</v>
      </c>
      <c r="W1347" s="32" t="s">
        <v>4501</v>
      </c>
      <c r="X1347" s="30" t="s">
        <v>4502</v>
      </c>
      <c r="Y1347" s="32" t="s">
        <v>4503</v>
      </c>
      <c r="Z1347" s="30">
        <v>17802.268682000002</v>
      </c>
      <c r="AA1347" s="32">
        <v>65.179437479553911</v>
      </c>
      <c r="AB1347" s="30">
        <v>669.77923099999998</v>
      </c>
      <c r="AC1347" s="27">
        <v>-0.49027455783866059</v>
      </c>
      <c r="AD1347" s="30">
        <v>383</v>
      </c>
      <c r="AE1347" s="27">
        <v>-0.42816978748628887</v>
      </c>
      <c r="AF1347" s="30">
        <v>1139</v>
      </c>
      <c r="AG1347" s="27">
        <v>1.9738903394255876</v>
      </c>
      <c r="AH1347" s="25">
        <v>2.65659214381437</v>
      </c>
      <c r="AI1347" s="25">
        <v>1.4226863199182025</v>
      </c>
      <c r="AJ1347" s="25">
        <v>4.0224456758520901</v>
      </c>
      <c r="AK1347" s="25">
        <v>5.6002724503123904</v>
      </c>
      <c r="AL1347" s="25">
        <v>3.1501918412508734</v>
      </c>
      <c r="AM1347" s="25">
        <v>9.1272282600739754</v>
      </c>
      <c r="AN1347" s="49" t="s">
        <v>4748</v>
      </c>
      <c r="AO1347" s="49">
        <v>21.632962929502863</v>
      </c>
      <c r="AP1347" s="49">
        <v>31.631747450791003</v>
      </c>
      <c r="AQ1347" s="49">
        <v>0</v>
      </c>
      <c r="AR1347" s="49">
        <v>0</v>
      </c>
      <c r="AS1347" s="49">
        <v>0</v>
      </c>
      <c r="AT1347" s="28">
        <v>700</v>
      </c>
      <c r="AU1347" s="28">
        <v>500</v>
      </c>
      <c r="AV1347" s="28">
        <v>1000</v>
      </c>
    </row>
    <row r="1348" spans="1:48" x14ac:dyDescent="0.25">
      <c r="A1348" s="162">
        <v>1345</v>
      </c>
      <c r="B1348" s="3" t="s">
        <v>3756</v>
      </c>
      <c r="C1348" s="3" t="s">
        <v>2176</v>
      </c>
      <c r="D1348" s="28" t="s">
        <v>4942</v>
      </c>
      <c r="E1348" s="25" t="s">
        <v>4942</v>
      </c>
      <c r="F1348" s="25" t="s">
        <v>4942</v>
      </c>
      <c r="G1348" s="25" t="s">
        <v>4942</v>
      </c>
      <c r="H1348" s="28" t="s">
        <v>4942</v>
      </c>
      <c r="I1348" s="51">
        <v>2.4380999999999999</v>
      </c>
      <c r="J1348" s="51">
        <v>63.914810000000003</v>
      </c>
      <c r="K1348" s="28" t="s">
        <v>4942</v>
      </c>
      <c r="L1348" s="28" t="s">
        <v>4942</v>
      </c>
      <c r="M1348" s="51" t="s">
        <v>4942</v>
      </c>
      <c r="N1348" s="51" t="s">
        <v>4942</v>
      </c>
      <c r="O1348" s="51" t="s">
        <v>4942</v>
      </c>
      <c r="P1348" s="30" t="s">
        <v>4362</v>
      </c>
      <c r="Q1348" s="27" t="s">
        <v>4360</v>
      </c>
      <c r="R1348" s="30" t="s">
        <v>4293</v>
      </c>
      <c r="S1348" s="27" t="s">
        <v>4748</v>
      </c>
      <c r="T1348" s="30">
        <v>124016.57170499999</v>
      </c>
      <c r="U1348" s="27">
        <v>999.13364278225799</v>
      </c>
      <c r="V1348" s="30" t="s">
        <v>4504</v>
      </c>
      <c r="W1348" s="32" t="s">
        <v>4505</v>
      </c>
      <c r="X1348" s="30" t="s">
        <v>4748</v>
      </c>
      <c r="Y1348" s="32" t="s">
        <v>4748</v>
      </c>
      <c r="Z1348" s="30">
        <v>2944.9410320000002</v>
      </c>
      <c r="AA1348" s="32" t="s">
        <v>4748</v>
      </c>
      <c r="AB1348" s="30">
        <v>1051.1627906976744</v>
      </c>
      <c r="AC1348" s="27">
        <v>-0.35026353617632966</v>
      </c>
      <c r="AD1348" s="30">
        <v>1241.8604651162791</v>
      </c>
      <c r="AE1348" s="27">
        <v>0.18141592920353999</v>
      </c>
      <c r="AF1348" s="30">
        <v>1207.7519379844962</v>
      </c>
      <c r="AG1348" s="27">
        <v>-2.7465667915106098E-2</v>
      </c>
      <c r="AH1348" s="25">
        <v>5.9688113348049052</v>
      </c>
      <c r="AI1348" s="25">
        <v>4.3236296456358341</v>
      </c>
      <c r="AJ1348" s="25">
        <v>4.7256376172565258</v>
      </c>
      <c r="AK1348" s="25">
        <v>10.840431264577019</v>
      </c>
      <c r="AL1348" s="25">
        <v>11.87933910583866</v>
      </c>
      <c r="AM1348" s="25">
        <v>10.830110247370838</v>
      </c>
      <c r="AN1348" s="49">
        <v>15.037855960411871</v>
      </c>
      <c r="AO1348" s="49">
        <v>12.989143700850736</v>
      </c>
      <c r="AP1348" s="49">
        <v>11.591510207357569</v>
      </c>
      <c r="AQ1348" s="49">
        <v>124.95489076309237</v>
      </c>
      <c r="AR1348" s="49">
        <v>21.778059172978185</v>
      </c>
      <c r="AS1348" s="49">
        <v>25.930542233938979</v>
      </c>
      <c r="AT1348" s="28">
        <v>775.19379844961236</v>
      </c>
      <c r="AU1348" s="28">
        <v>620.15503875968989</v>
      </c>
      <c r="AV1348" s="28" t="s">
        <v>4748</v>
      </c>
    </row>
    <row r="1349" spans="1:48" x14ac:dyDescent="0.25">
      <c r="A1349" s="162">
        <v>1346</v>
      </c>
      <c r="B1349" s="3" t="s">
        <v>288</v>
      </c>
      <c r="C1349" s="3" t="s">
        <v>1</v>
      </c>
      <c r="D1349" s="28">
        <v>37300</v>
      </c>
      <c r="E1349" s="25">
        <v>10.029500000000001</v>
      </c>
      <c r="F1349" s="25">
        <v>6.8767909999999999</v>
      </c>
      <c r="G1349" s="25">
        <v>28.62069</v>
      </c>
      <c r="H1349" s="28">
        <v>298400000000</v>
      </c>
      <c r="I1349" s="51">
        <v>8</v>
      </c>
      <c r="J1349" s="51">
        <v>38.655839999999998</v>
      </c>
      <c r="K1349" s="28">
        <v>3275.5</v>
      </c>
      <c r="L1349" s="28">
        <v>115018400</v>
      </c>
      <c r="M1349" s="51">
        <v>5.7590065444566036</v>
      </c>
      <c r="N1349" s="51">
        <v>1.0791777907733939</v>
      </c>
      <c r="O1349" s="51">
        <v>0.47747089999999998</v>
      </c>
      <c r="P1349" s="30">
        <v>1945178.342499</v>
      </c>
      <c r="Q1349" s="27">
        <v>0.14364312877371743</v>
      </c>
      <c r="R1349" s="30">
        <v>2234318.0379880001</v>
      </c>
      <c r="S1349" s="27">
        <v>0.14864431151209412</v>
      </c>
      <c r="T1349" s="30">
        <v>2293350.1818110002</v>
      </c>
      <c r="U1349" s="27">
        <v>2.6420654006874728E-2</v>
      </c>
      <c r="V1349" s="30">
        <v>28913.369008999998</v>
      </c>
      <c r="W1349" s="32">
        <v>4.7450221493678502E-2</v>
      </c>
      <c r="X1349" s="30">
        <v>45476.332986000001</v>
      </c>
      <c r="Y1349" s="32">
        <v>0.57284794351859758</v>
      </c>
      <c r="Z1349" s="30">
        <v>60521.140767999997</v>
      </c>
      <c r="AA1349" s="32">
        <v>0.33082719722875581</v>
      </c>
      <c r="AB1349" s="30">
        <v>2964</v>
      </c>
      <c r="AC1349" s="27">
        <v>6.4655172413793149E-2</v>
      </c>
      <c r="AD1349" s="30">
        <v>4537</v>
      </c>
      <c r="AE1349" s="27">
        <v>0.5307017543859649</v>
      </c>
      <c r="AF1349" s="30">
        <v>6038</v>
      </c>
      <c r="AG1349" s="27">
        <v>0.33083535375798984</v>
      </c>
      <c r="AH1349" s="25">
        <v>7.2414930943285221</v>
      </c>
      <c r="AI1349" s="25">
        <v>11.121774342700462</v>
      </c>
      <c r="AJ1349" s="25">
        <v>14.068941512580114</v>
      </c>
      <c r="AK1349" s="25">
        <v>12.600179888705929</v>
      </c>
      <c r="AL1349" s="25">
        <v>17.464786423210054</v>
      </c>
      <c r="AM1349" s="25">
        <v>20.178741309968572</v>
      </c>
      <c r="AN1349" s="49">
        <v>2.9521706433470407</v>
      </c>
      <c r="AO1349" s="49">
        <v>2.8479579970764113</v>
      </c>
      <c r="AP1349" s="49">
        <v>3.0684388957743391</v>
      </c>
      <c r="AQ1349" s="49">
        <v>46.807952972385699</v>
      </c>
      <c r="AR1349" s="49">
        <v>23.452283742419468</v>
      </c>
      <c r="AS1349" s="49">
        <v>33.998445799211012</v>
      </c>
      <c r="AT1349" s="28">
        <v>1500</v>
      </c>
      <c r="AU1349" s="28">
        <v>2000</v>
      </c>
      <c r="AV1349" s="28">
        <v>3000</v>
      </c>
    </row>
    <row r="1350" spans="1:48" x14ac:dyDescent="0.25">
      <c r="A1350" s="162">
        <v>1347</v>
      </c>
      <c r="B1350" s="3" t="s">
        <v>3759</v>
      </c>
      <c r="C1350" s="3" t="s">
        <v>2176</v>
      </c>
      <c r="D1350" s="28" t="s">
        <v>4942</v>
      </c>
      <c r="E1350" s="25" t="s">
        <v>4942</v>
      </c>
      <c r="F1350" s="25" t="s">
        <v>4942</v>
      </c>
      <c r="G1350" s="25" t="s">
        <v>4942</v>
      </c>
      <c r="H1350" s="28" t="s">
        <v>4942</v>
      </c>
      <c r="I1350" s="51">
        <v>1.84161</v>
      </c>
      <c r="J1350" s="51">
        <v>100</v>
      </c>
      <c r="K1350" s="28" t="s">
        <v>4942</v>
      </c>
      <c r="L1350" s="28" t="s">
        <v>4942</v>
      </c>
      <c r="M1350" s="51" t="s">
        <v>4942</v>
      </c>
      <c r="N1350" s="51" t="s">
        <v>4942</v>
      </c>
      <c r="O1350" s="51" t="s">
        <v>4942</v>
      </c>
      <c r="P1350" s="30" t="s">
        <v>4748</v>
      </c>
      <c r="Q1350" s="27" t="s">
        <v>4748</v>
      </c>
      <c r="R1350" s="30" t="s">
        <v>4384</v>
      </c>
      <c r="S1350" s="27" t="s">
        <v>4748</v>
      </c>
      <c r="T1350" s="30">
        <v>46834.518398</v>
      </c>
      <c r="U1350" s="27">
        <v>107.91748464651162</v>
      </c>
      <c r="V1350" s="30" t="s">
        <v>4748</v>
      </c>
      <c r="W1350" s="32" t="s">
        <v>4506</v>
      </c>
      <c r="X1350" s="30" t="s">
        <v>4748</v>
      </c>
      <c r="Y1350" s="32" t="s">
        <v>4748</v>
      </c>
      <c r="Z1350" s="30">
        <v>685.43557099999998</v>
      </c>
      <c r="AA1350" s="32" t="s">
        <v>4748</v>
      </c>
      <c r="AB1350" s="30" t="s">
        <v>4748</v>
      </c>
      <c r="AC1350" s="27" t="s">
        <v>2001</v>
      </c>
      <c r="AD1350" s="30">
        <v>22.982628999999999</v>
      </c>
      <c r="AE1350" s="27" t="s">
        <v>2001</v>
      </c>
      <c r="AF1350" s="30">
        <v>160.66999999999999</v>
      </c>
      <c r="AG1350" s="27">
        <v>5.9909321514087877</v>
      </c>
      <c r="AH1350" s="25" t="s">
        <v>4748</v>
      </c>
      <c r="AI1350" s="25" t="s">
        <v>4748</v>
      </c>
      <c r="AJ1350" s="25">
        <v>1.9285132439746375</v>
      </c>
      <c r="AK1350" s="25" t="s">
        <v>4748</v>
      </c>
      <c r="AL1350" s="25" t="s">
        <v>4748</v>
      </c>
      <c r="AM1350" s="25">
        <v>1.0137263553843709</v>
      </c>
      <c r="AN1350" s="49" t="s">
        <v>4748</v>
      </c>
      <c r="AO1350" s="49">
        <v>9.8164170000373581</v>
      </c>
      <c r="AP1350" s="49">
        <v>6.9782710825090133</v>
      </c>
      <c r="AQ1350" s="49" t="s">
        <v>4748</v>
      </c>
      <c r="AR1350" s="49">
        <v>0</v>
      </c>
      <c r="AS1350" s="49">
        <v>0</v>
      </c>
      <c r="AT1350" s="28" t="s">
        <v>4748</v>
      </c>
      <c r="AU1350" s="28" t="s">
        <v>4748</v>
      </c>
      <c r="AV1350" s="28">
        <v>300</v>
      </c>
    </row>
    <row r="1351" spans="1:48" x14ac:dyDescent="0.25">
      <c r="A1351" s="162">
        <v>1348</v>
      </c>
      <c r="B1351" s="3" t="s">
        <v>630</v>
      </c>
      <c r="C1351" s="3" t="s">
        <v>694</v>
      </c>
      <c r="D1351" s="28">
        <v>8300</v>
      </c>
      <c r="E1351" s="25">
        <v>-1.1904760000000001</v>
      </c>
      <c r="F1351" s="25">
        <v>0</v>
      </c>
      <c r="G1351" s="25">
        <v>7.7922079999999996</v>
      </c>
      <c r="H1351" s="28">
        <v>127123065600</v>
      </c>
      <c r="I1351" s="51">
        <v>15.31603</v>
      </c>
      <c r="J1351" s="51">
        <v>89.203810000000004</v>
      </c>
      <c r="K1351" s="28">
        <v>7097.8</v>
      </c>
      <c r="L1351" s="28">
        <v>57995000</v>
      </c>
      <c r="M1351" s="51">
        <v>998.6758520780586</v>
      </c>
      <c r="N1351" s="51">
        <v>0.80100904724681421</v>
      </c>
      <c r="O1351" s="51">
        <v>0.69996100000000006</v>
      </c>
      <c r="P1351" s="30">
        <v>76668.083828000003</v>
      </c>
      <c r="Q1351" s="27">
        <v>1.8846228263387408</v>
      </c>
      <c r="R1351" s="30">
        <v>33842.543257999998</v>
      </c>
      <c r="S1351" s="27">
        <v>-0.55858368217570686</v>
      </c>
      <c r="T1351" s="30">
        <v>16138.629804</v>
      </c>
      <c r="U1351" s="27">
        <v>-0.52312597546329476</v>
      </c>
      <c r="V1351" s="30">
        <v>13767.451234</v>
      </c>
      <c r="W1351" s="32">
        <v>13.914302433158413</v>
      </c>
      <c r="X1351" s="30">
        <v>652.35610699999995</v>
      </c>
      <c r="Y1351" s="32">
        <v>-0.95261605827308504</v>
      </c>
      <c r="Z1351" s="30">
        <v>918.89671999999996</v>
      </c>
      <c r="AA1351" s="32">
        <v>0.40858146362075831</v>
      </c>
      <c r="AB1351" s="30">
        <v>899.07407407407402</v>
      </c>
      <c r="AC1351" s="27">
        <v>13.938461538461539</v>
      </c>
      <c r="AD1351" s="30">
        <v>42.603572</v>
      </c>
      <c r="AE1351" s="27">
        <v>-0.9526139466941298</v>
      </c>
      <c r="AF1351" s="30">
        <v>60</v>
      </c>
      <c r="AG1351" s="27">
        <v>0.40833261586610625</v>
      </c>
      <c r="AH1351" s="25">
        <v>8.0418967873200806</v>
      </c>
      <c r="AI1351" s="25">
        <v>0.39204192740239896</v>
      </c>
      <c r="AJ1351" s="25">
        <v>0.53993417882644834</v>
      </c>
      <c r="AK1351" s="25">
        <v>9.1628438571048676</v>
      </c>
      <c r="AL1351" s="25">
        <v>0.41429183360078409</v>
      </c>
      <c r="AM1351" s="25">
        <v>0.58066668970939017</v>
      </c>
      <c r="AN1351" s="49">
        <v>22.161838483036</v>
      </c>
      <c r="AO1351" s="49">
        <v>14.590466701502292</v>
      </c>
      <c r="AP1351" s="49">
        <v>20.605390373201228</v>
      </c>
      <c r="AQ1351" s="49">
        <v>0</v>
      </c>
      <c r="AR1351" s="49">
        <v>1.267514520291583</v>
      </c>
      <c r="AS1351" s="49">
        <v>5.5447734868196275</v>
      </c>
      <c r="AT1351" s="28">
        <v>0</v>
      </c>
      <c r="AU1351" s="28">
        <v>0</v>
      </c>
      <c r="AV1351" s="28">
        <v>0</v>
      </c>
    </row>
    <row r="1352" spans="1:48" x14ac:dyDescent="0.25">
      <c r="A1352" s="162">
        <v>1349</v>
      </c>
      <c r="B1352" s="3" t="s">
        <v>3762</v>
      </c>
      <c r="C1352" s="3" t="s">
        <v>2176</v>
      </c>
      <c r="D1352" s="28">
        <v>11900</v>
      </c>
      <c r="E1352" s="25">
        <v>0</v>
      </c>
      <c r="F1352" s="25">
        <v>-1.6528929999999999</v>
      </c>
      <c r="G1352" s="25">
        <v>-0.83333330000000005</v>
      </c>
      <c r="H1352" s="28">
        <v>40460000000</v>
      </c>
      <c r="I1352" s="51">
        <v>3.4</v>
      </c>
      <c r="J1352" s="51">
        <v>95.688879999999997</v>
      </c>
      <c r="K1352" s="28">
        <v>45</v>
      </c>
      <c r="L1352" s="28">
        <v>530500</v>
      </c>
      <c r="M1352" s="51">
        <v>5.0063104753891459</v>
      </c>
      <c r="N1352" s="51">
        <v>0.83678482373909802</v>
      </c>
      <c r="O1352" s="51" t="s">
        <v>4942</v>
      </c>
      <c r="P1352" s="30" t="s">
        <v>4748</v>
      </c>
      <c r="Q1352" s="27" t="s">
        <v>4360</v>
      </c>
      <c r="R1352" s="30" t="s">
        <v>4748</v>
      </c>
      <c r="S1352" s="27" t="s">
        <v>4748</v>
      </c>
      <c r="T1352" s="30" t="s">
        <v>4748</v>
      </c>
      <c r="U1352" s="27" t="s">
        <v>4748</v>
      </c>
      <c r="V1352" s="30" t="s">
        <v>4507</v>
      </c>
      <c r="W1352" s="32" t="s">
        <v>4748</v>
      </c>
      <c r="X1352" s="30" t="s">
        <v>4748</v>
      </c>
      <c r="Y1352" s="32" t="s">
        <v>4748</v>
      </c>
      <c r="Z1352" s="30" t="s">
        <v>4748</v>
      </c>
      <c r="AA1352" s="32" t="s">
        <v>4748</v>
      </c>
      <c r="AB1352" s="30">
        <v>2249</v>
      </c>
      <c r="AC1352" s="27" t="s">
        <v>2001</v>
      </c>
      <c r="AD1352" s="30" t="s">
        <v>4748</v>
      </c>
      <c r="AE1352" s="27" t="s">
        <v>2001</v>
      </c>
      <c r="AF1352" s="30" t="s">
        <v>4748</v>
      </c>
      <c r="AG1352" s="27" t="s">
        <v>4748</v>
      </c>
      <c r="AH1352" s="25" t="s">
        <v>4748</v>
      </c>
      <c r="AI1352" s="25" t="s">
        <v>4748</v>
      </c>
      <c r="AJ1352" s="25" t="s">
        <v>4748</v>
      </c>
      <c r="AK1352" s="25" t="s">
        <v>4748</v>
      </c>
      <c r="AL1352" s="25" t="s">
        <v>4748</v>
      </c>
      <c r="AM1352" s="25" t="s">
        <v>4748</v>
      </c>
      <c r="AN1352" s="49">
        <v>24.019451791473401</v>
      </c>
      <c r="AO1352" s="49" t="s">
        <v>4748</v>
      </c>
      <c r="AP1352" s="49" t="s">
        <v>4748</v>
      </c>
      <c r="AQ1352" s="49">
        <v>29.096986895915585</v>
      </c>
      <c r="AR1352" s="49" t="s">
        <v>4748</v>
      </c>
      <c r="AS1352" s="49" t="s">
        <v>4748</v>
      </c>
      <c r="AT1352" s="28" t="s">
        <v>4748</v>
      </c>
      <c r="AU1352" s="28" t="s">
        <v>4748</v>
      </c>
      <c r="AV1352" s="28" t="s">
        <v>4748</v>
      </c>
    </row>
    <row r="1353" spans="1:48" x14ac:dyDescent="0.25">
      <c r="A1353" s="162">
        <v>1350</v>
      </c>
      <c r="B1353" s="3" t="s">
        <v>3765</v>
      </c>
      <c r="C1353" s="3" t="s">
        <v>2176</v>
      </c>
      <c r="D1353" s="28" t="s">
        <v>4942</v>
      </c>
      <c r="E1353" s="25" t="s">
        <v>4942</v>
      </c>
      <c r="F1353" s="25" t="s">
        <v>4942</v>
      </c>
      <c r="G1353" s="25" t="s">
        <v>4942</v>
      </c>
      <c r="H1353" s="28" t="s">
        <v>4942</v>
      </c>
      <c r="I1353" s="51">
        <v>13.294639999999999</v>
      </c>
      <c r="J1353" s="51">
        <v>100</v>
      </c>
      <c r="K1353" s="28">
        <v>0</v>
      </c>
      <c r="L1353" s="28" t="s">
        <v>4942</v>
      </c>
      <c r="M1353" s="51" t="s">
        <v>4942</v>
      </c>
      <c r="N1353" s="51" t="s">
        <v>4942</v>
      </c>
      <c r="O1353" s="51" t="s">
        <v>4942</v>
      </c>
      <c r="P1353" s="30" t="s">
        <v>4748</v>
      </c>
      <c r="Q1353" s="27" t="s">
        <v>4450</v>
      </c>
      <c r="R1353" s="30" t="s">
        <v>4748</v>
      </c>
      <c r="S1353" s="27" t="s">
        <v>4748</v>
      </c>
      <c r="T1353" s="30">
        <v>162337.243239</v>
      </c>
      <c r="U1353" s="27" t="s">
        <v>4748</v>
      </c>
      <c r="V1353" s="30" t="s">
        <v>4496</v>
      </c>
      <c r="W1353" s="32" t="s">
        <v>4748</v>
      </c>
      <c r="X1353" s="30" t="s">
        <v>4748</v>
      </c>
      <c r="Y1353" s="32" t="s">
        <v>4748</v>
      </c>
      <c r="Z1353" s="30">
        <v>5053.78449</v>
      </c>
      <c r="AA1353" s="32" t="s">
        <v>4748</v>
      </c>
      <c r="AB1353" s="30">
        <v>354.92</v>
      </c>
      <c r="AC1353" s="27" t="s">
        <v>2001</v>
      </c>
      <c r="AD1353" s="30" t="s">
        <v>4748</v>
      </c>
      <c r="AE1353" s="27" t="s">
        <v>2001</v>
      </c>
      <c r="AF1353" s="30">
        <v>342</v>
      </c>
      <c r="AG1353" s="27" t="s">
        <v>4748</v>
      </c>
      <c r="AH1353" s="25" t="s">
        <v>4748</v>
      </c>
      <c r="AI1353" s="25" t="s">
        <v>4748</v>
      </c>
      <c r="AJ1353" s="25" t="s">
        <v>4748</v>
      </c>
      <c r="AK1353" s="25" t="s">
        <v>4748</v>
      </c>
      <c r="AL1353" s="25" t="s">
        <v>4748</v>
      </c>
      <c r="AM1353" s="25" t="s">
        <v>4748</v>
      </c>
      <c r="AN1353" s="49">
        <v>17.379982886770428</v>
      </c>
      <c r="AO1353" s="49" t="s">
        <v>4748</v>
      </c>
      <c r="AP1353" s="49">
        <v>15.014825002981336</v>
      </c>
      <c r="AQ1353" s="49">
        <v>33.646090289882274</v>
      </c>
      <c r="AR1353" s="49" t="s">
        <v>4748</v>
      </c>
      <c r="AS1353" s="49">
        <v>96.140314535782707</v>
      </c>
      <c r="AT1353" s="28" t="s">
        <v>4748</v>
      </c>
      <c r="AU1353" s="28" t="s">
        <v>4748</v>
      </c>
      <c r="AV1353" s="28">
        <v>300</v>
      </c>
    </row>
    <row r="1354" spans="1:48" x14ac:dyDescent="0.25">
      <c r="A1354" s="162">
        <v>1351</v>
      </c>
      <c r="B1354" s="3" t="s">
        <v>3768</v>
      </c>
      <c r="C1354" s="3" t="s">
        <v>2176</v>
      </c>
      <c r="D1354" s="6">
        <v>5700</v>
      </c>
      <c r="E1354" s="171">
        <v>-43</v>
      </c>
      <c r="F1354" s="171">
        <v>-43</v>
      </c>
      <c r="G1354" s="171">
        <v>-34.482759999999999</v>
      </c>
      <c r="H1354" s="6">
        <v>31350000000</v>
      </c>
      <c r="I1354" s="154">
        <v>5.5</v>
      </c>
      <c r="J1354" s="154">
        <v>99.965450000000004</v>
      </c>
      <c r="K1354" s="6">
        <v>190</v>
      </c>
      <c r="L1354" s="6">
        <v>1083000</v>
      </c>
      <c r="M1354" s="154">
        <v>7.9831932773109244</v>
      </c>
      <c r="N1354" s="154">
        <v>0.52511296919749617</v>
      </c>
      <c r="O1354" s="154" t="s">
        <v>4942</v>
      </c>
      <c r="P1354" s="172" t="s">
        <v>4748</v>
      </c>
      <c r="Q1354" s="168" t="s">
        <v>4748</v>
      </c>
      <c r="R1354" s="172" t="s">
        <v>4508</v>
      </c>
      <c r="S1354" s="168" t="s">
        <v>4748</v>
      </c>
      <c r="T1354" s="172">
        <v>155425.29077200001</v>
      </c>
      <c r="U1354" s="168">
        <v>1327.4212886495727</v>
      </c>
      <c r="V1354" s="172" t="s">
        <v>4748</v>
      </c>
      <c r="W1354" s="173" t="s">
        <v>4509</v>
      </c>
      <c r="X1354" s="172" t="s">
        <v>4748</v>
      </c>
      <c r="Y1354" s="173" t="s">
        <v>4748</v>
      </c>
      <c r="Z1354" s="172">
        <v>3926.867827</v>
      </c>
      <c r="AA1354" s="173" t="s">
        <v>4748</v>
      </c>
      <c r="AB1354" s="172" t="s">
        <v>4748</v>
      </c>
      <c r="AC1354" s="168" t="s">
        <v>2001</v>
      </c>
      <c r="AD1354" s="172">
        <v>713</v>
      </c>
      <c r="AE1354" s="168" t="s">
        <v>2001</v>
      </c>
      <c r="AF1354" s="172">
        <v>714</v>
      </c>
      <c r="AG1354" s="168">
        <v>1.4025245441795231E-3</v>
      </c>
      <c r="AH1354" s="171" t="s">
        <v>4748</v>
      </c>
      <c r="AI1354" s="171" t="s">
        <v>4748</v>
      </c>
      <c r="AJ1354" s="171">
        <v>2.0199650438483134</v>
      </c>
      <c r="AK1354" s="171" t="s">
        <v>4748</v>
      </c>
      <c r="AL1354" s="171" t="s">
        <v>4748</v>
      </c>
      <c r="AM1354" s="171">
        <v>6.6005227519052525</v>
      </c>
      <c r="AN1354" s="170" t="s">
        <v>4748</v>
      </c>
      <c r="AO1354" s="170">
        <v>18.805837388438608</v>
      </c>
      <c r="AP1354" s="170">
        <v>15.545224605333452</v>
      </c>
      <c r="AQ1354" s="170" t="s">
        <v>4748</v>
      </c>
      <c r="AR1354" s="170">
        <v>15.943878532817928</v>
      </c>
      <c r="AS1354" s="170">
        <v>51.853606434716824</v>
      </c>
      <c r="AT1354" s="6" t="s">
        <v>4748</v>
      </c>
      <c r="AU1354" s="6" t="s">
        <v>4748</v>
      </c>
      <c r="AV1354" s="6" t="s">
        <v>4748</v>
      </c>
    </row>
    <row r="1355" spans="1:48" x14ac:dyDescent="0.25">
      <c r="A1355" s="162">
        <v>1352</v>
      </c>
      <c r="B1355" s="3" t="s">
        <v>3771</v>
      </c>
      <c r="C1355" s="3" t="s">
        <v>2176</v>
      </c>
      <c r="D1355" s="28">
        <v>400</v>
      </c>
      <c r="E1355" s="25">
        <v>0</v>
      </c>
      <c r="F1355" s="25">
        <v>33.333329999999997</v>
      </c>
      <c r="G1355" s="25">
        <v>0</v>
      </c>
      <c r="H1355" s="28">
        <v>3359955600</v>
      </c>
      <c r="I1355" s="51">
        <v>8.3998799999999996</v>
      </c>
      <c r="J1355" s="51">
        <v>49.552520000000001</v>
      </c>
      <c r="K1355" s="28">
        <v>140</v>
      </c>
      <c r="L1355" s="28">
        <v>56000</v>
      </c>
      <c r="M1355" s="51" t="s">
        <v>4942</v>
      </c>
      <c r="N1355" s="51">
        <v>0.18870142568665174</v>
      </c>
      <c r="O1355" s="51" t="s">
        <v>4942</v>
      </c>
      <c r="P1355" s="30" t="s">
        <v>4474</v>
      </c>
      <c r="Q1355" s="27" t="s">
        <v>4510</v>
      </c>
      <c r="R1355" s="30" t="s">
        <v>4511</v>
      </c>
      <c r="S1355" s="27" t="s">
        <v>4314</v>
      </c>
      <c r="T1355" s="30">
        <v>34220.974974999997</v>
      </c>
      <c r="U1355" s="27">
        <v>61.219954499999993</v>
      </c>
      <c r="V1355" s="30" t="s">
        <v>4513</v>
      </c>
      <c r="W1355" s="32" t="s">
        <v>4354</v>
      </c>
      <c r="X1355" s="30" t="s">
        <v>4266</v>
      </c>
      <c r="Y1355" s="32" t="s">
        <v>4352</v>
      </c>
      <c r="Z1355" s="30">
        <v>-9670.2640269999993</v>
      </c>
      <c r="AA1355" s="32">
        <v>804.85533558333327</v>
      </c>
      <c r="AB1355" s="30">
        <v>-1157</v>
      </c>
      <c r="AC1355" s="27">
        <v>1.6720554272517321</v>
      </c>
      <c r="AD1355" s="30">
        <v>-3207</v>
      </c>
      <c r="AE1355" s="27">
        <v>1.7718236819360413</v>
      </c>
      <c r="AF1355" s="30">
        <v>-1151</v>
      </c>
      <c r="AG1355" s="27">
        <v>-0.64109759900218277</v>
      </c>
      <c r="AH1355" s="25">
        <v>-2.0408503215035765</v>
      </c>
      <c r="AI1355" s="25">
        <v>-6.6508780813470478</v>
      </c>
      <c r="AJ1355" s="25">
        <v>-3.0969489440641604</v>
      </c>
      <c r="AK1355" s="25">
        <v>-16.393236261540903</v>
      </c>
      <c r="AL1355" s="25">
        <v>-65.797552846158851</v>
      </c>
      <c r="AM1355" s="25">
        <v>-42.711664430347156</v>
      </c>
      <c r="AN1355" s="49">
        <v>5.3525556779256185</v>
      </c>
      <c r="AO1355" s="49">
        <v>-0.97172723579954656</v>
      </c>
      <c r="AP1355" s="49">
        <v>3.4514188004954538</v>
      </c>
      <c r="AQ1355" s="49">
        <v>170.15964171723124</v>
      </c>
      <c r="AR1355" s="49">
        <v>292.2831964580929</v>
      </c>
      <c r="AS1355" s="49">
        <v>421.36127298546126</v>
      </c>
      <c r="AT1355" s="28">
        <v>0</v>
      </c>
      <c r="AU1355" s="28">
        <v>0</v>
      </c>
      <c r="AV1355" s="28">
        <v>0</v>
      </c>
    </row>
    <row r="1356" spans="1:48" x14ac:dyDescent="0.25">
      <c r="A1356" s="162">
        <v>1353</v>
      </c>
      <c r="B1356" s="3" t="s">
        <v>631</v>
      </c>
      <c r="C1356" s="3" t="s">
        <v>694</v>
      </c>
      <c r="D1356" s="28">
        <v>13100</v>
      </c>
      <c r="E1356" s="25">
        <v>0</v>
      </c>
      <c r="F1356" s="25">
        <v>14.912280000000001</v>
      </c>
      <c r="G1356" s="25">
        <v>11.965809999999999</v>
      </c>
      <c r="H1356" s="28">
        <v>76215799999.999985</v>
      </c>
      <c r="I1356" s="51">
        <v>5.8179999999999996</v>
      </c>
      <c r="J1356" s="51">
        <v>17.966329999999999</v>
      </c>
      <c r="K1356" s="28">
        <v>25</v>
      </c>
      <c r="L1356" s="28">
        <v>327500</v>
      </c>
      <c r="M1356" s="51">
        <v>9.5267612060172233</v>
      </c>
      <c r="N1356" s="51">
        <v>0.89885642563436885</v>
      </c>
      <c r="O1356" s="51" t="s">
        <v>4942</v>
      </c>
      <c r="P1356" s="30">
        <v>558947.58125499997</v>
      </c>
      <c r="Q1356" s="27">
        <v>2.681261368794674E-2</v>
      </c>
      <c r="R1356" s="30">
        <v>509715.54816100001</v>
      </c>
      <c r="S1356" s="27">
        <v>-8.8079875009852815E-2</v>
      </c>
      <c r="T1356" s="30">
        <v>634030.32342899998</v>
      </c>
      <c r="U1356" s="27">
        <v>0.2438904909150105</v>
      </c>
      <c r="V1356" s="30">
        <v>8947.0462239999997</v>
      </c>
      <c r="W1356" s="32">
        <v>-0.22831974839747149</v>
      </c>
      <c r="X1356" s="30">
        <v>7822.2915510000003</v>
      </c>
      <c r="Y1356" s="32">
        <v>-0.12571240215378587</v>
      </c>
      <c r="Z1356" s="30">
        <v>7509.0904460000002</v>
      </c>
      <c r="AA1356" s="32">
        <v>-4.0039559118703591E-2</v>
      </c>
      <c r="AB1356" s="30">
        <v>1538</v>
      </c>
      <c r="AC1356" s="27">
        <v>-0.18451749734888656</v>
      </c>
      <c r="AD1356" s="30">
        <v>1344</v>
      </c>
      <c r="AE1356" s="27">
        <v>-0.12613784135240569</v>
      </c>
      <c r="AF1356" s="30">
        <v>1291</v>
      </c>
      <c r="AG1356" s="27">
        <v>-3.9434523809523808E-2</v>
      </c>
      <c r="AH1356" s="25">
        <v>1.832306262430853</v>
      </c>
      <c r="AI1356" s="25">
        <v>1.5107129830656589</v>
      </c>
      <c r="AJ1356" s="25">
        <v>1.326633845216344</v>
      </c>
      <c r="AK1356" s="25">
        <v>9.5609059329009032</v>
      </c>
      <c r="AL1356" s="25">
        <v>8.6288863291611495</v>
      </c>
      <c r="AM1356" s="25">
        <v>8.3102166500993739</v>
      </c>
      <c r="AN1356" s="49">
        <v>5.4037567151078552</v>
      </c>
      <c r="AO1356" s="49">
        <v>6.9846410519450615</v>
      </c>
      <c r="AP1356" s="49">
        <v>5.5373321225591905</v>
      </c>
      <c r="AQ1356" s="49">
        <v>97.479480423517629</v>
      </c>
      <c r="AR1356" s="49">
        <v>133.24852252325999</v>
      </c>
      <c r="AS1356" s="49">
        <v>181.68135352142707</v>
      </c>
      <c r="AT1356" s="28">
        <v>1200</v>
      </c>
      <c r="AU1356" s="28">
        <v>1200</v>
      </c>
      <c r="AV1356" s="28">
        <v>1200</v>
      </c>
    </row>
    <row r="1357" spans="1:48" x14ac:dyDescent="0.25">
      <c r="A1357" s="162">
        <v>1354</v>
      </c>
      <c r="B1357" s="3" t="s">
        <v>3774</v>
      </c>
      <c r="C1357" s="3" t="s">
        <v>2176</v>
      </c>
      <c r="D1357" s="28">
        <v>200</v>
      </c>
      <c r="E1357" s="25">
        <v>-33.333329999999997</v>
      </c>
      <c r="F1357" s="25">
        <v>-33.333329999999997</v>
      </c>
      <c r="G1357" s="25">
        <v>-60</v>
      </c>
      <c r="H1357" s="28">
        <v>2000000000</v>
      </c>
      <c r="I1357" s="51">
        <v>10</v>
      </c>
      <c r="J1357" s="51">
        <v>50.82</v>
      </c>
      <c r="K1357" s="28">
        <v>8560</v>
      </c>
      <c r="L1357" s="28">
        <v>2077500</v>
      </c>
      <c r="M1357" s="51" t="s">
        <v>4942</v>
      </c>
      <c r="N1357" s="51">
        <v>0.26893956280135001</v>
      </c>
      <c r="O1357" s="51" t="s">
        <v>4942</v>
      </c>
      <c r="P1357" s="30" t="s">
        <v>4507</v>
      </c>
      <c r="Q1357" s="27" t="s">
        <v>4748</v>
      </c>
      <c r="R1357" s="30" t="s">
        <v>4748</v>
      </c>
      <c r="S1357" s="27" t="s">
        <v>4275</v>
      </c>
      <c r="T1357" s="30" t="s">
        <v>4748</v>
      </c>
      <c r="U1357" s="27" t="s">
        <v>4748</v>
      </c>
      <c r="V1357" s="30" t="s">
        <v>4748</v>
      </c>
      <c r="W1357" s="32" t="s">
        <v>4748</v>
      </c>
      <c r="X1357" s="30" t="s">
        <v>4275</v>
      </c>
      <c r="Y1357" s="32" t="s">
        <v>4514</v>
      </c>
      <c r="Z1357" s="30" t="s">
        <v>4748</v>
      </c>
      <c r="AA1357" s="32" t="s">
        <v>4748</v>
      </c>
      <c r="AB1357" s="30" t="s">
        <v>4748</v>
      </c>
      <c r="AC1357" s="27" t="s">
        <v>2001</v>
      </c>
      <c r="AD1357" s="30" t="s">
        <v>4748</v>
      </c>
      <c r="AE1357" s="27" t="s">
        <v>2001</v>
      </c>
      <c r="AF1357" s="30" t="s">
        <v>4748</v>
      </c>
      <c r="AG1357" s="27" t="s">
        <v>4748</v>
      </c>
      <c r="AH1357" s="25" t="s">
        <v>4748</v>
      </c>
      <c r="AI1357" s="25" t="s">
        <v>4748</v>
      </c>
      <c r="AJ1357" s="25" t="s">
        <v>4748</v>
      </c>
      <c r="AK1357" s="25" t="s">
        <v>4748</v>
      </c>
      <c r="AL1357" s="25" t="s">
        <v>4748</v>
      </c>
      <c r="AM1357" s="25" t="s">
        <v>4748</v>
      </c>
      <c r="AN1357" s="49" t="s">
        <v>4748</v>
      </c>
      <c r="AO1357" s="49" t="s">
        <v>4748</v>
      </c>
      <c r="AP1357" s="49" t="s">
        <v>4748</v>
      </c>
      <c r="AQ1357" s="49" t="s">
        <v>4748</v>
      </c>
      <c r="AR1357" s="49" t="s">
        <v>4748</v>
      </c>
      <c r="AS1357" s="49" t="s">
        <v>4748</v>
      </c>
      <c r="AT1357" s="28" t="s">
        <v>4748</v>
      </c>
      <c r="AU1357" s="28" t="s">
        <v>4748</v>
      </c>
      <c r="AV1357" s="28" t="s">
        <v>4748</v>
      </c>
    </row>
    <row r="1358" spans="1:48" x14ac:dyDescent="0.25">
      <c r="A1358" s="162">
        <v>1355</v>
      </c>
      <c r="B1358" s="3" t="s">
        <v>632</v>
      </c>
      <c r="C1358" s="3" t="s">
        <v>694</v>
      </c>
      <c r="D1358" s="28">
        <v>8900</v>
      </c>
      <c r="E1358" s="25">
        <v>0</v>
      </c>
      <c r="F1358" s="25">
        <v>-16.822430000000001</v>
      </c>
      <c r="G1358" s="25">
        <v>-20.535710000000002</v>
      </c>
      <c r="H1358" s="28">
        <v>106798122100</v>
      </c>
      <c r="I1358" s="51">
        <v>11.999789999999999</v>
      </c>
      <c r="J1358" s="51">
        <v>77.168760000000006</v>
      </c>
      <c r="K1358" s="28">
        <v>0</v>
      </c>
      <c r="L1358" s="28" t="s">
        <v>4942</v>
      </c>
      <c r="M1358" s="51" t="s">
        <v>4942</v>
      </c>
      <c r="N1358" s="51">
        <v>0.92110194321548344</v>
      </c>
      <c r="O1358" s="51" t="s">
        <v>4942</v>
      </c>
      <c r="P1358" s="30">
        <v>166816.70942999999</v>
      </c>
      <c r="Q1358" s="27">
        <v>-0.3122656398309126</v>
      </c>
      <c r="R1358" s="30">
        <v>160143.59908399999</v>
      </c>
      <c r="S1358" s="27">
        <v>-4.0002649427635317E-2</v>
      </c>
      <c r="T1358" s="30">
        <v>210010.82147299999</v>
      </c>
      <c r="U1358" s="27">
        <v>0.31139066858890307</v>
      </c>
      <c r="V1358" s="30">
        <v>963.18654200000003</v>
      </c>
      <c r="W1358" s="32">
        <v>-1.1260306570692931</v>
      </c>
      <c r="X1358" s="30">
        <v>-27830.368439999998</v>
      </c>
      <c r="Y1358" s="32">
        <v>-29.894058654735645</v>
      </c>
      <c r="Z1358" s="30">
        <v>28927.306506000001</v>
      </c>
      <c r="AA1358" s="32">
        <v>-2.0394151471032411</v>
      </c>
      <c r="AB1358" s="30">
        <v>197.85881000000001</v>
      </c>
      <c r="AC1358" s="27">
        <v>-1.057210065169039</v>
      </c>
      <c r="AD1358" s="30">
        <v>-4171</v>
      </c>
      <c r="AE1358" s="27">
        <v>-22.080688800261154</v>
      </c>
      <c r="AF1358" s="30">
        <v>2411</v>
      </c>
      <c r="AG1358" s="27">
        <v>-1.578038839606809</v>
      </c>
      <c r="AH1358" s="25">
        <v>0.30308643866252061</v>
      </c>
      <c r="AI1358" s="25">
        <v>-8.5376100042589602</v>
      </c>
      <c r="AJ1358" s="25">
        <v>7.8365375079316983</v>
      </c>
      <c r="AK1358" s="25">
        <v>2.4109764921808656</v>
      </c>
      <c r="AL1358" s="25">
        <v>-39.212864261491973</v>
      </c>
      <c r="AM1358" s="25">
        <v>27.209819288430598</v>
      </c>
      <c r="AN1358" s="49">
        <v>10.372714086690992</v>
      </c>
      <c r="AO1358" s="49">
        <v>11.129949397259919</v>
      </c>
      <c r="AP1358" s="49">
        <v>4.0380250234344439</v>
      </c>
      <c r="AQ1358" s="49">
        <v>169.74366426760409</v>
      </c>
      <c r="AR1358" s="49">
        <v>76.105468974237084</v>
      </c>
      <c r="AS1358" s="49">
        <v>46.705846365716191</v>
      </c>
      <c r="AT1358" s="28">
        <v>0</v>
      </c>
      <c r="AU1358" s="28">
        <v>0</v>
      </c>
      <c r="AV1358" s="28">
        <v>0</v>
      </c>
    </row>
    <row r="1359" spans="1:48" x14ac:dyDescent="0.25">
      <c r="A1359" s="162">
        <v>1356</v>
      </c>
      <c r="B1359" s="3" t="s">
        <v>289</v>
      </c>
      <c r="C1359" s="3" t="s">
        <v>1</v>
      </c>
      <c r="D1359" s="28">
        <v>10550</v>
      </c>
      <c r="E1359" s="25">
        <v>-3.2110089999999998</v>
      </c>
      <c r="F1359" s="25">
        <v>2.9268290000000001</v>
      </c>
      <c r="G1359" s="25">
        <v>5.5</v>
      </c>
      <c r="H1359" s="28">
        <v>397369421400</v>
      </c>
      <c r="I1359" s="51">
        <v>37.665349999999997</v>
      </c>
      <c r="J1359" s="51">
        <v>22.434670000000001</v>
      </c>
      <c r="K1359" s="28">
        <v>1391</v>
      </c>
      <c r="L1359" s="28">
        <v>15203890</v>
      </c>
      <c r="M1359" s="51">
        <v>11.714511223306221</v>
      </c>
      <c r="N1359" s="51">
        <v>0.81456703174519729</v>
      </c>
      <c r="O1359" s="51">
        <v>0.34478360000000002</v>
      </c>
      <c r="P1359" s="30">
        <v>956800.78795899998</v>
      </c>
      <c r="Q1359" s="27">
        <v>2.9790639381152451E-2</v>
      </c>
      <c r="R1359" s="30">
        <v>907609.42538599996</v>
      </c>
      <c r="S1359" s="27">
        <v>-5.1412334931216552E-2</v>
      </c>
      <c r="T1359" s="30">
        <v>943171.68539400003</v>
      </c>
      <c r="U1359" s="27">
        <v>3.9182338804905743E-2</v>
      </c>
      <c r="V1359" s="30">
        <v>65182.812034000002</v>
      </c>
      <c r="W1359" s="32">
        <v>-0.2350407897445671</v>
      </c>
      <c r="X1359" s="30">
        <v>44431.813707000001</v>
      </c>
      <c r="Y1359" s="32">
        <v>-0.31835076885262448</v>
      </c>
      <c r="Z1359" s="30">
        <v>57345.871761000002</v>
      </c>
      <c r="AA1359" s="32">
        <v>0.2906489061905087</v>
      </c>
      <c r="AB1359" s="30">
        <v>1730.7692307692307</v>
      </c>
      <c r="AC1359" s="27">
        <v>-0.23495409724583483</v>
      </c>
      <c r="AD1359" s="30">
        <v>1180</v>
      </c>
      <c r="AE1359" s="27">
        <v>-0.31822222222222218</v>
      </c>
      <c r="AF1359" s="30">
        <v>1523</v>
      </c>
      <c r="AG1359" s="27">
        <v>0.29067796610169494</v>
      </c>
      <c r="AH1359" s="25">
        <v>9.1761412766371073</v>
      </c>
      <c r="AI1359" s="25">
        <v>6.2742700672229095</v>
      </c>
      <c r="AJ1359" s="25">
        <v>8.4630775462764696</v>
      </c>
      <c r="AK1359" s="25">
        <v>14.086597947395404</v>
      </c>
      <c r="AL1359" s="25">
        <v>9.5124154763014772</v>
      </c>
      <c r="AM1359" s="25">
        <v>12.089223547511226</v>
      </c>
      <c r="AN1359" s="49">
        <v>24.537155090330064</v>
      </c>
      <c r="AO1359" s="49">
        <v>24.079886155881603</v>
      </c>
      <c r="AP1359" s="49">
        <v>23.71904491964758</v>
      </c>
      <c r="AQ1359" s="49">
        <v>0</v>
      </c>
      <c r="AR1359" s="49">
        <v>0</v>
      </c>
      <c r="AS1359" s="49">
        <v>0</v>
      </c>
      <c r="AT1359" s="28">
        <v>1153.8461538461538</v>
      </c>
      <c r="AU1359" s="28">
        <v>1000</v>
      </c>
      <c r="AV1359" s="28">
        <v>500</v>
      </c>
    </row>
    <row r="1360" spans="1:48" x14ac:dyDescent="0.25">
      <c r="A1360" s="162">
        <v>1357</v>
      </c>
      <c r="B1360" s="3" t="s">
        <v>633</v>
      </c>
      <c r="C1360" s="3" t="s">
        <v>694</v>
      </c>
      <c r="D1360" s="6">
        <v>2200</v>
      </c>
      <c r="E1360" s="171">
        <v>4.7619049999999996</v>
      </c>
      <c r="F1360" s="171">
        <v>15.78947</v>
      </c>
      <c r="G1360" s="171">
        <v>-4.3478260000000004</v>
      </c>
      <c r="H1360" s="6">
        <v>10298864399.999998</v>
      </c>
      <c r="I1360" s="154">
        <v>4.6812999999999994</v>
      </c>
      <c r="J1360" s="154">
        <v>84.104969999999994</v>
      </c>
      <c r="K1360" s="6">
        <v>33415</v>
      </c>
      <c r="L1360" s="6">
        <v>71372500</v>
      </c>
      <c r="M1360" s="154" t="s">
        <v>4942</v>
      </c>
      <c r="N1360" s="154">
        <v>0.20232200024343014</v>
      </c>
      <c r="O1360" s="154">
        <v>0.6473913</v>
      </c>
      <c r="P1360" s="172">
        <v>95081.880067999999</v>
      </c>
      <c r="Q1360" s="168">
        <v>0.33708644803036991</v>
      </c>
      <c r="R1360" s="172">
        <v>99791.898935999998</v>
      </c>
      <c r="S1360" s="168">
        <v>4.9536450737317272E-2</v>
      </c>
      <c r="T1360" s="172">
        <v>89279.687239000006</v>
      </c>
      <c r="U1360" s="168">
        <v>-0.10534133340564886</v>
      </c>
      <c r="V1360" s="172">
        <v>5593.256754</v>
      </c>
      <c r="W1360" s="173">
        <v>1.7719557834541448</v>
      </c>
      <c r="X1360" s="172">
        <v>829.41359499999999</v>
      </c>
      <c r="Y1360" s="173">
        <v>-0.85171186815144018</v>
      </c>
      <c r="Z1360" s="172">
        <v>883.64567399999999</v>
      </c>
      <c r="AA1360" s="173">
        <v>6.5386050249152228E-2</v>
      </c>
      <c r="AB1360" s="172">
        <v>3826.8825675198582</v>
      </c>
      <c r="AC1360" s="168">
        <v>1.8296730773077958</v>
      </c>
      <c r="AD1360" s="172">
        <v>177.40511915269195</v>
      </c>
      <c r="AE1360" s="168">
        <v>-0.95364239272498363</v>
      </c>
      <c r="AF1360" s="172">
        <v>188.34951456310679</v>
      </c>
      <c r="AG1360" s="168">
        <v>6.1691542288557298E-2</v>
      </c>
      <c r="AH1360" s="171">
        <v>6.6706584255903127</v>
      </c>
      <c r="AI1360" s="171">
        <v>0.65044295214804371</v>
      </c>
      <c r="AJ1360" s="171">
        <v>0.66156292013967233</v>
      </c>
      <c r="AK1360" s="171">
        <v>17.244656100262652</v>
      </c>
      <c r="AL1360" s="171">
        <v>1.6666278885144388</v>
      </c>
      <c r="AM1360" s="171">
        <v>1.7544267179608659</v>
      </c>
      <c r="AN1360" s="170">
        <v>18.240085700447594</v>
      </c>
      <c r="AO1360" s="170">
        <v>16.058117671733243</v>
      </c>
      <c r="AP1360" s="170">
        <v>14.831465860260916</v>
      </c>
      <c r="AQ1360" s="170">
        <v>69.974911145746916</v>
      </c>
      <c r="AR1360" s="170">
        <v>107.52815654573276</v>
      </c>
      <c r="AS1360" s="170">
        <v>106.97172738976455</v>
      </c>
      <c r="AT1360" s="6">
        <v>0</v>
      </c>
      <c r="AU1360" s="6">
        <v>0</v>
      </c>
      <c r="AV1360" s="6">
        <v>0</v>
      </c>
    </row>
    <row r="1361" spans="1:48" x14ac:dyDescent="0.25">
      <c r="A1361" s="162">
        <v>1358</v>
      </c>
      <c r="B1361" s="3" t="s">
        <v>3777</v>
      </c>
      <c r="C1361" s="3" t="s">
        <v>2176</v>
      </c>
      <c r="D1361" s="28">
        <v>43200</v>
      </c>
      <c r="E1361" s="25">
        <v>-4.6357619999999997</v>
      </c>
      <c r="F1361" s="25">
        <v>6.142506</v>
      </c>
      <c r="G1361" s="25">
        <v>13.68421</v>
      </c>
      <c r="H1361" s="28">
        <v>691200000000</v>
      </c>
      <c r="I1361" s="51">
        <v>16</v>
      </c>
      <c r="J1361" s="51">
        <v>94.4375</v>
      </c>
      <c r="K1361" s="28">
        <v>1860</v>
      </c>
      <c r="L1361" s="28">
        <v>83603500</v>
      </c>
      <c r="M1361" s="51">
        <v>7.9077429983525533</v>
      </c>
      <c r="N1361" s="51">
        <v>2.0225084047366804</v>
      </c>
      <c r="O1361" s="51" t="s">
        <v>4942</v>
      </c>
      <c r="P1361" s="30" t="s">
        <v>4748</v>
      </c>
      <c r="Q1361" s="27" t="s">
        <v>4748</v>
      </c>
      <c r="R1361" s="30" t="s">
        <v>4515</v>
      </c>
      <c r="S1361" s="27" t="s">
        <v>4748</v>
      </c>
      <c r="T1361" s="30">
        <v>575740.12682300003</v>
      </c>
      <c r="U1361" s="27">
        <v>1125.693007481409</v>
      </c>
      <c r="V1361" s="30" t="s">
        <v>4748</v>
      </c>
      <c r="W1361" s="32" t="s">
        <v>4516</v>
      </c>
      <c r="X1361" s="30" t="s">
        <v>4748</v>
      </c>
      <c r="Y1361" s="32" t="s">
        <v>4748</v>
      </c>
      <c r="Z1361" s="30">
        <v>102772.363702</v>
      </c>
      <c r="AA1361" s="32" t="s">
        <v>4748</v>
      </c>
      <c r="AB1361" s="30" t="s">
        <v>4748</v>
      </c>
      <c r="AC1361" s="27" t="s">
        <v>2001</v>
      </c>
      <c r="AD1361" s="30">
        <v>11346.931307000001</v>
      </c>
      <c r="AE1361" s="27" t="s">
        <v>2001</v>
      </c>
      <c r="AF1361" s="30">
        <v>12847</v>
      </c>
      <c r="AG1361" s="27">
        <v>0.13220038549758351</v>
      </c>
      <c r="AH1361" s="25" t="s">
        <v>4748</v>
      </c>
      <c r="AI1361" s="25" t="s">
        <v>4748</v>
      </c>
      <c r="AJ1361" s="25">
        <v>18.554018915955648</v>
      </c>
      <c r="AK1361" s="25" t="s">
        <v>4748</v>
      </c>
      <c r="AL1361" s="25" t="s">
        <v>4748</v>
      </c>
      <c r="AM1361" s="25">
        <v>39.506589516684102</v>
      </c>
      <c r="AN1361" s="49" t="s">
        <v>4748</v>
      </c>
      <c r="AO1361" s="49">
        <v>25.806626263520283</v>
      </c>
      <c r="AP1361" s="49">
        <v>24.988969370069714</v>
      </c>
      <c r="AQ1361" s="49" t="s">
        <v>4748</v>
      </c>
      <c r="AR1361" s="49">
        <v>40.131964268116633</v>
      </c>
      <c r="AS1361" s="49">
        <v>55.394532413081997</v>
      </c>
      <c r="AT1361" s="28" t="s">
        <v>4748</v>
      </c>
      <c r="AU1361" s="28" t="s">
        <v>4748</v>
      </c>
      <c r="AV1361" s="28">
        <v>5000</v>
      </c>
    </row>
    <row r="1362" spans="1:48" x14ac:dyDescent="0.25">
      <c r="A1362" s="162">
        <v>1359</v>
      </c>
      <c r="B1362" s="3" t="s">
        <v>634</v>
      </c>
      <c r="C1362" s="3" t="s">
        <v>694</v>
      </c>
      <c r="D1362" s="28">
        <v>19800</v>
      </c>
      <c r="E1362" s="25">
        <v>0</v>
      </c>
      <c r="F1362" s="25">
        <v>4.2105259999999998</v>
      </c>
      <c r="G1362" s="25">
        <v>-20.8</v>
      </c>
      <c r="H1362" s="28">
        <v>148499207999.99997</v>
      </c>
      <c r="I1362" s="51">
        <v>7.4999599999999997</v>
      </c>
      <c r="J1362" s="51">
        <v>13.85149</v>
      </c>
      <c r="K1362" s="28">
        <v>282</v>
      </c>
      <c r="L1362" s="28">
        <v>5389000</v>
      </c>
      <c r="M1362" s="51">
        <v>5.1474784862027079</v>
      </c>
      <c r="N1362" s="51">
        <v>1.2452569091947143</v>
      </c>
      <c r="O1362" s="51">
        <v>0.36853999999999998</v>
      </c>
      <c r="P1362" s="30">
        <v>662812.33641999995</v>
      </c>
      <c r="Q1362" s="27">
        <v>8.7424589333483294E-2</v>
      </c>
      <c r="R1362" s="30">
        <v>700071.02812300005</v>
      </c>
      <c r="S1362" s="27">
        <v>5.6213032944200769E-2</v>
      </c>
      <c r="T1362" s="30">
        <v>763322.37410999998</v>
      </c>
      <c r="U1362" s="27">
        <v>9.0349898004759135E-2</v>
      </c>
      <c r="V1362" s="30">
        <v>25490.65971</v>
      </c>
      <c r="W1362" s="32">
        <v>0.18806889781841396</v>
      </c>
      <c r="X1362" s="30">
        <v>26435.571637000001</v>
      </c>
      <c r="Y1362" s="32">
        <v>3.7068947518424267E-2</v>
      </c>
      <c r="Z1362" s="30">
        <v>26811.349918</v>
      </c>
      <c r="AA1362" s="32">
        <v>1.4214872527063068E-2</v>
      </c>
      <c r="AB1362" s="30">
        <v>3110.8</v>
      </c>
      <c r="AC1362" s="27">
        <v>8.7388143176733823E-2</v>
      </c>
      <c r="AD1362" s="30">
        <v>3170.0880000000002</v>
      </c>
      <c r="AE1362" s="27">
        <v>1.9058763019158986E-2</v>
      </c>
      <c r="AF1362" s="30">
        <v>2782.8489239999999</v>
      </c>
      <c r="AG1362" s="27">
        <v>-0.12215404619682491</v>
      </c>
      <c r="AH1362" s="25">
        <v>9.3667177478929755</v>
      </c>
      <c r="AI1362" s="25">
        <v>7.9577629646621713</v>
      </c>
      <c r="AJ1362" s="25">
        <v>6.7016549351584729</v>
      </c>
      <c r="AK1362" s="25">
        <v>25.615905043529402</v>
      </c>
      <c r="AL1362" s="25">
        <v>24.595270158759288</v>
      </c>
      <c r="AM1362" s="25">
        <v>20.597868276610939</v>
      </c>
      <c r="AN1362" s="49">
        <v>10.744012780696821</v>
      </c>
      <c r="AO1362" s="49">
        <v>11.157250529624353</v>
      </c>
      <c r="AP1362" s="49">
        <v>10.534014870159247</v>
      </c>
      <c r="AQ1362" s="49">
        <v>102.29426367800521</v>
      </c>
      <c r="AR1362" s="49">
        <v>158.67122021336655</v>
      </c>
      <c r="AS1362" s="49">
        <v>167.63424868488411</v>
      </c>
      <c r="AT1362" s="28">
        <v>2800</v>
      </c>
      <c r="AU1362" s="28">
        <v>2000</v>
      </c>
      <c r="AV1362" s="28">
        <v>1303.0088000000001</v>
      </c>
    </row>
    <row r="1363" spans="1:48" x14ac:dyDescent="0.25">
      <c r="A1363" s="162">
        <v>1360</v>
      </c>
      <c r="B1363" s="3" t="s">
        <v>3780</v>
      </c>
      <c r="C1363" s="3" t="s">
        <v>2176</v>
      </c>
      <c r="D1363" s="28" t="s">
        <v>4942</v>
      </c>
      <c r="E1363" s="25" t="s">
        <v>4942</v>
      </c>
      <c r="F1363" s="25" t="s">
        <v>4942</v>
      </c>
      <c r="G1363" s="25" t="s">
        <v>4942</v>
      </c>
      <c r="H1363" s="28" t="s">
        <v>4942</v>
      </c>
      <c r="I1363" s="51">
        <v>8.6</v>
      </c>
      <c r="J1363" s="51">
        <v>100</v>
      </c>
      <c r="K1363" s="28" t="s">
        <v>4942</v>
      </c>
      <c r="L1363" s="28" t="s">
        <v>4942</v>
      </c>
      <c r="M1363" s="51" t="s">
        <v>4942</v>
      </c>
      <c r="N1363" s="51" t="s">
        <v>4942</v>
      </c>
      <c r="O1363" s="51" t="s">
        <v>4942</v>
      </c>
      <c r="P1363" s="30" t="s">
        <v>4748</v>
      </c>
      <c r="Q1363" s="27" t="s">
        <v>4517</v>
      </c>
      <c r="R1363" s="30" t="s">
        <v>4748</v>
      </c>
      <c r="S1363" s="27" t="s">
        <v>4748</v>
      </c>
      <c r="T1363" s="30">
        <v>187029.14575699999</v>
      </c>
      <c r="U1363" s="27" t="s">
        <v>4748</v>
      </c>
      <c r="V1363" s="30" t="s">
        <v>4518</v>
      </c>
      <c r="W1363" s="32" t="s">
        <v>4748</v>
      </c>
      <c r="X1363" s="30" t="s">
        <v>4748</v>
      </c>
      <c r="Y1363" s="32" t="s">
        <v>4748</v>
      </c>
      <c r="Z1363" s="30">
        <v>5158.36499</v>
      </c>
      <c r="AA1363" s="32" t="s">
        <v>4748</v>
      </c>
      <c r="AB1363" s="30" t="s">
        <v>4748</v>
      </c>
      <c r="AC1363" s="27" t="s">
        <v>2001</v>
      </c>
      <c r="AD1363" s="30" t="s">
        <v>4748</v>
      </c>
      <c r="AE1363" s="27" t="s">
        <v>2001</v>
      </c>
      <c r="AF1363" s="30">
        <v>599.80988300000001</v>
      </c>
      <c r="AG1363" s="27" t="s">
        <v>4748</v>
      </c>
      <c r="AH1363" s="25" t="s">
        <v>4748</v>
      </c>
      <c r="AI1363" s="25" t="s">
        <v>4748</v>
      </c>
      <c r="AJ1363" s="25" t="s">
        <v>4748</v>
      </c>
      <c r="AK1363" s="25" t="s">
        <v>4748</v>
      </c>
      <c r="AL1363" s="25" t="s">
        <v>4748</v>
      </c>
      <c r="AM1363" s="25" t="s">
        <v>4748</v>
      </c>
      <c r="AN1363" s="49">
        <v>8.7418358057170469</v>
      </c>
      <c r="AO1363" s="49" t="s">
        <v>4748</v>
      </c>
      <c r="AP1363" s="49">
        <v>13.954688002430316</v>
      </c>
      <c r="AQ1363" s="49">
        <v>10.255523180734533</v>
      </c>
      <c r="AR1363" s="49" t="s">
        <v>4748</v>
      </c>
      <c r="AS1363" s="49">
        <v>22.514962326652753</v>
      </c>
      <c r="AT1363" s="28" t="s">
        <v>4748</v>
      </c>
      <c r="AU1363" s="28" t="s">
        <v>4748</v>
      </c>
      <c r="AV1363" s="28" t="s">
        <v>4748</v>
      </c>
    </row>
    <row r="1364" spans="1:48" x14ac:dyDescent="0.25">
      <c r="A1364" s="162">
        <v>1361</v>
      </c>
      <c r="B1364" s="3" t="s">
        <v>635</v>
      </c>
      <c r="C1364" s="3" t="s">
        <v>2176</v>
      </c>
      <c r="D1364" s="28">
        <v>30800</v>
      </c>
      <c r="E1364" s="25">
        <v>0</v>
      </c>
      <c r="F1364" s="25">
        <v>60.416670000000003</v>
      </c>
      <c r="G1364" s="25">
        <v>23.694780000000002</v>
      </c>
      <c r="H1364" s="28">
        <v>89320000000</v>
      </c>
      <c r="I1364" s="51">
        <v>2.9</v>
      </c>
      <c r="J1364" s="51">
        <v>70.127579999999995</v>
      </c>
      <c r="K1364" s="28">
        <v>0</v>
      </c>
      <c r="L1364" s="28" t="s">
        <v>4942</v>
      </c>
      <c r="M1364" s="51">
        <v>440.24841331184285</v>
      </c>
      <c r="N1364" s="51">
        <v>6.0468446111193481</v>
      </c>
      <c r="O1364" s="51" t="s">
        <v>4942</v>
      </c>
      <c r="P1364" s="30" t="s">
        <v>4520</v>
      </c>
      <c r="Q1364" s="27" t="s">
        <v>4521</v>
      </c>
      <c r="R1364" s="30" t="s">
        <v>4522</v>
      </c>
      <c r="S1364" s="27" t="s">
        <v>4523</v>
      </c>
      <c r="T1364" s="30">
        <v>60669.421956999999</v>
      </c>
      <c r="U1364" s="27">
        <v>59.851977890672018</v>
      </c>
      <c r="V1364" s="30" t="s">
        <v>4525</v>
      </c>
      <c r="W1364" s="32" t="s">
        <v>4526</v>
      </c>
      <c r="X1364" s="30" t="s">
        <v>4527</v>
      </c>
      <c r="Y1364" s="32" t="s">
        <v>4528</v>
      </c>
      <c r="Z1364" s="30">
        <v>401.12691699999999</v>
      </c>
      <c r="AA1364" s="32">
        <v>-0.50232392431761785</v>
      </c>
      <c r="AB1364" s="30">
        <v>-1940</v>
      </c>
      <c r="AC1364" s="27">
        <v>0.1472501478415138</v>
      </c>
      <c r="AD1364" s="30">
        <v>-2334</v>
      </c>
      <c r="AE1364" s="27">
        <v>0.20309278350515458</v>
      </c>
      <c r="AF1364" s="30">
        <v>138</v>
      </c>
      <c r="AG1364" s="27">
        <v>-1.0591259640102828</v>
      </c>
      <c r="AH1364" s="25">
        <v>-20.37110608565559</v>
      </c>
      <c r="AI1364" s="25">
        <v>-29.554185944461864</v>
      </c>
      <c r="AJ1364" s="25">
        <v>2.2457774846068488</v>
      </c>
      <c r="AK1364" s="25">
        <v>-23.853259473551191</v>
      </c>
      <c r="AL1364" s="25">
        <v>-38.912617599866458</v>
      </c>
      <c r="AM1364" s="25">
        <v>2.8227982511241358</v>
      </c>
      <c r="AN1364" s="49">
        <v>10.691551810552868</v>
      </c>
      <c r="AO1364" s="49">
        <v>10.202044935753751</v>
      </c>
      <c r="AP1364" s="49">
        <v>24.61814231819417</v>
      </c>
      <c r="AQ1364" s="49">
        <v>0</v>
      </c>
      <c r="AR1364" s="49">
        <v>0</v>
      </c>
      <c r="AS1364" s="49">
        <v>0</v>
      </c>
      <c r="AT1364" s="28">
        <v>0</v>
      </c>
      <c r="AU1364" s="28" t="s">
        <v>4748</v>
      </c>
      <c r="AV1364" s="28">
        <v>0</v>
      </c>
    </row>
    <row r="1365" spans="1:48" x14ac:dyDescent="0.25">
      <c r="A1365" s="162">
        <v>1362</v>
      </c>
      <c r="B1365" s="3" t="s">
        <v>636</v>
      </c>
      <c r="C1365" s="3" t="s">
        <v>694</v>
      </c>
      <c r="D1365" s="28">
        <v>14000</v>
      </c>
      <c r="E1365" s="25">
        <v>-3.4482759999999999</v>
      </c>
      <c r="F1365" s="25">
        <v>7.6923079999999997</v>
      </c>
      <c r="G1365" s="25">
        <v>-2.7777780000000001</v>
      </c>
      <c r="H1365" s="28">
        <v>168000000000</v>
      </c>
      <c r="I1365" s="51">
        <v>12</v>
      </c>
      <c r="J1365" s="51">
        <v>84.696659999999994</v>
      </c>
      <c r="K1365" s="28">
        <v>995</v>
      </c>
      <c r="L1365" s="28">
        <v>14425000</v>
      </c>
      <c r="M1365" s="51">
        <v>9.5220516753392221</v>
      </c>
      <c r="N1365" s="51">
        <v>0.73989775005539538</v>
      </c>
      <c r="O1365" s="51" t="s">
        <v>4942</v>
      </c>
      <c r="P1365" s="30">
        <v>367519.70113499998</v>
      </c>
      <c r="Q1365" s="27">
        <v>-0.20168372343571661</v>
      </c>
      <c r="R1365" s="30">
        <v>555271.68167099997</v>
      </c>
      <c r="S1365" s="27">
        <v>0.51086235637483157</v>
      </c>
      <c r="T1365" s="30">
        <v>623226.514371</v>
      </c>
      <c r="U1365" s="27">
        <v>0.12238123236449046</v>
      </c>
      <c r="V1365" s="30">
        <v>11945.006864999999</v>
      </c>
      <c r="W1365" s="32">
        <v>2.4306515352563896E-2</v>
      </c>
      <c r="X1365" s="30">
        <v>12843.47611</v>
      </c>
      <c r="Y1365" s="32">
        <v>7.521713927453666E-2</v>
      </c>
      <c r="Z1365" s="30">
        <v>15175.765761000001</v>
      </c>
      <c r="AA1365" s="32">
        <v>0.1815933343142257</v>
      </c>
      <c r="AB1365" s="30">
        <v>1019.5447591217894</v>
      </c>
      <c r="AC1365" s="27">
        <v>2.4088943792464512E-2</v>
      </c>
      <c r="AD1365" s="30">
        <v>1096.4103169566649</v>
      </c>
      <c r="AE1365" s="27">
        <v>7.5392038600723632E-2</v>
      </c>
      <c r="AF1365" s="30">
        <v>1281.5203429999999</v>
      </c>
      <c r="AG1365" s="27">
        <v>0.16883280208193385</v>
      </c>
      <c r="AH1365" s="25">
        <v>1.9772641581201573</v>
      </c>
      <c r="AI1365" s="25">
        <v>1.8638359447702</v>
      </c>
      <c r="AJ1365" s="25">
        <v>1.8823749949869266</v>
      </c>
      <c r="AK1365" s="25">
        <v>4.9534709409386144</v>
      </c>
      <c r="AL1365" s="25">
        <v>5.3650839828119699</v>
      </c>
      <c r="AM1365" s="25">
        <v>6.3384257057869791</v>
      </c>
      <c r="AN1365" s="49">
        <v>6.7948420824457951</v>
      </c>
      <c r="AO1365" s="49">
        <v>7.3278228166709365</v>
      </c>
      <c r="AP1365" s="49">
        <v>10.108012105611285</v>
      </c>
      <c r="AQ1365" s="49">
        <v>0</v>
      </c>
      <c r="AR1365" s="49">
        <v>40.745989555388419</v>
      </c>
      <c r="AS1365" s="49">
        <v>52.944182180123079</v>
      </c>
      <c r="AT1365" s="28">
        <v>983.87914028640716</v>
      </c>
      <c r="AU1365" s="28">
        <v>1229.848925358009</v>
      </c>
      <c r="AV1365" s="28">
        <v>730.03200000000004</v>
      </c>
    </row>
    <row r="1366" spans="1:48" x14ac:dyDescent="0.25">
      <c r="A1366" s="162">
        <v>1363</v>
      </c>
      <c r="B1366" s="3" t="s">
        <v>637</v>
      </c>
      <c r="C1366" s="3" t="s">
        <v>694</v>
      </c>
      <c r="D1366" s="6">
        <v>15000</v>
      </c>
      <c r="E1366" s="171">
        <v>12.78195</v>
      </c>
      <c r="F1366" s="171">
        <v>20</v>
      </c>
      <c r="G1366" s="171">
        <v>9.4890509999999999</v>
      </c>
      <c r="H1366" s="6">
        <v>225000000000</v>
      </c>
      <c r="I1366" s="154">
        <v>15</v>
      </c>
      <c r="J1366" s="154">
        <v>24.97542</v>
      </c>
      <c r="K1366" s="6">
        <v>912.5</v>
      </c>
      <c r="L1366" s="6">
        <v>12986500</v>
      </c>
      <c r="M1366" s="154">
        <v>12.791547487321276</v>
      </c>
      <c r="N1366" s="154">
        <v>0.82396586455648158</v>
      </c>
      <c r="O1366" s="154">
        <v>0.53958379999999995</v>
      </c>
      <c r="P1366" s="172">
        <v>673198.39289100002</v>
      </c>
      <c r="Q1366" s="168">
        <v>0.11075737677426267</v>
      </c>
      <c r="R1366" s="172">
        <v>1043089.843441</v>
      </c>
      <c r="S1366" s="168">
        <v>0.54945385261769397</v>
      </c>
      <c r="T1366" s="172">
        <v>2096870.6032499999</v>
      </c>
      <c r="U1366" s="168">
        <v>1.0102492766421081</v>
      </c>
      <c r="V1366" s="172">
        <v>14757.675818</v>
      </c>
      <c r="W1366" s="173">
        <v>-0.13931746708741288</v>
      </c>
      <c r="X1366" s="172">
        <v>29327.920335999999</v>
      </c>
      <c r="Y1366" s="173">
        <v>0.98729940254065007</v>
      </c>
      <c r="Z1366" s="172">
        <v>29996.533194</v>
      </c>
      <c r="AA1366" s="173">
        <v>2.2797827133323144E-2</v>
      </c>
      <c r="AB1366" s="172">
        <v>995.2</v>
      </c>
      <c r="AC1366" s="168">
        <v>-0.13910034602076116</v>
      </c>
      <c r="AD1366" s="172">
        <v>1969</v>
      </c>
      <c r="AE1366" s="168">
        <v>0.97849678456591627</v>
      </c>
      <c r="AF1366" s="172">
        <v>2000</v>
      </c>
      <c r="AG1366" s="168">
        <v>1.5744032503809041E-2</v>
      </c>
      <c r="AH1366" s="171">
        <v>0.92931458261423772</v>
      </c>
      <c r="AI1366" s="171">
        <v>1.4293720847600258</v>
      </c>
      <c r="AJ1366" s="171">
        <v>1.2501206246876135</v>
      </c>
      <c r="AK1366" s="171">
        <v>5.4227142895129674</v>
      </c>
      <c r="AL1366" s="171">
        <v>10.512482451038791</v>
      </c>
      <c r="AM1366" s="171">
        <v>10.248806976161527</v>
      </c>
      <c r="AN1366" s="170">
        <v>10.267339517281259</v>
      </c>
      <c r="AO1366" s="170">
        <v>13.759741097327471</v>
      </c>
      <c r="AP1366" s="170">
        <v>11.250483806981659</v>
      </c>
      <c r="AQ1366" s="170">
        <v>103.96376456771672</v>
      </c>
      <c r="AR1366" s="170">
        <v>129.2122920328334</v>
      </c>
      <c r="AS1366" s="170">
        <v>166.44600641970294</v>
      </c>
      <c r="AT1366" s="6">
        <v>960</v>
      </c>
      <c r="AU1366" s="6">
        <v>1000</v>
      </c>
      <c r="AV1366" s="6">
        <v>1000</v>
      </c>
    </row>
    <row r="1367" spans="1:48" x14ac:dyDescent="0.25">
      <c r="A1367" s="162">
        <v>1364</v>
      </c>
      <c r="B1367" s="3" t="s">
        <v>638</v>
      </c>
      <c r="C1367" s="3" t="s">
        <v>694</v>
      </c>
      <c r="D1367" s="6">
        <v>23100</v>
      </c>
      <c r="E1367" s="171">
        <v>-0.43103449999999999</v>
      </c>
      <c r="F1367" s="171">
        <v>1.7621150000000001</v>
      </c>
      <c r="G1367" s="171">
        <v>19.07216</v>
      </c>
      <c r="H1367" s="6">
        <v>655565549100</v>
      </c>
      <c r="I1367" s="154">
        <v>28.379459999999998</v>
      </c>
      <c r="J1367" s="154">
        <v>85.159869999999998</v>
      </c>
      <c r="K1367" s="6">
        <v>240401.5</v>
      </c>
      <c r="L1367" s="6">
        <v>5403084000</v>
      </c>
      <c r="M1367" s="154">
        <v>27.620303057761014</v>
      </c>
      <c r="N1367" s="154">
        <v>1.8059450967485</v>
      </c>
      <c r="O1367" s="154">
        <v>0.49897619999999998</v>
      </c>
      <c r="P1367" s="172">
        <v>477036.79777200002</v>
      </c>
      <c r="Q1367" s="168">
        <v>-5.8778419090945611E-2</v>
      </c>
      <c r="R1367" s="172">
        <v>557042.07160300005</v>
      </c>
      <c r="S1367" s="168">
        <v>0.16771300286406543</v>
      </c>
      <c r="T1367" s="172">
        <v>542239.00251000002</v>
      </c>
      <c r="U1367" s="168">
        <v>-2.6574418428398475E-2</v>
      </c>
      <c r="V1367" s="172">
        <v>42964.724306999997</v>
      </c>
      <c r="W1367" s="173">
        <v>1.4445287786144059</v>
      </c>
      <c r="X1367" s="172">
        <v>75304.271808000005</v>
      </c>
      <c r="Y1367" s="173">
        <v>0.75269998871448851</v>
      </c>
      <c r="Z1367" s="172">
        <v>43500.689663999998</v>
      </c>
      <c r="AA1367" s="173">
        <v>-0.42233436935806518</v>
      </c>
      <c r="AB1367" s="172">
        <v>3021.1705010570822</v>
      </c>
      <c r="AC1367" s="168">
        <v>3.8386466602708804</v>
      </c>
      <c r="AD1367" s="172">
        <v>2653.4883720930234</v>
      </c>
      <c r="AE1367" s="168">
        <v>-0.12170187973019397</v>
      </c>
      <c r="AF1367" s="172">
        <v>1533</v>
      </c>
      <c r="AG1367" s="168">
        <v>-0.42226993865030676</v>
      </c>
      <c r="AH1367" s="171">
        <v>3.396334651669358</v>
      </c>
      <c r="AI1367" s="171">
        <v>6.3108261629939557</v>
      </c>
      <c r="AJ1367" s="171">
        <v>4.4855120875474617</v>
      </c>
      <c r="AK1367" s="171">
        <v>18.885394742658615</v>
      </c>
      <c r="AL1367" s="171">
        <v>27.870149355337887</v>
      </c>
      <c r="AM1367" s="171">
        <v>13.839038434061163</v>
      </c>
      <c r="AN1367" s="170">
        <v>18.187293653280612</v>
      </c>
      <c r="AO1367" s="170">
        <v>22.204001590772105</v>
      </c>
      <c r="AP1367" s="170">
        <v>15.585654761424406</v>
      </c>
      <c r="AQ1367" s="170">
        <v>12.99084259156362</v>
      </c>
      <c r="AR1367" s="170">
        <v>34.595545638573824</v>
      </c>
      <c r="AS1367" s="170">
        <v>22.806284381118065</v>
      </c>
      <c r="AT1367" s="6">
        <v>563.77730796335447</v>
      </c>
      <c r="AU1367" s="6">
        <v>387.59689922480618</v>
      </c>
      <c r="AV1367" s="6">
        <v>1500</v>
      </c>
    </row>
    <row r="1368" spans="1:48" x14ac:dyDescent="0.25">
      <c r="A1368" s="162">
        <v>1365</v>
      </c>
      <c r="B1368" s="3" t="s">
        <v>3783</v>
      </c>
      <c r="C1368" s="3" t="s">
        <v>2176</v>
      </c>
      <c r="D1368" s="28" t="s">
        <v>4942</v>
      </c>
      <c r="E1368" s="25" t="s">
        <v>4942</v>
      </c>
      <c r="F1368" s="25" t="s">
        <v>4942</v>
      </c>
      <c r="G1368" s="25" t="s">
        <v>4942</v>
      </c>
      <c r="H1368" s="28" t="s">
        <v>4942</v>
      </c>
      <c r="I1368" s="51">
        <v>5</v>
      </c>
      <c r="J1368" s="51">
        <v>79.776820000000001</v>
      </c>
      <c r="K1368" s="28">
        <v>0</v>
      </c>
      <c r="L1368" s="28" t="s">
        <v>4942</v>
      </c>
      <c r="M1368" s="51" t="s">
        <v>4942</v>
      </c>
      <c r="N1368" s="51" t="s">
        <v>4942</v>
      </c>
      <c r="O1368" s="51" t="s">
        <v>4942</v>
      </c>
      <c r="P1368" s="30" t="s">
        <v>4529</v>
      </c>
      <c r="Q1368" s="27" t="s">
        <v>4530</v>
      </c>
      <c r="R1368" s="30" t="s">
        <v>4531</v>
      </c>
      <c r="S1368" s="27" t="s">
        <v>4532</v>
      </c>
      <c r="T1368" s="30">
        <v>14389.840459999999</v>
      </c>
      <c r="U1368" s="27">
        <v>116.94951196721311</v>
      </c>
      <c r="V1368" s="30" t="s">
        <v>4268</v>
      </c>
      <c r="W1368" s="32" t="s">
        <v>4338</v>
      </c>
      <c r="X1368" s="30" t="s">
        <v>4449</v>
      </c>
      <c r="Y1368" s="32" t="s">
        <v>4533</v>
      </c>
      <c r="Z1368" s="30">
        <v>-78938.028940999997</v>
      </c>
      <c r="AA1368" s="32">
        <v>-530.78542913422814</v>
      </c>
      <c r="AB1368" s="30">
        <v>-10875</v>
      </c>
      <c r="AC1368" s="27">
        <v>2.154917319408181</v>
      </c>
      <c r="AD1368" s="30">
        <v>-15329</v>
      </c>
      <c r="AE1368" s="27">
        <v>0.40956321839080467</v>
      </c>
      <c r="AF1368" s="30">
        <v>-15787.61</v>
      </c>
      <c r="AG1368" s="27">
        <v>2.9917802857329284E-2</v>
      </c>
      <c r="AH1368" s="25">
        <v>-8.9321663852876689</v>
      </c>
      <c r="AI1368" s="25">
        <v>-14.37042854159156</v>
      </c>
      <c r="AJ1368" s="25">
        <v>-17.445352772547825</v>
      </c>
      <c r="AK1368" s="25">
        <v>-130.74974541764107</v>
      </c>
      <c r="AL1368" s="25" t="s">
        <v>4748</v>
      </c>
      <c r="AM1368" s="25" t="s">
        <v>4748</v>
      </c>
      <c r="AN1368" s="49">
        <v>-6.0018386443428939</v>
      </c>
      <c r="AO1368" s="49">
        <v>-27.273398813591101</v>
      </c>
      <c r="AP1368" s="49">
        <v>-282.14410355596124</v>
      </c>
      <c r="AQ1368" s="49">
        <v>2366.8946351450736</v>
      </c>
      <c r="AR1368" s="49" t="s">
        <v>4748</v>
      </c>
      <c r="AS1368" s="49" t="s">
        <v>4748</v>
      </c>
      <c r="AT1368" s="28">
        <v>0</v>
      </c>
      <c r="AU1368" s="28">
        <v>0</v>
      </c>
      <c r="AV1368" s="28">
        <v>0</v>
      </c>
    </row>
    <row r="1369" spans="1:48" x14ac:dyDescent="0.25">
      <c r="A1369" s="162">
        <v>1366</v>
      </c>
      <c r="B1369" s="3" t="s">
        <v>639</v>
      </c>
      <c r="C1369" s="3" t="s">
        <v>694</v>
      </c>
      <c r="D1369" s="28">
        <v>9600</v>
      </c>
      <c r="E1369" s="25">
        <v>6.6666670000000003</v>
      </c>
      <c r="F1369" s="25">
        <v>20</v>
      </c>
      <c r="G1369" s="25">
        <v>20</v>
      </c>
      <c r="H1369" s="28">
        <v>76800000000</v>
      </c>
      <c r="I1369" s="51">
        <v>8</v>
      </c>
      <c r="J1369" s="51">
        <v>43.57714</v>
      </c>
      <c r="K1369" s="28">
        <v>1705</v>
      </c>
      <c r="L1369" s="28">
        <v>15510500</v>
      </c>
      <c r="M1369" s="51">
        <v>9.8824617674267756</v>
      </c>
      <c r="N1369" s="51">
        <v>0.72431748638511018</v>
      </c>
      <c r="O1369" s="51" t="s">
        <v>4942</v>
      </c>
      <c r="P1369" s="30">
        <v>526623.89560100005</v>
      </c>
      <c r="Q1369" s="27">
        <v>-9.5210177156092035E-2</v>
      </c>
      <c r="R1369" s="30">
        <v>727350.05118099996</v>
      </c>
      <c r="S1369" s="27">
        <v>0.38115656592248781</v>
      </c>
      <c r="T1369" s="30">
        <v>598975.02050099999</v>
      </c>
      <c r="U1369" s="27">
        <v>-0.1764969019683949</v>
      </c>
      <c r="V1369" s="30">
        <v>2326.8820580000001</v>
      </c>
      <c r="W1369" s="32">
        <v>-0.7019294531068857</v>
      </c>
      <c r="X1369" s="30">
        <v>7566.7327580000001</v>
      </c>
      <c r="Y1369" s="32">
        <v>2.2518763604648497</v>
      </c>
      <c r="Z1369" s="30">
        <v>7508.2012119999999</v>
      </c>
      <c r="AA1369" s="32">
        <v>-7.7353790429716355E-3</v>
      </c>
      <c r="AB1369" s="30">
        <v>291</v>
      </c>
      <c r="AC1369" s="27">
        <v>-0.70184426229508201</v>
      </c>
      <c r="AD1369" s="30">
        <v>946</v>
      </c>
      <c r="AE1369" s="27">
        <v>2.2508591065292096</v>
      </c>
      <c r="AF1369" s="30">
        <v>939</v>
      </c>
      <c r="AG1369" s="27">
        <v>-7.3995771670190271E-3</v>
      </c>
      <c r="AH1369" s="25">
        <v>0.43303568052334857</v>
      </c>
      <c r="AI1369" s="25">
        <v>1.231573920048225</v>
      </c>
      <c r="AJ1369" s="25">
        <v>0.9933753691414039</v>
      </c>
      <c r="AK1369" s="25">
        <v>2.1166278164546126</v>
      </c>
      <c r="AL1369" s="25">
        <v>6.8842565178080308</v>
      </c>
      <c r="AM1369" s="25">
        <v>6.6737051654240265</v>
      </c>
      <c r="AN1369" s="49">
        <v>4.3250660540206542</v>
      </c>
      <c r="AO1369" s="49">
        <v>4.4265737411748436</v>
      </c>
      <c r="AP1369" s="49">
        <v>4.5765708812149475</v>
      </c>
      <c r="AQ1369" s="49">
        <v>118.05122138720631</v>
      </c>
      <c r="AR1369" s="49">
        <v>156.33805300783879</v>
      </c>
      <c r="AS1369" s="49">
        <v>218.77883034676179</v>
      </c>
      <c r="AT1369" s="28">
        <v>250</v>
      </c>
      <c r="AU1369" s="28">
        <v>900</v>
      </c>
      <c r="AV1369" s="28">
        <v>900</v>
      </c>
    </row>
    <row r="1370" spans="1:48" x14ac:dyDescent="0.25">
      <c r="A1370" s="162">
        <v>1367</v>
      </c>
      <c r="B1370" s="3" t="s">
        <v>640</v>
      </c>
      <c r="C1370" s="3" t="s">
        <v>694</v>
      </c>
      <c r="D1370" s="28">
        <v>7800</v>
      </c>
      <c r="E1370" s="25">
        <v>-2.5</v>
      </c>
      <c r="F1370" s="25">
        <v>-15.21739</v>
      </c>
      <c r="G1370" s="25">
        <v>-53.846150000000002</v>
      </c>
      <c r="H1370" s="28">
        <v>171594852000</v>
      </c>
      <c r="I1370" s="51">
        <v>21.99934</v>
      </c>
      <c r="J1370" s="51">
        <v>77.01867</v>
      </c>
      <c r="K1370" s="28">
        <v>45940</v>
      </c>
      <c r="L1370" s="28">
        <v>360606500</v>
      </c>
      <c r="M1370" s="51">
        <v>7.323943661971831</v>
      </c>
      <c r="N1370" s="51">
        <v>0.67810512764027731</v>
      </c>
      <c r="O1370" s="51">
        <v>0.82647420000000005</v>
      </c>
      <c r="P1370" s="30">
        <v>377541.33882599999</v>
      </c>
      <c r="Q1370" s="27">
        <v>-0.12045412834225877</v>
      </c>
      <c r="R1370" s="30">
        <v>291221.91198400001</v>
      </c>
      <c r="S1370" s="27">
        <v>-0.22863569618738522</v>
      </c>
      <c r="T1370" s="30">
        <v>205384.509509</v>
      </c>
      <c r="U1370" s="27">
        <v>-0.29474912066271991</v>
      </c>
      <c r="V1370" s="30">
        <v>7151.5111559999996</v>
      </c>
      <c r="W1370" s="32">
        <v>0.48749964303912208</v>
      </c>
      <c r="X1370" s="30">
        <v>16550.513361000001</v>
      </c>
      <c r="Y1370" s="32">
        <v>1.3142679917536579</v>
      </c>
      <c r="Z1370" s="30">
        <v>19907.709159999999</v>
      </c>
      <c r="AA1370" s="32">
        <v>0.20284541788963287</v>
      </c>
      <c r="AB1370" s="30">
        <v>693</v>
      </c>
      <c r="AC1370" s="27">
        <v>0.4865444617784711</v>
      </c>
      <c r="AD1370" s="30">
        <v>1578</v>
      </c>
      <c r="AE1370" s="27">
        <v>1.277056277056277</v>
      </c>
      <c r="AF1370" s="30">
        <v>1810</v>
      </c>
      <c r="AG1370" s="27">
        <v>0.14702154626108999</v>
      </c>
      <c r="AH1370" s="25">
        <v>1.4619586698693554</v>
      </c>
      <c r="AI1370" s="25">
        <v>2.8561959854529744</v>
      </c>
      <c r="AJ1370" s="25">
        <v>4.2893460214354979</v>
      </c>
      <c r="AK1370" s="25">
        <v>6.2280523051145495</v>
      </c>
      <c r="AL1370" s="25">
        <v>13.161145295926838</v>
      </c>
      <c r="AM1370" s="25">
        <v>14.465967569134683</v>
      </c>
      <c r="AN1370" s="49">
        <v>10.136502553072081</v>
      </c>
      <c r="AO1370" s="49">
        <v>21.291737395229614</v>
      </c>
      <c r="AP1370" s="49">
        <v>11.270869541885098</v>
      </c>
      <c r="AQ1370" s="49">
        <v>26.745235665700235</v>
      </c>
      <c r="AR1370" s="49">
        <v>22.247725706786323</v>
      </c>
      <c r="AS1370" s="49">
        <v>0</v>
      </c>
      <c r="AT1370" s="28">
        <v>700</v>
      </c>
      <c r="AU1370" s="28">
        <v>1000</v>
      </c>
      <c r="AV1370" s="28">
        <v>1000</v>
      </c>
    </row>
    <row r="1371" spans="1:48" x14ac:dyDescent="0.25">
      <c r="A1371" s="162">
        <v>1368</v>
      </c>
      <c r="B1371" s="3" t="s">
        <v>641</v>
      </c>
      <c r="C1371" s="3" t="s">
        <v>694</v>
      </c>
      <c r="D1371" s="6">
        <v>9900</v>
      </c>
      <c r="E1371" s="171">
        <v>-29.787230000000001</v>
      </c>
      <c r="F1371" s="171">
        <v>-25</v>
      </c>
      <c r="G1371" s="171">
        <v>-11.607139999999999</v>
      </c>
      <c r="H1371" s="6">
        <v>115782480000</v>
      </c>
      <c r="I1371" s="154">
        <v>11.6952</v>
      </c>
      <c r="J1371" s="154">
        <v>36.003790000000002</v>
      </c>
      <c r="K1371" s="6">
        <v>185</v>
      </c>
      <c r="L1371" s="6">
        <v>2080500</v>
      </c>
      <c r="M1371" s="154">
        <v>13.52805665452834</v>
      </c>
      <c r="N1371" s="154">
        <v>0.66210980637610672</v>
      </c>
      <c r="O1371" s="154" t="s">
        <v>4942</v>
      </c>
      <c r="P1371" s="172">
        <v>755092.56689799996</v>
      </c>
      <c r="Q1371" s="168">
        <v>5.4287418408735189E-2</v>
      </c>
      <c r="R1371" s="172">
        <v>848713.71099699999</v>
      </c>
      <c r="S1371" s="168">
        <v>0.12398631400068671</v>
      </c>
      <c r="T1371" s="172">
        <v>1063354.273631</v>
      </c>
      <c r="U1371" s="168">
        <v>0.25290101933413761</v>
      </c>
      <c r="V1371" s="172">
        <v>11077.106299999999</v>
      </c>
      <c r="W1371" s="173">
        <v>0.35661777519664417</v>
      </c>
      <c r="X1371" s="172">
        <v>13876.666923999999</v>
      </c>
      <c r="Y1371" s="173">
        <v>0.25273393142394962</v>
      </c>
      <c r="Z1371" s="172">
        <v>12607.920571000001</v>
      </c>
      <c r="AA1371" s="173">
        <v>-9.1430194292959066E-2</v>
      </c>
      <c r="AB1371" s="172">
        <v>947</v>
      </c>
      <c r="AC1371" s="168">
        <v>0.35673352435530092</v>
      </c>
      <c r="AD1371" s="172">
        <v>1187</v>
      </c>
      <c r="AE1371" s="168">
        <v>0.25343189017951429</v>
      </c>
      <c r="AF1371" s="172">
        <v>1078</v>
      </c>
      <c r="AG1371" s="168">
        <v>-9.182813816343724E-2</v>
      </c>
      <c r="AH1371" s="171">
        <v>0.7604738759489984</v>
      </c>
      <c r="AI1371" s="171">
        <v>1.0238786731493521</v>
      </c>
      <c r="AJ1371" s="171">
        <v>0.82402126098677619</v>
      </c>
      <c r="AK1371" s="171">
        <v>5.8833163166130387</v>
      </c>
      <c r="AL1371" s="171">
        <v>7.2582963125998043</v>
      </c>
      <c r="AM1371" s="171">
        <v>6.6019922071813415</v>
      </c>
      <c r="AN1371" s="170">
        <v>7.9310782193264151</v>
      </c>
      <c r="AO1371" s="170">
        <v>6.8776807478966635</v>
      </c>
      <c r="AP1371" s="170">
        <v>6.7107290198151315</v>
      </c>
      <c r="AQ1371" s="170">
        <v>126.87535089247093</v>
      </c>
      <c r="AR1371" s="170">
        <v>186.00286342744187</v>
      </c>
      <c r="AS1371" s="170">
        <v>217.19356535494708</v>
      </c>
      <c r="AT1371" s="6">
        <v>1000</v>
      </c>
      <c r="AU1371" s="6">
        <v>1000</v>
      </c>
      <c r="AV1371" s="6">
        <v>1000</v>
      </c>
    </row>
    <row r="1372" spans="1:48" x14ac:dyDescent="0.25">
      <c r="A1372" s="162">
        <v>1369</v>
      </c>
      <c r="B1372" s="3" t="s">
        <v>3786</v>
      </c>
      <c r="C1372" s="3" t="s">
        <v>2176</v>
      </c>
      <c r="D1372" s="28">
        <v>13400</v>
      </c>
      <c r="E1372" s="25">
        <v>0.75187970000000004</v>
      </c>
      <c r="F1372" s="25">
        <v>9.8360660000000006</v>
      </c>
      <c r="G1372" s="25">
        <v>0.75187970000000004</v>
      </c>
      <c r="H1372" s="28">
        <v>203510114800</v>
      </c>
      <c r="I1372" s="51">
        <v>15.18732</v>
      </c>
      <c r="J1372" s="51">
        <v>27.523060000000001</v>
      </c>
      <c r="K1372" s="28">
        <v>4296.5</v>
      </c>
      <c r="L1372" s="28">
        <v>56666000</v>
      </c>
      <c r="M1372" s="51">
        <v>6.3416942735447233</v>
      </c>
      <c r="N1372" s="51">
        <v>0.8146158273279982</v>
      </c>
      <c r="O1372" s="51">
        <v>0.80566170000000004</v>
      </c>
      <c r="P1372" s="30" t="s">
        <v>4534</v>
      </c>
      <c r="Q1372" s="27" t="s">
        <v>4360</v>
      </c>
      <c r="R1372" s="30" t="s">
        <v>4349</v>
      </c>
      <c r="S1372" s="27" t="s">
        <v>4324</v>
      </c>
      <c r="T1372" s="30">
        <v>1894196.501993</v>
      </c>
      <c r="U1372" s="27">
        <v>13433.017744631206</v>
      </c>
      <c r="V1372" s="30" t="s">
        <v>4367</v>
      </c>
      <c r="W1372" s="32" t="s">
        <v>4535</v>
      </c>
      <c r="X1372" s="30" t="s">
        <v>4269</v>
      </c>
      <c r="Y1372" s="32" t="s">
        <v>4536</v>
      </c>
      <c r="Z1372" s="30">
        <v>64568.875272999998</v>
      </c>
      <c r="AA1372" s="32">
        <v>210.70123040327869</v>
      </c>
      <c r="AB1372" s="30">
        <v>2524</v>
      </c>
      <c r="AC1372" s="27">
        <v>7.4983164983164983</v>
      </c>
      <c r="AD1372" s="30">
        <v>1845</v>
      </c>
      <c r="AE1372" s="27">
        <v>-0.26901743264659272</v>
      </c>
      <c r="AF1372" s="30">
        <v>3826</v>
      </c>
      <c r="AG1372" s="27">
        <v>1.0737127371273714</v>
      </c>
      <c r="AH1372" s="25">
        <v>9.112419672538989</v>
      </c>
      <c r="AI1372" s="25">
        <v>9.1022900647455138</v>
      </c>
      <c r="AJ1372" s="25">
        <v>17.344370232375457</v>
      </c>
      <c r="AK1372" s="25">
        <v>18.423623867090893</v>
      </c>
      <c r="AL1372" s="25">
        <v>12.359384629665035</v>
      </c>
      <c r="AM1372" s="25">
        <v>23.413391813011035</v>
      </c>
      <c r="AN1372" s="49">
        <v>7.1137026577708262</v>
      </c>
      <c r="AO1372" s="49">
        <v>5.0909019763079151</v>
      </c>
      <c r="AP1372" s="49">
        <v>6.6435873644362324</v>
      </c>
      <c r="AQ1372" s="49">
        <v>38.258580219662505</v>
      </c>
      <c r="AR1372" s="49">
        <v>18.047693726005559</v>
      </c>
      <c r="AS1372" s="49">
        <v>17.942777336389739</v>
      </c>
      <c r="AT1372" s="28">
        <v>1500</v>
      </c>
      <c r="AU1372" s="28">
        <v>1500</v>
      </c>
      <c r="AV1372" s="28">
        <v>3000</v>
      </c>
    </row>
    <row r="1373" spans="1:48" x14ac:dyDescent="0.25">
      <c r="A1373" s="162">
        <v>1370</v>
      </c>
      <c r="B1373" s="3" t="s">
        <v>290</v>
      </c>
      <c r="C1373" s="3" t="s">
        <v>1</v>
      </c>
      <c r="D1373" s="28">
        <v>66300</v>
      </c>
      <c r="E1373" s="25">
        <v>-2.6431719999999999</v>
      </c>
      <c r="F1373" s="25">
        <v>17.345130000000001</v>
      </c>
      <c r="G1373" s="25">
        <v>6.7632849999999998</v>
      </c>
      <c r="H1373" s="28">
        <v>245898574802400.03</v>
      </c>
      <c r="I1373" s="51">
        <v>3708.877</v>
      </c>
      <c r="J1373" s="51">
        <v>25.19294</v>
      </c>
      <c r="K1373" s="28">
        <v>580428</v>
      </c>
      <c r="L1373" s="28">
        <v>39423050000</v>
      </c>
      <c r="M1373" s="51">
        <v>15.183697619389021</v>
      </c>
      <c r="N1373" s="51">
        <v>3.3722004170307449</v>
      </c>
      <c r="O1373" s="51">
        <v>1.189873</v>
      </c>
      <c r="P1373" s="30">
        <v>38794150</v>
      </c>
      <c r="Q1373" s="27">
        <v>0.11176008588667385</v>
      </c>
      <c r="R1373" s="30">
        <v>46620440</v>
      </c>
      <c r="S1373" s="27">
        <v>0.20173892197663834</v>
      </c>
      <c r="T1373" s="30">
        <v>56663771</v>
      </c>
      <c r="U1373" s="27">
        <v>0.21542763217163974</v>
      </c>
      <c r="V1373" s="30">
        <v>5313928</v>
      </c>
      <c r="W1373" s="32">
        <v>0.16367277095832833</v>
      </c>
      <c r="X1373" s="30">
        <v>6875771</v>
      </c>
      <c r="Y1373" s="32">
        <v>0.29391497212608075</v>
      </c>
      <c r="Z1373" s="30">
        <v>9091070</v>
      </c>
      <c r="AA1373" s="32">
        <v>0.32218917703920041</v>
      </c>
      <c r="AB1373" s="30">
        <v>1477.0029755555554</v>
      </c>
      <c r="AC1373" s="27">
        <v>0.16367262503998403</v>
      </c>
      <c r="AD1373" s="30">
        <v>1517</v>
      </c>
      <c r="AE1373" s="27">
        <v>2.7079853667458131E-2</v>
      </c>
      <c r="AF1373" s="30">
        <v>2103</v>
      </c>
      <c r="AG1373" s="27">
        <v>0.3862887277521424</v>
      </c>
      <c r="AH1373" s="25">
        <v>0.84928387861369459</v>
      </c>
      <c r="AI1373" s="25">
        <v>0.9403858607735287</v>
      </c>
      <c r="AJ1373" s="25">
        <v>0.99724972961162861</v>
      </c>
      <c r="AK1373" s="25">
        <v>12.031723107039195</v>
      </c>
      <c r="AL1373" s="25">
        <v>11.736308274513894</v>
      </c>
      <c r="AM1373" s="25">
        <v>15.064121698402131</v>
      </c>
      <c r="AN1373" s="49" t="s">
        <v>4748</v>
      </c>
      <c r="AO1373" s="49" t="s">
        <v>4748</v>
      </c>
      <c r="AP1373" s="49" t="s">
        <v>4748</v>
      </c>
      <c r="AQ1373" s="49">
        <v>257.00240204503899</v>
      </c>
      <c r="AR1373" s="49">
        <v>283.8699609160189</v>
      </c>
      <c r="AS1373" s="49">
        <v>488.15087168814904</v>
      </c>
      <c r="AT1373" s="28">
        <v>740.74074074074065</v>
      </c>
      <c r="AU1373" s="28">
        <v>800</v>
      </c>
      <c r="AV1373" s="28">
        <v>800</v>
      </c>
    </row>
    <row r="1374" spans="1:48" x14ac:dyDescent="0.25">
      <c r="A1374" s="162">
        <v>1371</v>
      </c>
      <c r="B1374" s="3" t="s">
        <v>642</v>
      </c>
      <c r="C1374" s="3" t="s">
        <v>694</v>
      </c>
      <c r="D1374" s="6">
        <v>10000</v>
      </c>
      <c r="E1374" s="171">
        <v>-11.50442</v>
      </c>
      <c r="F1374" s="171">
        <v>-4.7619049999999996</v>
      </c>
      <c r="G1374" s="171">
        <v>-13.043480000000001</v>
      </c>
      <c r="H1374" s="6">
        <v>120000000000</v>
      </c>
      <c r="I1374" s="154">
        <v>12</v>
      </c>
      <c r="J1374" s="154">
        <v>41.070529999999998</v>
      </c>
      <c r="K1374" s="6">
        <v>1860</v>
      </c>
      <c r="L1374" s="6">
        <v>20018000</v>
      </c>
      <c r="M1374" s="154">
        <v>9.3913239964358173</v>
      </c>
      <c r="N1374" s="154">
        <v>0.76767403222750741</v>
      </c>
      <c r="O1374" s="154">
        <v>0.51939679999999999</v>
      </c>
      <c r="P1374" s="172">
        <v>1005651.303018</v>
      </c>
      <c r="Q1374" s="168">
        <v>0.25686592086752635</v>
      </c>
      <c r="R1374" s="172">
        <v>1033309.107275</v>
      </c>
      <c r="S1374" s="168">
        <v>2.7502379974050362E-2</v>
      </c>
      <c r="T1374" s="172">
        <v>903920.33519000001</v>
      </c>
      <c r="U1374" s="168">
        <v>-0.12521787640701112</v>
      </c>
      <c r="V1374" s="172">
        <v>24583.004184000001</v>
      </c>
      <c r="W1374" s="173">
        <v>0.40700506808708226</v>
      </c>
      <c r="X1374" s="172">
        <v>21292.840185000001</v>
      </c>
      <c r="Y1374" s="173">
        <v>-0.13383897160711644</v>
      </c>
      <c r="Z1374" s="172">
        <v>11027.13416</v>
      </c>
      <c r="AA1374" s="173">
        <v>-0.48212008993670097</v>
      </c>
      <c r="AB1374" s="172">
        <v>2920.0477140000003</v>
      </c>
      <c r="AC1374" s="168">
        <v>0.64133333333333353</v>
      </c>
      <c r="AD1374" s="172">
        <v>3273.8066979999999</v>
      </c>
      <c r="AE1374" s="168">
        <v>0.12114835737235485</v>
      </c>
      <c r="AF1374" s="172">
        <v>1024</v>
      </c>
      <c r="AG1374" s="168">
        <v>-0.68721427547155689</v>
      </c>
      <c r="AH1374" s="171">
        <v>4.3291511457818244</v>
      </c>
      <c r="AI1374" s="171">
        <v>3.3614907277816157</v>
      </c>
      <c r="AJ1374" s="171">
        <v>1.5760167138900636</v>
      </c>
      <c r="AK1374" s="171">
        <v>22.848970012864747</v>
      </c>
      <c r="AL1374" s="171">
        <v>19.595790811481812</v>
      </c>
      <c r="AM1374" s="171">
        <v>8.6224063882848299</v>
      </c>
      <c r="AN1374" s="170">
        <v>8.1769429399852438</v>
      </c>
      <c r="AO1374" s="170">
        <v>8.756308221903641</v>
      </c>
      <c r="AP1374" s="170">
        <v>10.052462144233132</v>
      </c>
      <c r="AQ1374" s="170">
        <v>118.52369101963582</v>
      </c>
      <c r="AR1374" s="170">
        <v>122.76900851033004</v>
      </c>
      <c r="AS1374" s="170">
        <v>133.84185600025572</v>
      </c>
      <c r="AT1374" s="6">
        <v>1739.5355999999999</v>
      </c>
      <c r="AU1374" s="6">
        <v>1432.5583999999999</v>
      </c>
      <c r="AV1374" s="6" t="s">
        <v>4748</v>
      </c>
    </row>
    <row r="1375" spans="1:48" x14ac:dyDescent="0.25">
      <c r="A1375" s="162">
        <v>1372</v>
      </c>
      <c r="B1375" s="3" t="s">
        <v>3788</v>
      </c>
      <c r="C1375" s="3" t="s">
        <v>2176</v>
      </c>
      <c r="D1375" s="28" t="s">
        <v>4942</v>
      </c>
      <c r="E1375" s="25" t="s">
        <v>4942</v>
      </c>
      <c r="F1375" s="25" t="s">
        <v>4942</v>
      </c>
      <c r="G1375" s="25" t="s">
        <v>4942</v>
      </c>
      <c r="H1375" s="28" t="s">
        <v>4942</v>
      </c>
      <c r="I1375" s="51">
        <v>5</v>
      </c>
      <c r="J1375" s="51">
        <v>100</v>
      </c>
      <c r="K1375" s="28" t="s">
        <v>4942</v>
      </c>
      <c r="L1375" s="28" t="s">
        <v>4942</v>
      </c>
      <c r="M1375" s="51" t="s">
        <v>4942</v>
      </c>
      <c r="N1375" s="51" t="s">
        <v>4942</v>
      </c>
      <c r="O1375" s="51" t="s">
        <v>4942</v>
      </c>
      <c r="P1375" s="30" t="s">
        <v>4748</v>
      </c>
      <c r="Q1375" s="27" t="s">
        <v>4748</v>
      </c>
      <c r="R1375" s="30" t="s">
        <v>4748</v>
      </c>
      <c r="S1375" s="27" t="s">
        <v>4748</v>
      </c>
      <c r="T1375" s="30">
        <v>122954.952623</v>
      </c>
      <c r="U1375" s="27" t="s">
        <v>4748</v>
      </c>
      <c r="V1375" s="30" t="s">
        <v>4748</v>
      </c>
      <c r="W1375" s="32" t="s">
        <v>4748</v>
      </c>
      <c r="X1375" s="30" t="s">
        <v>4748</v>
      </c>
      <c r="Y1375" s="32" t="s">
        <v>4748</v>
      </c>
      <c r="Z1375" s="30">
        <v>4831.7092320000002</v>
      </c>
      <c r="AA1375" s="32" t="s">
        <v>4748</v>
      </c>
      <c r="AB1375" s="30" t="s">
        <v>4748</v>
      </c>
      <c r="AC1375" s="27" t="s">
        <v>2001</v>
      </c>
      <c r="AD1375" s="30" t="s">
        <v>4748</v>
      </c>
      <c r="AE1375" s="27" t="s">
        <v>2001</v>
      </c>
      <c r="AF1375" s="30">
        <v>918</v>
      </c>
      <c r="AG1375" s="27" t="s">
        <v>4748</v>
      </c>
      <c r="AH1375" s="25" t="s">
        <v>4748</v>
      </c>
      <c r="AI1375" s="25" t="s">
        <v>4748</v>
      </c>
      <c r="AJ1375" s="25" t="s">
        <v>4748</v>
      </c>
      <c r="AK1375" s="25" t="s">
        <v>4748</v>
      </c>
      <c r="AL1375" s="25" t="s">
        <v>4748</v>
      </c>
      <c r="AM1375" s="25" t="s">
        <v>4748</v>
      </c>
      <c r="AN1375" s="49" t="s">
        <v>4748</v>
      </c>
      <c r="AO1375" s="49" t="s">
        <v>4748</v>
      </c>
      <c r="AP1375" s="49">
        <v>15.211864876520053</v>
      </c>
      <c r="AQ1375" s="49" t="s">
        <v>4748</v>
      </c>
      <c r="AR1375" s="49" t="s">
        <v>4748</v>
      </c>
      <c r="AS1375" s="49">
        <v>0</v>
      </c>
      <c r="AT1375" s="28" t="s">
        <v>4748</v>
      </c>
      <c r="AU1375" s="28" t="s">
        <v>4748</v>
      </c>
      <c r="AV1375" s="28">
        <v>0</v>
      </c>
    </row>
    <row r="1376" spans="1:48" x14ac:dyDescent="0.25">
      <c r="A1376" s="162">
        <v>1373</v>
      </c>
      <c r="B1376" s="3" t="s">
        <v>291</v>
      </c>
      <c r="C1376" s="3" t="s">
        <v>1</v>
      </c>
      <c r="D1376" s="28">
        <v>188000</v>
      </c>
      <c r="E1376" s="25">
        <v>23.68421</v>
      </c>
      <c r="F1376" s="25">
        <v>27.02703</v>
      </c>
      <c r="G1376" s="25">
        <v>17.42661</v>
      </c>
      <c r="H1376" s="28">
        <v>4996877548217.7734</v>
      </c>
      <c r="I1376" s="51">
        <v>26.579139999999999</v>
      </c>
      <c r="J1376" s="51">
        <v>0.64283080000000004</v>
      </c>
      <c r="K1376" s="28">
        <v>1326.5</v>
      </c>
      <c r="L1376" s="28">
        <v>244200000</v>
      </c>
      <c r="M1376" s="51">
        <v>8.3437932308792409</v>
      </c>
      <c r="N1376" s="51">
        <v>3.2974492382741301</v>
      </c>
      <c r="O1376" s="51">
        <v>0.25595059999999997</v>
      </c>
      <c r="P1376" s="30">
        <v>2999669.914752</v>
      </c>
      <c r="Q1376" s="27">
        <v>8.0320979117398661E-3</v>
      </c>
      <c r="R1376" s="30">
        <v>3309723.487216</v>
      </c>
      <c r="S1376" s="27">
        <v>0.10336256364048446</v>
      </c>
      <c r="T1376" s="30">
        <v>3248844.5858769999</v>
      </c>
      <c r="U1376" s="27">
        <v>-1.8393953928220408E-2</v>
      </c>
      <c r="V1376" s="30">
        <v>295350.75173100003</v>
      </c>
      <c r="W1376" s="32">
        <v>-0.26414691085315101</v>
      </c>
      <c r="X1376" s="30">
        <v>384070.13842899998</v>
      </c>
      <c r="Y1376" s="32">
        <v>0.30038652746956251</v>
      </c>
      <c r="Z1376" s="30">
        <v>372493.87613699998</v>
      </c>
      <c r="AA1376" s="32">
        <v>-3.0141011064675656E-2</v>
      </c>
      <c r="AB1376" s="30">
        <v>11112</v>
      </c>
      <c r="AC1376" s="27">
        <v>-0.26415469174226869</v>
      </c>
      <c r="AD1376" s="30">
        <v>14450</v>
      </c>
      <c r="AE1376" s="27">
        <v>0.30039596832253412</v>
      </c>
      <c r="AF1376" s="30">
        <v>14015</v>
      </c>
      <c r="AG1376" s="27">
        <v>-3.0103806228373702E-2</v>
      </c>
      <c r="AH1376" s="25">
        <v>11.771058099553551</v>
      </c>
      <c r="AI1376" s="25">
        <v>13.548115932984622</v>
      </c>
      <c r="AJ1376" s="25">
        <v>11.080186552661262</v>
      </c>
      <c r="AK1376" s="25">
        <v>18.20232691662358</v>
      </c>
      <c r="AL1376" s="25">
        <v>19.592748054685586</v>
      </c>
      <c r="AM1376" s="25">
        <v>25.49628762084723</v>
      </c>
      <c r="AN1376" s="49">
        <v>33.851036785490798</v>
      </c>
      <c r="AO1376" s="49">
        <v>36.18999213234968</v>
      </c>
      <c r="AP1376" s="49">
        <v>37.527890987862698</v>
      </c>
      <c r="AQ1376" s="49">
        <v>14.535912866534625</v>
      </c>
      <c r="AR1376" s="49">
        <v>15.830911612529214</v>
      </c>
      <c r="AS1376" s="49">
        <v>53.208670032269978</v>
      </c>
      <c r="AT1376" s="28">
        <v>0</v>
      </c>
      <c r="AU1376" s="28">
        <v>0</v>
      </c>
      <c r="AV1376" s="28">
        <v>66000</v>
      </c>
    </row>
    <row r="1377" spans="1:48" x14ac:dyDescent="0.25">
      <c r="A1377" s="162">
        <v>1374</v>
      </c>
      <c r="B1377" s="3" t="s">
        <v>643</v>
      </c>
      <c r="C1377" s="3" t="s">
        <v>694</v>
      </c>
      <c r="D1377" s="6">
        <v>26500</v>
      </c>
      <c r="E1377" s="171">
        <v>-3.6363639999999999</v>
      </c>
      <c r="F1377" s="171">
        <v>4.7430830000000004</v>
      </c>
      <c r="G1377" s="171">
        <v>44.021740000000001</v>
      </c>
      <c r="H1377" s="6">
        <v>11705332834500</v>
      </c>
      <c r="I1377" s="154">
        <v>441.71069999999997</v>
      </c>
      <c r="J1377" s="154">
        <v>13.411379999999999</v>
      </c>
      <c r="K1377" s="6">
        <v>800998.6</v>
      </c>
      <c r="L1377" s="6">
        <v>20417430000</v>
      </c>
      <c r="M1377" s="154">
        <v>23.970705590654198</v>
      </c>
      <c r="N1377" s="154">
        <v>1.8384847559935085</v>
      </c>
      <c r="O1377" s="154">
        <v>1.1583190000000001</v>
      </c>
      <c r="P1377" s="172">
        <v>8026203.8344520004</v>
      </c>
      <c r="Q1377" s="168">
        <v>-3.8369978140405325E-2</v>
      </c>
      <c r="R1377" s="172">
        <v>8547840.9651529994</v>
      </c>
      <c r="S1377" s="168">
        <v>6.4991762165558686E-2</v>
      </c>
      <c r="T1377" s="172">
        <v>10897515.140480001</v>
      </c>
      <c r="U1377" s="168">
        <v>0.27488510664926064</v>
      </c>
      <c r="V1377" s="172">
        <v>390574.34829400002</v>
      </c>
      <c r="W1377" s="173">
        <v>0.27849847046321452</v>
      </c>
      <c r="X1377" s="172">
        <v>499586.63235899998</v>
      </c>
      <c r="Y1377" s="173">
        <v>0.27910763863821986</v>
      </c>
      <c r="Z1377" s="172">
        <v>1341382.409251</v>
      </c>
      <c r="AA1377" s="173">
        <v>1.6849845899941747</v>
      </c>
      <c r="AB1377" s="172">
        <v>884</v>
      </c>
      <c r="AC1377" s="168">
        <v>0.27745664739884401</v>
      </c>
      <c r="AD1377" s="172">
        <v>1131</v>
      </c>
      <c r="AE1377" s="168">
        <v>0.27941176470588225</v>
      </c>
      <c r="AF1377" s="172">
        <v>3037</v>
      </c>
      <c r="AG1377" s="168">
        <v>1.6852343059239612</v>
      </c>
      <c r="AH1377" s="171">
        <v>1.793618885109231</v>
      </c>
      <c r="AI1377" s="171">
        <v>2.2929937920684917</v>
      </c>
      <c r="AJ1377" s="171">
        <v>6.0321311867751497</v>
      </c>
      <c r="AK1377" s="171">
        <v>6.675362176749938</v>
      </c>
      <c r="AL1377" s="171">
        <v>8.4141781693082596</v>
      </c>
      <c r="AM1377" s="171">
        <v>21.500469613370491</v>
      </c>
      <c r="AN1377" s="170">
        <v>15.825092193671185</v>
      </c>
      <c r="AO1377" s="170">
        <v>16.822923164905422</v>
      </c>
      <c r="AP1377" s="170">
        <v>16.223166689347956</v>
      </c>
      <c r="AQ1377" s="170">
        <v>58.916417138186063</v>
      </c>
      <c r="AR1377" s="170">
        <v>60.873705512031364</v>
      </c>
      <c r="AS1377" s="170">
        <v>51.371431606521476</v>
      </c>
      <c r="AT1377" s="6">
        <v>700</v>
      </c>
      <c r="AU1377" s="6">
        <v>800</v>
      </c>
      <c r="AV1377" s="6">
        <v>800</v>
      </c>
    </row>
    <row r="1378" spans="1:48" x14ac:dyDescent="0.25">
      <c r="A1378" s="162">
        <v>1375</v>
      </c>
      <c r="B1378" s="3" t="s">
        <v>2046</v>
      </c>
      <c r="C1378" s="3" t="s">
        <v>1</v>
      </c>
      <c r="D1378" s="28">
        <v>33300</v>
      </c>
      <c r="E1378" s="25">
        <v>-11.55378</v>
      </c>
      <c r="F1378" s="25">
        <v>-4.3103449999999999</v>
      </c>
      <c r="G1378" s="25">
        <v>-53.171869999999998</v>
      </c>
      <c r="H1378" s="28">
        <v>5426230870800</v>
      </c>
      <c r="I1378" s="51">
        <v>162.94989999999999</v>
      </c>
      <c r="J1378" s="51">
        <v>65.716930000000005</v>
      </c>
      <c r="K1378" s="28">
        <v>102140</v>
      </c>
      <c r="L1378" s="28">
        <v>3715950000</v>
      </c>
      <c r="M1378" s="51">
        <v>6.571936056838366</v>
      </c>
      <c r="N1378" s="51">
        <v>1.4899614376260213</v>
      </c>
      <c r="O1378" s="51">
        <v>1.1386270000000001</v>
      </c>
      <c r="P1378" s="30">
        <v>690704.78033700003</v>
      </c>
      <c r="Q1378" s="27" t="s">
        <v>2001</v>
      </c>
      <c r="R1378" s="30">
        <v>845280.20815099997</v>
      </c>
      <c r="S1378" s="27">
        <v>0.22379377154242563</v>
      </c>
      <c r="T1378" s="30">
        <v>1464990.7089869999</v>
      </c>
      <c r="U1378" s="27">
        <v>0.73314209283520282</v>
      </c>
      <c r="V1378" s="30">
        <v>239098.88013899999</v>
      </c>
      <c r="W1378" s="32" t="s">
        <v>2001</v>
      </c>
      <c r="X1378" s="30">
        <v>333112.86457799998</v>
      </c>
      <c r="Y1378" s="32">
        <v>0.39320127465400523</v>
      </c>
      <c r="Z1378" s="30">
        <v>655096.16491399996</v>
      </c>
      <c r="AA1378" s="32">
        <v>0.9665892091675915</v>
      </c>
      <c r="AB1378" s="30">
        <v>3514.0740740740739</v>
      </c>
      <c r="AC1378" s="27" t="s">
        <v>2001</v>
      </c>
      <c r="AD1378" s="30">
        <v>2838.5185185185182</v>
      </c>
      <c r="AE1378" s="27">
        <v>-0.19224283305227663</v>
      </c>
      <c r="AF1378" s="30">
        <v>4288.8888888888887</v>
      </c>
      <c r="AG1378" s="27">
        <v>0.51096033402922758</v>
      </c>
      <c r="AH1378" s="25" t="s">
        <v>4748</v>
      </c>
      <c r="AI1378" s="25">
        <v>12.127799615192421</v>
      </c>
      <c r="AJ1378" s="25">
        <v>13.890865728444377</v>
      </c>
      <c r="AK1378" s="25" t="s">
        <v>4748</v>
      </c>
      <c r="AL1378" s="25">
        <v>31.752053316302742</v>
      </c>
      <c r="AM1378" s="25">
        <v>30.481610607769294</v>
      </c>
      <c r="AN1378" s="49" t="s">
        <v>4748</v>
      </c>
      <c r="AO1378" s="49" t="s">
        <v>4748</v>
      </c>
      <c r="AP1378" s="49" t="s">
        <v>4748</v>
      </c>
      <c r="AQ1378" s="49">
        <v>55.047450082108142</v>
      </c>
      <c r="AR1378" s="49">
        <v>91.154196269263466</v>
      </c>
      <c r="AS1378" s="49">
        <v>77.522492610365973</v>
      </c>
      <c r="AT1378" s="28" t="s">
        <v>4748</v>
      </c>
      <c r="AU1378" s="28" t="s">
        <v>4748</v>
      </c>
      <c r="AV1378" s="28">
        <v>740.74074074074065</v>
      </c>
    </row>
    <row r="1379" spans="1:48" x14ac:dyDescent="0.25">
      <c r="A1379" s="162">
        <v>1376</v>
      </c>
      <c r="B1379" s="3" t="s">
        <v>644</v>
      </c>
      <c r="C1379" s="3" t="s">
        <v>694</v>
      </c>
      <c r="D1379" s="6">
        <v>23600</v>
      </c>
      <c r="E1379" s="171">
        <v>0.85470089999999999</v>
      </c>
      <c r="F1379" s="171">
        <v>38.011699999999998</v>
      </c>
      <c r="G1379" s="171">
        <v>61.643839999999997</v>
      </c>
      <c r="H1379" s="6">
        <v>70800000000</v>
      </c>
      <c r="I1379" s="154">
        <v>3</v>
      </c>
      <c r="J1379" s="154">
        <v>29.484169999999999</v>
      </c>
      <c r="K1379" s="6">
        <v>105</v>
      </c>
      <c r="L1379" s="6">
        <v>2458000</v>
      </c>
      <c r="M1379" s="154">
        <v>7.7839302651566689</v>
      </c>
      <c r="N1379" s="154">
        <v>1.1341592835863792</v>
      </c>
      <c r="O1379" s="154" t="s">
        <v>4942</v>
      </c>
      <c r="P1379" s="172">
        <v>68350.941107999999</v>
      </c>
      <c r="Q1379" s="168">
        <v>0.78190544620279678</v>
      </c>
      <c r="R1379" s="172">
        <v>132950.04442799999</v>
      </c>
      <c r="S1379" s="168">
        <v>0.94510920073402072</v>
      </c>
      <c r="T1379" s="172">
        <v>132866.78726700001</v>
      </c>
      <c r="U1379" s="168">
        <v>-6.2622890694162417E-4</v>
      </c>
      <c r="V1379" s="172">
        <v>7268.6273469999996</v>
      </c>
      <c r="W1379" s="173">
        <v>0.95965596366634753</v>
      </c>
      <c r="X1379" s="172">
        <v>11559.583662999999</v>
      </c>
      <c r="Y1379" s="173">
        <v>0.59033929119657214</v>
      </c>
      <c r="Z1379" s="172">
        <v>11656.773854999999</v>
      </c>
      <c r="AA1379" s="173">
        <v>8.4077588634171238E-3</v>
      </c>
      <c r="AB1379" s="172">
        <v>2000</v>
      </c>
      <c r="AC1379" s="168">
        <v>0.61812297734627841</v>
      </c>
      <c r="AD1379" s="172">
        <v>3853</v>
      </c>
      <c r="AE1379" s="168">
        <v>0.9265000000000001</v>
      </c>
      <c r="AF1379" s="172">
        <v>3886</v>
      </c>
      <c r="AG1379" s="168">
        <v>8.5647547365689074E-3</v>
      </c>
      <c r="AH1379" s="171">
        <v>4.5242532236071753</v>
      </c>
      <c r="AI1379" s="171">
        <v>6.6349966874091946</v>
      </c>
      <c r="AJ1379" s="171">
        <v>7.1531043634340765</v>
      </c>
      <c r="AK1379" s="171">
        <v>9.8221003910734801</v>
      </c>
      <c r="AL1379" s="171">
        <v>16.895816973261848</v>
      </c>
      <c r="AM1379" s="171">
        <v>16.636918499429161</v>
      </c>
      <c r="AN1379" s="170">
        <v>27.774553244268397</v>
      </c>
      <c r="AO1379" s="170">
        <v>17.334746667558289</v>
      </c>
      <c r="AP1379" s="170">
        <v>11.412335881599267</v>
      </c>
      <c r="AQ1379" s="170">
        <v>0</v>
      </c>
      <c r="AR1379" s="170">
        <v>6.4458540730467293</v>
      </c>
      <c r="AS1379" s="170">
        <v>0</v>
      </c>
      <c r="AT1379" s="6">
        <v>2500</v>
      </c>
      <c r="AU1379" s="6">
        <v>2500</v>
      </c>
      <c r="AV1379" s="6">
        <v>2800</v>
      </c>
    </row>
    <row r="1380" spans="1:48" x14ac:dyDescent="0.25">
      <c r="A1380" s="162">
        <v>1377</v>
      </c>
      <c r="B1380" s="3" t="s">
        <v>3790</v>
      </c>
      <c r="C1380" s="3" t="s">
        <v>2176</v>
      </c>
      <c r="D1380" s="28">
        <v>37000</v>
      </c>
      <c r="E1380" s="25">
        <v>0</v>
      </c>
      <c r="F1380" s="25">
        <v>5.7142860000000004</v>
      </c>
      <c r="G1380" s="25">
        <v>43.225740000000002</v>
      </c>
      <c r="H1380" s="28">
        <v>3796199556000</v>
      </c>
      <c r="I1380" s="51">
        <v>56.999989999999997</v>
      </c>
      <c r="J1380" s="51">
        <v>96.071579999999997</v>
      </c>
      <c r="K1380" s="28">
        <v>30265</v>
      </c>
      <c r="L1380" s="28">
        <v>1099349000</v>
      </c>
      <c r="M1380" s="51">
        <v>15.090017488760495</v>
      </c>
      <c r="N1380" s="51">
        <v>3.0214622422742967</v>
      </c>
      <c r="O1380" s="51">
        <v>0.27950750000000002</v>
      </c>
      <c r="P1380" s="30" t="s">
        <v>4748</v>
      </c>
      <c r="Q1380" s="27" t="s">
        <v>4376</v>
      </c>
      <c r="R1380" s="30" t="s">
        <v>4776</v>
      </c>
      <c r="S1380" s="27" t="s">
        <v>4748</v>
      </c>
      <c r="T1380" s="30">
        <v>322065.19175400003</v>
      </c>
      <c r="U1380" s="27">
        <v>1411.5666305000002</v>
      </c>
      <c r="V1380" s="30" t="s">
        <v>4508</v>
      </c>
      <c r="W1380" s="32" t="s">
        <v>4569</v>
      </c>
      <c r="X1380" s="30" t="s">
        <v>4748</v>
      </c>
      <c r="Y1380" s="32" t="s">
        <v>4748</v>
      </c>
      <c r="Z1380" s="30">
        <v>130784.821222</v>
      </c>
      <c r="AA1380" s="32" t="s">
        <v>4748</v>
      </c>
      <c r="AB1380" s="30">
        <v>2208.3055949999998</v>
      </c>
      <c r="AC1380" s="27" t="s">
        <v>2001</v>
      </c>
      <c r="AD1380" s="30">
        <v>1307.70174</v>
      </c>
      <c r="AE1380" s="27">
        <v>-0.40782573618394513</v>
      </c>
      <c r="AF1380" s="30">
        <v>2451.95209532121</v>
      </c>
      <c r="AG1380" s="27">
        <v>0.87500866621253404</v>
      </c>
      <c r="AH1380" s="25" t="s">
        <v>4748</v>
      </c>
      <c r="AI1380" s="25">
        <v>5.2884456726079563</v>
      </c>
      <c r="AJ1380" s="25">
        <v>8.9107708133787042</v>
      </c>
      <c r="AK1380" s="25" t="s">
        <v>4748</v>
      </c>
      <c r="AL1380" s="25">
        <v>11.427824987874859</v>
      </c>
      <c r="AM1380" s="25">
        <v>20.989578905997618</v>
      </c>
      <c r="AN1380" s="49">
        <v>60.582360580952077</v>
      </c>
      <c r="AO1380" s="49">
        <v>45.673838995028113</v>
      </c>
      <c r="AP1380" s="49">
        <v>66.755663368681866</v>
      </c>
      <c r="AQ1380" s="49">
        <v>90.250037850689651</v>
      </c>
      <c r="AR1380" s="49">
        <v>111.64223109250806</v>
      </c>
      <c r="AS1380" s="49">
        <v>99.616422803590567</v>
      </c>
      <c r="AT1380" s="28" t="s">
        <v>4748</v>
      </c>
      <c r="AU1380" s="28">
        <v>1336.2075</v>
      </c>
      <c r="AV1380" s="28" t="s">
        <v>4748</v>
      </c>
    </row>
    <row r="1381" spans="1:48" x14ac:dyDescent="0.25">
      <c r="A1381" s="162">
        <v>1378</v>
      </c>
      <c r="B1381" s="3" t="s">
        <v>645</v>
      </c>
      <c r="C1381" s="3" t="s">
        <v>694</v>
      </c>
      <c r="D1381" s="6">
        <v>13400</v>
      </c>
      <c r="E1381" s="171">
        <v>0</v>
      </c>
      <c r="F1381" s="171">
        <v>168</v>
      </c>
      <c r="G1381" s="171">
        <v>332.25810000000001</v>
      </c>
      <c r="H1381" s="6">
        <v>472216000000</v>
      </c>
      <c r="I1381" s="154">
        <v>35.239999999999995</v>
      </c>
      <c r="J1381" s="154">
        <v>45.289439999999999</v>
      </c>
      <c r="K1381" s="6">
        <v>87221.5</v>
      </c>
      <c r="L1381" s="6">
        <v>1052293000</v>
      </c>
      <c r="M1381" s="154" t="s">
        <v>4942</v>
      </c>
      <c r="N1381" s="154">
        <v>1.65517425484127</v>
      </c>
      <c r="O1381" s="154">
        <v>0.33302549999999997</v>
      </c>
      <c r="P1381" s="172">
        <v>25701.189172999999</v>
      </c>
      <c r="Q1381" s="168">
        <v>-0.38174150616888725</v>
      </c>
      <c r="R1381" s="172">
        <v>3612.3166590000001</v>
      </c>
      <c r="S1381" s="168">
        <v>-0.85944943501700433</v>
      </c>
      <c r="T1381" s="172">
        <v>2754.6417799999999</v>
      </c>
      <c r="U1381" s="168">
        <v>-0.2374307016698339</v>
      </c>
      <c r="V1381" s="172">
        <v>2716.2874080000001</v>
      </c>
      <c r="W1381" s="173">
        <v>0.29062620970338204</v>
      </c>
      <c r="X1381" s="172">
        <v>7508.963393</v>
      </c>
      <c r="Y1381" s="173">
        <v>1.7644215302418393</v>
      </c>
      <c r="Z1381" s="172">
        <v>-15821.916438</v>
      </c>
      <c r="AA1381" s="173">
        <v>-3.1070706580817125</v>
      </c>
      <c r="AB1381" s="172">
        <v>77.08</v>
      </c>
      <c r="AC1381" s="168">
        <v>0.290689886135298</v>
      </c>
      <c r="AD1381" s="172">
        <v>213.08</v>
      </c>
      <c r="AE1381" s="168">
        <v>1.7644006227296316</v>
      </c>
      <c r="AF1381" s="172">
        <v>-448.98</v>
      </c>
      <c r="AG1381" s="168">
        <v>-3.1070959264126152</v>
      </c>
      <c r="AH1381" s="171">
        <v>0.30710809623645635</v>
      </c>
      <c r="AI1381" s="171">
        <v>0.86010847988698369</v>
      </c>
      <c r="AJ1381" s="171">
        <v>-1.8210108539036047</v>
      </c>
      <c r="AK1381" s="171">
        <v>0.89057055953015751</v>
      </c>
      <c r="AL1381" s="171">
        <v>2.4213251717255675</v>
      </c>
      <c r="AM1381" s="171">
        <v>-5.1712124155156083</v>
      </c>
      <c r="AN1381" s="170">
        <v>40.881766124806695</v>
      </c>
      <c r="AO1381" s="170">
        <v>45.012693888528773</v>
      </c>
      <c r="AP1381" s="170">
        <v>35.89481997909725</v>
      </c>
      <c r="AQ1381" s="170">
        <v>51.05700537911185</v>
      </c>
      <c r="AR1381" s="170">
        <v>31.767445537389076</v>
      </c>
      <c r="AS1381" s="170">
        <v>28.727491100649083</v>
      </c>
      <c r="AT1381" s="6">
        <v>0</v>
      </c>
      <c r="AU1381" s="6">
        <v>0</v>
      </c>
      <c r="AV1381" s="6">
        <v>0</v>
      </c>
    </row>
    <row r="1382" spans="1:48" x14ac:dyDescent="0.25">
      <c r="A1382" s="162">
        <v>1379</v>
      </c>
      <c r="B1382" s="3" t="s">
        <v>646</v>
      </c>
      <c r="C1382" s="3" t="s">
        <v>694</v>
      </c>
      <c r="D1382" s="28">
        <v>62500</v>
      </c>
      <c r="E1382" s="25">
        <v>-11.72316</v>
      </c>
      <c r="F1382" s="25">
        <v>2.6272579999999999</v>
      </c>
      <c r="G1382" s="25">
        <v>-50.119709999999998</v>
      </c>
      <c r="H1382" s="28">
        <v>9800000000000</v>
      </c>
      <c r="I1382" s="51">
        <v>156.79999999999998</v>
      </c>
      <c r="J1382" s="51">
        <v>14.3188</v>
      </c>
      <c r="K1382" s="28">
        <v>139583.6</v>
      </c>
      <c r="L1382" s="28">
        <v>9285562000</v>
      </c>
      <c r="M1382" s="51">
        <v>9.1830737584484279</v>
      </c>
      <c r="N1382" s="51">
        <v>3.3114463233099283</v>
      </c>
      <c r="O1382" s="51">
        <v>0.95835999999999999</v>
      </c>
      <c r="P1382" s="30">
        <v>2616164.952027</v>
      </c>
      <c r="Q1382" s="27">
        <v>0.2678206868774593</v>
      </c>
      <c r="R1382" s="30">
        <v>3236098.3946000002</v>
      </c>
      <c r="S1382" s="27">
        <v>0.23696267396773929</v>
      </c>
      <c r="T1382" s="30">
        <v>4352524.0928760003</v>
      </c>
      <c r="U1382" s="27">
        <v>0.34499127101294352</v>
      </c>
      <c r="V1382" s="30">
        <v>404633.37893800001</v>
      </c>
      <c r="W1382" s="32">
        <v>0.9080004684515055</v>
      </c>
      <c r="X1382" s="30">
        <v>679435.00758199999</v>
      </c>
      <c r="Y1382" s="32">
        <v>0.67913732022119344</v>
      </c>
      <c r="Z1382" s="30">
        <v>1121777.8565829999</v>
      </c>
      <c r="AA1382" s="32">
        <v>0.651045124352993</v>
      </c>
      <c r="AB1382" s="30">
        <v>2288.9552725497174</v>
      </c>
      <c r="AC1382" s="27">
        <v>1.0322352941176476</v>
      </c>
      <c r="AD1382" s="30">
        <v>4076.4999999999995</v>
      </c>
      <c r="AE1382" s="27">
        <v>0.78094349369225413</v>
      </c>
      <c r="AF1382" s="30">
        <v>6730.5</v>
      </c>
      <c r="AG1382" s="27">
        <v>0.65104869373236862</v>
      </c>
      <c r="AH1382" s="25">
        <v>14.905210483751679</v>
      </c>
      <c r="AI1382" s="25">
        <v>22.27741814979715</v>
      </c>
      <c r="AJ1382" s="25">
        <v>31.475077454993794</v>
      </c>
      <c r="AK1382" s="25">
        <v>41.054668358870437</v>
      </c>
      <c r="AL1382" s="25">
        <v>53.573494327399985</v>
      </c>
      <c r="AM1382" s="25">
        <v>56.198225913694507</v>
      </c>
      <c r="AN1382" s="49">
        <v>28.997573784910578</v>
      </c>
      <c r="AO1382" s="49">
        <v>30.919009132590858</v>
      </c>
      <c r="AP1382" s="49">
        <v>29.11447629744579</v>
      </c>
      <c r="AQ1382" s="49">
        <v>150.49081026755536</v>
      </c>
      <c r="AR1382" s="49">
        <v>87.66292792214557</v>
      </c>
      <c r="AS1382" s="49">
        <v>39.860945896122416</v>
      </c>
      <c r="AT1382" s="28">
        <v>1060.0695947897266</v>
      </c>
      <c r="AU1382" s="28">
        <v>1412.4918512479626</v>
      </c>
      <c r="AV1382" s="28">
        <v>875</v>
      </c>
    </row>
    <row r="1383" spans="1:48" x14ac:dyDescent="0.25">
      <c r="A1383" s="162">
        <v>1380</v>
      </c>
      <c r="B1383" s="3" t="s">
        <v>3793</v>
      </c>
      <c r="C1383" s="3" t="s">
        <v>2176</v>
      </c>
      <c r="D1383" s="28" t="s">
        <v>4942</v>
      </c>
      <c r="E1383" s="25" t="s">
        <v>4942</v>
      </c>
      <c r="F1383" s="25" t="s">
        <v>4942</v>
      </c>
      <c r="G1383" s="25" t="s">
        <v>4942</v>
      </c>
      <c r="H1383" s="28" t="s">
        <v>4942</v>
      </c>
      <c r="I1383" s="51">
        <v>1.0999999999999999</v>
      </c>
      <c r="J1383" s="51">
        <v>37.498359999999998</v>
      </c>
      <c r="K1383" s="28" t="s">
        <v>4942</v>
      </c>
      <c r="L1383" s="28" t="s">
        <v>4942</v>
      </c>
      <c r="M1383" s="51" t="s">
        <v>4942</v>
      </c>
      <c r="N1383" s="51" t="s">
        <v>4942</v>
      </c>
      <c r="O1383" s="51" t="s">
        <v>4942</v>
      </c>
      <c r="P1383" s="30" t="s">
        <v>4537</v>
      </c>
      <c r="Q1383" s="27" t="s">
        <v>4538</v>
      </c>
      <c r="R1383" s="30" t="s">
        <v>4539</v>
      </c>
      <c r="S1383" s="27" t="s">
        <v>4540</v>
      </c>
      <c r="T1383" s="30">
        <v>7643.7057599999998</v>
      </c>
      <c r="U1383" s="27">
        <v>7.0714949947201688</v>
      </c>
      <c r="V1383" s="30" t="s">
        <v>4512</v>
      </c>
      <c r="W1383" s="32" t="s">
        <v>4541</v>
      </c>
      <c r="X1383" s="30" t="s">
        <v>4542</v>
      </c>
      <c r="Y1383" s="32" t="s">
        <v>4543</v>
      </c>
      <c r="Z1383" s="30">
        <v>-4687.0472769999997</v>
      </c>
      <c r="AA1383" s="32">
        <v>105.52380174999999</v>
      </c>
      <c r="AB1383" s="30">
        <v>-3333</v>
      </c>
      <c r="AC1383" s="27">
        <v>0.90457142857142858</v>
      </c>
      <c r="AD1383" s="30">
        <v>223</v>
      </c>
      <c r="AE1383" s="27">
        <v>-1.066906690669067</v>
      </c>
      <c r="AF1383" s="30">
        <v>-4406</v>
      </c>
      <c r="AG1383" s="27">
        <v>-20.757847533632287</v>
      </c>
      <c r="AH1383" s="25">
        <v>-5.0193734864121149</v>
      </c>
      <c r="AI1383" s="25">
        <v>0.47455240079365069</v>
      </c>
      <c r="AJ1383" s="25">
        <v>-10.249660385031815</v>
      </c>
      <c r="AK1383" s="25">
        <v>-105.82314682429552</v>
      </c>
      <c r="AL1383" s="25">
        <v>13.977515798890094</v>
      </c>
      <c r="AM1383" s="25" t="s">
        <v>4748</v>
      </c>
      <c r="AN1383" s="49">
        <v>8.8109706975997746</v>
      </c>
      <c r="AO1383" s="49">
        <v>31.558769367403659</v>
      </c>
      <c r="AP1383" s="49">
        <v>27.819439153816926</v>
      </c>
      <c r="AQ1383" s="49">
        <v>50.551545633551029</v>
      </c>
      <c r="AR1383" s="49">
        <v>13.511121841280382</v>
      </c>
      <c r="AS1383" s="49" t="s">
        <v>4748</v>
      </c>
      <c r="AT1383" s="28">
        <v>0</v>
      </c>
      <c r="AU1383" s="28" t="s">
        <v>4748</v>
      </c>
      <c r="AV1383" s="28">
        <v>0</v>
      </c>
    </row>
    <row r="1384" spans="1:48" x14ac:dyDescent="0.25">
      <c r="A1384" s="162">
        <v>1381</v>
      </c>
      <c r="B1384" s="3" t="s">
        <v>3796</v>
      </c>
      <c r="C1384" s="3" t="s">
        <v>2176</v>
      </c>
      <c r="D1384" s="28">
        <v>32600</v>
      </c>
      <c r="E1384" s="25">
        <v>-4.1176469999999998</v>
      </c>
      <c r="F1384" s="25">
        <v>-1.5105740000000001</v>
      </c>
      <c r="G1384" s="25">
        <v>16.428570000000001</v>
      </c>
      <c r="H1384" s="28">
        <v>2445000000000</v>
      </c>
      <c r="I1384" s="51">
        <v>75</v>
      </c>
      <c r="J1384" s="51">
        <v>3.5893329999999999</v>
      </c>
      <c r="K1384" s="28">
        <v>1842.35</v>
      </c>
      <c r="L1384" s="28">
        <v>61341000</v>
      </c>
      <c r="M1384" s="51">
        <v>14.390818128310769</v>
      </c>
      <c r="N1384" s="51">
        <v>2.8687214279642697</v>
      </c>
      <c r="O1384" s="51">
        <v>0.57295229999999997</v>
      </c>
      <c r="P1384" s="30" t="s">
        <v>4748</v>
      </c>
      <c r="Q1384" s="27" t="s">
        <v>4466</v>
      </c>
      <c r="R1384" s="30" t="s">
        <v>4544</v>
      </c>
      <c r="S1384" s="27" t="s">
        <v>4748</v>
      </c>
      <c r="T1384" s="30">
        <v>413890.55268199998</v>
      </c>
      <c r="U1384" s="27">
        <v>1015.9301048697788</v>
      </c>
      <c r="V1384" s="30" t="s">
        <v>4545</v>
      </c>
      <c r="W1384" s="32" t="s">
        <v>4546</v>
      </c>
      <c r="X1384" s="30" t="s">
        <v>4748</v>
      </c>
      <c r="Y1384" s="32" t="s">
        <v>4748</v>
      </c>
      <c r="Z1384" s="30">
        <v>169892.02171299999</v>
      </c>
      <c r="AA1384" s="32" t="s">
        <v>4748</v>
      </c>
      <c r="AB1384" s="30">
        <v>1963.3333333333333</v>
      </c>
      <c r="AC1384" s="27" t="s">
        <v>2001</v>
      </c>
      <c r="AD1384" s="30">
        <v>2041.9592046666667</v>
      </c>
      <c r="AE1384" s="27">
        <v>4.0047133106960953E-2</v>
      </c>
      <c r="AF1384" s="30">
        <v>2265.3333333333335</v>
      </c>
      <c r="AG1384" s="27">
        <v>0.10939206236646185</v>
      </c>
      <c r="AH1384" s="25" t="s">
        <v>4748</v>
      </c>
      <c r="AI1384" s="25">
        <v>14.420120229441119</v>
      </c>
      <c r="AJ1384" s="25">
        <v>15.341909972806835</v>
      </c>
      <c r="AK1384" s="25" t="s">
        <v>4748</v>
      </c>
      <c r="AL1384" s="25">
        <v>21.109166155921084</v>
      </c>
      <c r="AM1384" s="25">
        <v>21.003359072696597</v>
      </c>
      <c r="AN1384" s="49">
        <v>52.245803640612664</v>
      </c>
      <c r="AO1384" s="49">
        <v>55.115008281042655</v>
      </c>
      <c r="AP1384" s="49">
        <v>54.298998289451376</v>
      </c>
      <c r="AQ1384" s="49">
        <v>59.963214458924497</v>
      </c>
      <c r="AR1384" s="49">
        <v>39.693947594358661</v>
      </c>
      <c r="AS1384" s="49">
        <v>25.16041073994732</v>
      </c>
      <c r="AT1384" s="28" t="s">
        <v>4748</v>
      </c>
      <c r="AU1384" s="28">
        <v>1000</v>
      </c>
      <c r="AV1384" s="28" t="s">
        <v>4748</v>
      </c>
    </row>
    <row r="1385" spans="1:48" x14ac:dyDescent="0.25">
      <c r="A1385" s="162">
        <v>1382</v>
      </c>
      <c r="B1385" s="3" t="s">
        <v>3798</v>
      </c>
      <c r="C1385" s="3" t="s">
        <v>2176</v>
      </c>
      <c r="D1385" s="28">
        <v>1600</v>
      </c>
      <c r="E1385" s="25">
        <v>0</v>
      </c>
      <c r="F1385" s="25">
        <v>6.6666670000000003</v>
      </c>
      <c r="G1385" s="25">
        <v>-33.333329999999997</v>
      </c>
      <c r="H1385" s="28">
        <v>42448000000.000008</v>
      </c>
      <c r="I1385" s="51">
        <v>26.529999999999998</v>
      </c>
      <c r="J1385" s="51">
        <v>29.746490000000001</v>
      </c>
      <c r="K1385" s="28">
        <v>1705</v>
      </c>
      <c r="L1385" s="28">
        <v>2540500</v>
      </c>
      <c r="M1385" s="51">
        <v>2.4922118380062304</v>
      </c>
      <c r="N1385" s="51">
        <v>0.3030971570021242</v>
      </c>
      <c r="O1385" s="51" t="s">
        <v>4942</v>
      </c>
      <c r="P1385" s="30" t="s">
        <v>4548</v>
      </c>
      <c r="Q1385" s="27" t="s">
        <v>4549</v>
      </c>
      <c r="R1385" s="30" t="s">
        <v>4550</v>
      </c>
      <c r="S1385" s="27" t="s">
        <v>4551</v>
      </c>
      <c r="T1385" s="30">
        <v>598572.30504899996</v>
      </c>
      <c r="U1385" s="27">
        <v>900.46431483283129</v>
      </c>
      <c r="V1385" s="30" t="s">
        <v>4272</v>
      </c>
      <c r="W1385" s="32" t="s">
        <v>4552</v>
      </c>
      <c r="X1385" s="30" t="s">
        <v>4459</v>
      </c>
      <c r="Y1385" s="32" t="s">
        <v>4553</v>
      </c>
      <c r="Z1385" s="30">
        <v>17023.536059999999</v>
      </c>
      <c r="AA1385" s="32">
        <v>-588.01848482758612</v>
      </c>
      <c r="AB1385" s="30">
        <v>430.92720200000002</v>
      </c>
      <c r="AC1385" s="27">
        <v>-0.56251045482233497</v>
      </c>
      <c r="AD1385" s="30">
        <v>901</v>
      </c>
      <c r="AE1385" s="27">
        <v>1.0908403921087348</v>
      </c>
      <c r="AF1385" s="30">
        <v>642</v>
      </c>
      <c r="AG1385" s="27">
        <v>-0.28745837957824638</v>
      </c>
      <c r="AH1385" s="25">
        <v>1.2869744851847531</v>
      </c>
      <c r="AI1385" s="25">
        <v>2.7714492681781437</v>
      </c>
      <c r="AJ1385" s="25">
        <v>1.9647699447524529</v>
      </c>
      <c r="AK1385" s="25">
        <v>12.22331292707293</v>
      </c>
      <c r="AL1385" s="25">
        <v>21.518917466078342</v>
      </c>
      <c r="AM1385" s="25">
        <v>12.942137789266134</v>
      </c>
      <c r="AN1385" s="49">
        <v>15.975000648149118</v>
      </c>
      <c r="AO1385" s="49">
        <v>16.170500222600204</v>
      </c>
      <c r="AP1385" s="49">
        <v>14.118667958933017</v>
      </c>
      <c r="AQ1385" s="49">
        <v>523.67480026422731</v>
      </c>
      <c r="AR1385" s="49">
        <v>324.95319081176672</v>
      </c>
      <c r="AS1385" s="49">
        <v>398.26660991073862</v>
      </c>
      <c r="AT1385" s="28">
        <v>0</v>
      </c>
      <c r="AU1385" s="28">
        <v>0</v>
      </c>
      <c r="AV1385" s="28">
        <v>0</v>
      </c>
    </row>
    <row r="1386" spans="1:48" x14ac:dyDescent="0.25">
      <c r="A1386" s="162">
        <v>1383</v>
      </c>
      <c r="B1386" s="3" t="s">
        <v>647</v>
      </c>
      <c r="C1386" s="3" t="s">
        <v>694</v>
      </c>
      <c r="D1386" s="28">
        <v>27000</v>
      </c>
      <c r="E1386" s="25">
        <v>-10</v>
      </c>
      <c r="F1386" s="25">
        <v>-6.8965519999999998</v>
      </c>
      <c r="G1386" s="25">
        <v>-3.5714290000000002</v>
      </c>
      <c r="H1386" s="28">
        <v>395743050000</v>
      </c>
      <c r="I1386" s="51">
        <v>14.65715</v>
      </c>
      <c r="J1386" s="51">
        <v>9.8547600000000006</v>
      </c>
      <c r="K1386" s="28">
        <v>12045</v>
      </c>
      <c r="L1386" s="28">
        <v>327635500</v>
      </c>
      <c r="M1386" s="51">
        <v>21.370585837821679</v>
      </c>
      <c r="N1386" s="51">
        <v>2.2384328615923077</v>
      </c>
      <c r="O1386" s="51" t="s">
        <v>4942</v>
      </c>
      <c r="P1386" s="30">
        <v>420702.39514600002</v>
      </c>
      <c r="Q1386" s="27">
        <v>0.19528755804612175</v>
      </c>
      <c r="R1386" s="30">
        <v>443075.35274599999</v>
      </c>
      <c r="S1386" s="27">
        <v>5.318001004542805E-2</v>
      </c>
      <c r="T1386" s="30">
        <v>586780.07418600004</v>
      </c>
      <c r="U1386" s="27">
        <v>0.32433472218523757</v>
      </c>
      <c r="V1386" s="30">
        <v>24958.917014999999</v>
      </c>
      <c r="W1386" s="32">
        <v>0.22833840940541306</v>
      </c>
      <c r="X1386" s="30">
        <v>20562.071701000001</v>
      </c>
      <c r="Y1386" s="32">
        <v>-0.17616330513689948</v>
      </c>
      <c r="Z1386" s="30">
        <v>20957.231046000001</v>
      </c>
      <c r="AA1386" s="32">
        <v>1.9217876036332571E-2</v>
      </c>
      <c r="AB1386" s="30">
        <v>1702.8113618644068</v>
      </c>
      <c r="AC1386" s="27">
        <v>0.22845030199362037</v>
      </c>
      <c r="AD1386" s="30">
        <v>1403</v>
      </c>
      <c r="AE1386" s="27">
        <v>-0.17606845278278127</v>
      </c>
      <c r="AF1386" s="30">
        <v>1430</v>
      </c>
      <c r="AG1386" s="27">
        <v>1.9244476122594441E-2</v>
      </c>
      <c r="AH1386" s="25">
        <v>12.644330958267865</v>
      </c>
      <c r="AI1386" s="25">
        <v>9.2817009925074156</v>
      </c>
      <c r="AJ1386" s="25">
        <v>8.5431102519073736</v>
      </c>
      <c r="AK1386" s="25">
        <v>17.329015657498378</v>
      </c>
      <c r="AL1386" s="25">
        <v>12.328111070665747</v>
      </c>
      <c r="AM1386" s="25">
        <v>11.628615857004288</v>
      </c>
      <c r="AN1386" s="49">
        <v>16.91838629188198</v>
      </c>
      <c r="AO1386" s="49">
        <v>10.45734951850541</v>
      </c>
      <c r="AP1386" s="49">
        <v>8.2763353926714966</v>
      </c>
      <c r="AQ1386" s="49">
        <v>7.2371936133363377</v>
      </c>
      <c r="AR1386" s="49">
        <v>7.6277951121668481</v>
      </c>
      <c r="AS1386" s="49">
        <v>12.046164970416431</v>
      </c>
      <c r="AT1386" s="28">
        <v>0</v>
      </c>
      <c r="AU1386" s="28">
        <v>1000</v>
      </c>
      <c r="AV1386" s="28" t="s">
        <v>4748</v>
      </c>
    </row>
    <row r="1387" spans="1:48" x14ac:dyDescent="0.25">
      <c r="A1387" s="162">
        <v>1384</v>
      </c>
      <c r="B1387" s="3" t="s">
        <v>4728</v>
      </c>
      <c r="C1387" s="3" t="s">
        <v>2176</v>
      </c>
      <c r="D1387" s="28">
        <v>14500</v>
      </c>
      <c r="E1387" s="25">
        <v>-14.705880000000001</v>
      </c>
      <c r="F1387" s="25">
        <v>-14.705880000000001</v>
      </c>
      <c r="G1387" s="25">
        <v>-33.179720000000003</v>
      </c>
      <c r="H1387" s="28">
        <v>72500000000</v>
      </c>
      <c r="I1387" s="51">
        <v>5</v>
      </c>
      <c r="J1387" s="51">
        <v>100</v>
      </c>
      <c r="K1387" s="28">
        <v>5</v>
      </c>
      <c r="L1387" s="28">
        <v>72500</v>
      </c>
      <c r="M1387" s="51" t="s">
        <v>4942</v>
      </c>
      <c r="N1387" s="51" t="s">
        <v>4942</v>
      </c>
      <c r="O1387" s="51" t="s">
        <v>4942</v>
      </c>
      <c r="P1387" s="30" t="s">
        <v>4748</v>
      </c>
      <c r="Q1387" s="27" t="s">
        <v>4748</v>
      </c>
      <c r="R1387" s="30" t="s">
        <v>4748</v>
      </c>
      <c r="S1387" s="27" t="s">
        <v>4748</v>
      </c>
      <c r="T1387" s="30" t="s">
        <v>4748</v>
      </c>
      <c r="U1387" s="27" t="s">
        <v>4748</v>
      </c>
      <c r="V1387" s="30" t="s">
        <v>4748</v>
      </c>
      <c r="W1387" s="32" t="s">
        <v>4748</v>
      </c>
      <c r="X1387" s="30" t="s">
        <v>4748</v>
      </c>
      <c r="Y1387" s="32" t="s">
        <v>4748</v>
      </c>
      <c r="Z1387" s="30" t="s">
        <v>4748</v>
      </c>
      <c r="AA1387" s="32" t="s">
        <v>4748</v>
      </c>
      <c r="AB1387" s="30" t="s">
        <v>4748</v>
      </c>
      <c r="AC1387" s="27" t="s">
        <v>2001</v>
      </c>
      <c r="AD1387" s="30" t="s">
        <v>4748</v>
      </c>
      <c r="AE1387" s="27" t="s">
        <v>2001</v>
      </c>
      <c r="AF1387" s="30" t="s">
        <v>4748</v>
      </c>
      <c r="AG1387" s="27" t="s">
        <v>4748</v>
      </c>
      <c r="AH1387" s="25" t="s">
        <v>4748</v>
      </c>
      <c r="AI1387" s="25" t="s">
        <v>4748</v>
      </c>
      <c r="AJ1387" s="25" t="s">
        <v>4748</v>
      </c>
      <c r="AK1387" s="25" t="s">
        <v>4748</v>
      </c>
      <c r="AL1387" s="25" t="s">
        <v>4748</v>
      </c>
      <c r="AM1387" s="25" t="s">
        <v>4748</v>
      </c>
      <c r="AN1387" s="49" t="s">
        <v>4748</v>
      </c>
      <c r="AO1387" s="49" t="s">
        <v>4748</v>
      </c>
      <c r="AP1387" s="49" t="s">
        <v>4748</v>
      </c>
      <c r="AQ1387" s="49" t="s">
        <v>4748</v>
      </c>
      <c r="AR1387" s="49" t="s">
        <v>4748</v>
      </c>
      <c r="AS1387" s="49" t="s">
        <v>4748</v>
      </c>
      <c r="AT1387" s="28" t="s">
        <v>4748</v>
      </c>
      <c r="AU1387" s="28" t="s">
        <v>4748</v>
      </c>
      <c r="AV1387" s="28" t="s">
        <v>4748</v>
      </c>
    </row>
    <row r="1388" spans="1:48" x14ac:dyDescent="0.25">
      <c r="A1388" s="162">
        <v>1385</v>
      </c>
      <c r="B1388" s="3" t="s">
        <v>3801</v>
      </c>
      <c r="C1388" s="3" t="s">
        <v>2176</v>
      </c>
      <c r="D1388" s="28">
        <v>18600</v>
      </c>
      <c r="E1388" s="25">
        <v>14.81481</v>
      </c>
      <c r="F1388" s="25">
        <v>104.3956</v>
      </c>
      <c r="G1388" s="25">
        <v>100</v>
      </c>
      <c r="H1388" s="28">
        <v>55460178000.000008</v>
      </c>
      <c r="I1388" s="51">
        <v>2.9817299999999998</v>
      </c>
      <c r="J1388" s="51" t="s">
        <v>4942</v>
      </c>
      <c r="K1388" s="28">
        <v>150</v>
      </c>
      <c r="L1388" s="28">
        <v>2790000</v>
      </c>
      <c r="M1388" s="51">
        <v>4.6780684104627763</v>
      </c>
      <c r="N1388" s="51">
        <v>0.87927250040191784</v>
      </c>
      <c r="O1388" s="51" t="s">
        <v>4942</v>
      </c>
      <c r="P1388" s="30" t="s">
        <v>4554</v>
      </c>
      <c r="Q1388" s="27" t="s">
        <v>4547</v>
      </c>
      <c r="R1388" s="30" t="s">
        <v>4555</v>
      </c>
      <c r="S1388" s="27" t="s">
        <v>4453</v>
      </c>
      <c r="T1388" s="30">
        <v>763285.18947600003</v>
      </c>
      <c r="U1388" s="27">
        <v>1171.4810898248847</v>
      </c>
      <c r="V1388" s="30" t="s">
        <v>4474</v>
      </c>
      <c r="W1388" s="32" t="s">
        <v>4272</v>
      </c>
      <c r="X1388" s="30" t="s">
        <v>4557</v>
      </c>
      <c r="Y1388" s="32" t="s">
        <v>4558</v>
      </c>
      <c r="Z1388" s="30">
        <v>11856.756137</v>
      </c>
      <c r="AA1388" s="32">
        <v>21.371237994339623</v>
      </c>
      <c r="AB1388" s="30">
        <v>6015</v>
      </c>
      <c r="AC1388" s="27">
        <v>5.1004056795131847</v>
      </c>
      <c r="AD1388" s="30">
        <v>4190</v>
      </c>
      <c r="AE1388" s="27">
        <v>-0.30340814630091439</v>
      </c>
      <c r="AF1388" s="30">
        <v>3976</v>
      </c>
      <c r="AG1388" s="27">
        <v>-5.1073985680190934E-2</v>
      </c>
      <c r="AH1388" s="25">
        <v>4.8880398045459765</v>
      </c>
      <c r="AI1388" s="25">
        <v>3.5367282922075201</v>
      </c>
      <c r="AJ1388" s="25" t="s">
        <v>4748</v>
      </c>
      <c r="AK1388" s="25">
        <v>32.16471499370963</v>
      </c>
      <c r="AL1388" s="25">
        <v>22.53351844855273</v>
      </c>
      <c r="AM1388" s="25" t="s">
        <v>4748</v>
      </c>
      <c r="AN1388" s="49">
        <v>10.228561486856769</v>
      </c>
      <c r="AO1388" s="49">
        <v>10.315231610898479</v>
      </c>
      <c r="AP1388" s="49" t="s">
        <v>4748</v>
      </c>
      <c r="AQ1388" s="49">
        <v>340.74633465171075</v>
      </c>
      <c r="AR1388" s="49">
        <v>275.522978768923</v>
      </c>
      <c r="AS1388" s="49" t="s">
        <v>4748</v>
      </c>
      <c r="AT1388" s="28">
        <v>2000</v>
      </c>
      <c r="AU1388" s="28">
        <v>2000</v>
      </c>
      <c r="AV1388" s="28" t="s">
        <v>4748</v>
      </c>
    </row>
    <row r="1389" spans="1:48" x14ac:dyDescent="0.25">
      <c r="A1389" s="162">
        <v>1386</v>
      </c>
      <c r="B1389" s="3" t="s">
        <v>2047</v>
      </c>
      <c r="C1389" s="3" t="s">
        <v>1</v>
      </c>
      <c r="D1389" s="6">
        <v>32950</v>
      </c>
      <c r="E1389" s="171">
        <v>0.45731709999999998</v>
      </c>
      <c r="F1389" s="171">
        <v>16.637170000000001</v>
      </c>
      <c r="G1389" s="171">
        <v>-1.641791</v>
      </c>
      <c r="H1389" s="6">
        <v>420524506800</v>
      </c>
      <c r="I1389" s="154">
        <v>12.762499999999999</v>
      </c>
      <c r="J1389" s="154">
        <v>96.228859999999997</v>
      </c>
      <c r="K1389" s="6">
        <v>5211</v>
      </c>
      <c r="L1389" s="6">
        <v>176100000</v>
      </c>
      <c r="M1389" s="154">
        <v>8.0346257010485242</v>
      </c>
      <c r="N1389" s="154">
        <v>1.0148736997034231</v>
      </c>
      <c r="O1389" s="154" t="s">
        <v>4942</v>
      </c>
      <c r="P1389" s="172">
        <v>387242.11347400001</v>
      </c>
      <c r="Q1389" s="168" t="s">
        <v>2001</v>
      </c>
      <c r="R1389" s="172">
        <v>392490.242738</v>
      </c>
      <c r="S1389" s="168">
        <v>1.3552578816695249E-2</v>
      </c>
      <c r="T1389" s="172">
        <v>411408.86120699998</v>
      </c>
      <c r="U1389" s="168">
        <v>4.8201500085770975E-2</v>
      </c>
      <c r="V1389" s="172">
        <v>36507.599891999998</v>
      </c>
      <c r="W1389" s="173" t="s">
        <v>2001</v>
      </c>
      <c r="X1389" s="172">
        <v>58125.513846000002</v>
      </c>
      <c r="Y1389" s="173">
        <v>0.59214832029363818</v>
      </c>
      <c r="Z1389" s="172">
        <v>57792.093228999998</v>
      </c>
      <c r="AA1389" s="173">
        <v>-5.7362179693306618E-3</v>
      </c>
      <c r="AB1389" s="172">
        <v>3882</v>
      </c>
      <c r="AC1389" s="168" t="s">
        <v>2001</v>
      </c>
      <c r="AD1389" s="172">
        <v>4669</v>
      </c>
      <c r="AE1389" s="168">
        <v>0.20273055126223594</v>
      </c>
      <c r="AF1389" s="172">
        <v>4524.8609340000003</v>
      </c>
      <c r="AG1389" s="168">
        <v>-3.0871506960805255E-2</v>
      </c>
      <c r="AH1389" s="171" t="s">
        <v>4748</v>
      </c>
      <c r="AI1389" s="171">
        <v>12.485454401682885</v>
      </c>
      <c r="AJ1389" s="171">
        <v>11.305203779687433</v>
      </c>
      <c r="AK1389" s="171" t="s">
        <v>4748</v>
      </c>
      <c r="AL1389" s="171">
        <v>16.85811026635249</v>
      </c>
      <c r="AM1389" s="171">
        <v>15.352662725561196</v>
      </c>
      <c r="AN1389" s="170">
        <v>22.980034481961077</v>
      </c>
      <c r="AO1389" s="170">
        <v>22.401600608118098</v>
      </c>
      <c r="AP1389" s="170">
        <v>25.041641537264738</v>
      </c>
      <c r="AQ1389" s="170">
        <v>10.568589929248917</v>
      </c>
      <c r="AR1389" s="170">
        <v>8.7034741129133817</v>
      </c>
      <c r="AS1389" s="170">
        <v>9.5685473821056721</v>
      </c>
      <c r="AT1389" s="6" t="s">
        <v>4748</v>
      </c>
      <c r="AU1389" s="6" t="s">
        <v>4748</v>
      </c>
      <c r="AV1389" s="6">
        <v>2200</v>
      </c>
    </row>
    <row r="1390" spans="1:48" x14ac:dyDescent="0.25">
      <c r="A1390" s="162">
        <v>1387</v>
      </c>
      <c r="B1390" s="3" t="s">
        <v>648</v>
      </c>
      <c r="C1390" s="3" t="s">
        <v>1</v>
      </c>
      <c r="D1390" s="6">
        <v>7900</v>
      </c>
      <c r="E1390" s="171">
        <v>3.2679740000000002</v>
      </c>
      <c r="F1390" s="171">
        <v>9.7222220000000004</v>
      </c>
      <c r="G1390" s="171">
        <v>-22.410720000000001</v>
      </c>
      <c r="H1390" s="6">
        <v>790789257400</v>
      </c>
      <c r="I1390" s="154">
        <v>100.09989999999999</v>
      </c>
      <c r="J1390" s="154">
        <v>35.067799999999998</v>
      </c>
      <c r="K1390" s="6">
        <v>65834</v>
      </c>
      <c r="L1390" s="6">
        <v>514800000</v>
      </c>
      <c r="M1390" s="154">
        <v>19.624800884348179</v>
      </c>
      <c r="N1390" s="154">
        <v>0.7118462889727396</v>
      </c>
      <c r="O1390" s="154">
        <v>0.98407389999999995</v>
      </c>
      <c r="P1390" s="172">
        <v>118898.132717</v>
      </c>
      <c r="Q1390" s="168">
        <v>-0.45197098123606338</v>
      </c>
      <c r="R1390" s="172">
        <v>217021.68475399999</v>
      </c>
      <c r="S1390" s="168">
        <v>0.8252741215924102</v>
      </c>
      <c r="T1390" s="172">
        <v>346114.46721099998</v>
      </c>
      <c r="U1390" s="168">
        <v>0.59483817298409691</v>
      </c>
      <c r="V1390" s="172">
        <v>20893.025344000001</v>
      </c>
      <c r="W1390" s="173">
        <v>-0.80145770348147238</v>
      </c>
      <c r="X1390" s="172">
        <v>49306.566332000002</v>
      </c>
      <c r="Y1390" s="173">
        <v>1.3599534064682364</v>
      </c>
      <c r="Z1390" s="172">
        <v>111356.913116</v>
      </c>
      <c r="AA1390" s="173">
        <v>1.2584601078523951</v>
      </c>
      <c r="AB1390" s="172">
        <v>518.31104181818182</v>
      </c>
      <c r="AC1390" s="168">
        <v>-0.80917553191489366</v>
      </c>
      <c r="AD1390" s="172">
        <v>635.69855999999993</v>
      </c>
      <c r="AE1390" s="168">
        <v>0.22648083623693371</v>
      </c>
      <c r="AF1390" s="172">
        <v>1386.8006399999999</v>
      </c>
      <c r="AG1390" s="168">
        <v>1.1815381176889879</v>
      </c>
      <c r="AH1390" s="171">
        <v>1.9766481188141714</v>
      </c>
      <c r="AI1390" s="171">
        <v>3.7832310514239005</v>
      </c>
      <c r="AJ1390" s="171">
        <v>6.4820494381301499</v>
      </c>
      <c r="AK1390" s="171">
        <v>3.9569534885706088</v>
      </c>
      <c r="AL1390" s="171">
        <v>6.6792266046274973</v>
      </c>
      <c r="AM1390" s="171">
        <v>12.338176696910178</v>
      </c>
      <c r="AN1390" s="170" t="s">
        <v>4748</v>
      </c>
      <c r="AO1390" s="170" t="s">
        <v>4748</v>
      </c>
      <c r="AP1390" s="170" t="s">
        <v>4748</v>
      </c>
      <c r="AQ1390" s="170">
        <v>21.830163514482376</v>
      </c>
      <c r="AR1390" s="170">
        <v>65.951726316585606</v>
      </c>
      <c r="AS1390" s="170">
        <v>74.08966532259123</v>
      </c>
      <c r="AT1390" s="6" t="s">
        <v>4748</v>
      </c>
      <c r="AU1390" s="6">
        <v>541.78854545454544</v>
      </c>
      <c r="AV1390" s="6">
        <v>0</v>
      </c>
    </row>
    <row r="1391" spans="1:48" x14ac:dyDescent="0.25">
      <c r="A1391" s="162">
        <v>1388</v>
      </c>
      <c r="B1391" s="3" t="s">
        <v>3804</v>
      </c>
      <c r="C1391" s="3" t="s">
        <v>2176</v>
      </c>
      <c r="D1391" s="28">
        <v>12800</v>
      </c>
      <c r="E1391" s="25">
        <v>7.5630249999999997</v>
      </c>
      <c r="F1391" s="25">
        <v>-32.63158</v>
      </c>
      <c r="G1391" s="25">
        <v>-36</v>
      </c>
      <c r="H1391" s="28">
        <v>25157632000</v>
      </c>
      <c r="I1391" s="51">
        <v>1.9654399999999999</v>
      </c>
      <c r="J1391" s="51">
        <v>34.626339999999999</v>
      </c>
      <c r="K1391" s="28">
        <v>55</v>
      </c>
      <c r="L1391" s="28">
        <v>698000</v>
      </c>
      <c r="M1391" s="51">
        <v>6.8266666666666671</v>
      </c>
      <c r="N1391" s="51">
        <v>0.81213401921245998</v>
      </c>
      <c r="O1391" s="51" t="s">
        <v>4942</v>
      </c>
      <c r="P1391" s="30" t="s">
        <v>4559</v>
      </c>
      <c r="Q1391" s="27" t="s">
        <v>4560</v>
      </c>
      <c r="R1391" s="30" t="s">
        <v>4561</v>
      </c>
      <c r="S1391" s="27" t="s">
        <v>4378</v>
      </c>
      <c r="T1391" s="30">
        <v>97379.329828000002</v>
      </c>
      <c r="U1391" s="27">
        <v>103.26052444111349</v>
      </c>
      <c r="V1391" s="30" t="s">
        <v>4562</v>
      </c>
      <c r="W1391" s="32" t="s">
        <v>4466</v>
      </c>
      <c r="X1391" s="30" t="s">
        <v>4370</v>
      </c>
      <c r="Y1391" s="32" t="s">
        <v>4563</v>
      </c>
      <c r="Z1391" s="30">
        <v>3681.6828780000001</v>
      </c>
      <c r="AA1391" s="32">
        <v>9.7967239824046928</v>
      </c>
      <c r="AB1391" s="30">
        <v>1776</v>
      </c>
      <c r="AC1391" s="27">
        <v>1.225563909774436</v>
      </c>
      <c r="AD1391" s="30">
        <v>2043</v>
      </c>
      <c r="AE1391" s="27">
        <v>0.15033783783783794</v>
      </c>
      <c r="AF1391" s="30">
        <v>1873</v>
      </c>
      <c r="AG1391" s="27">
        <v>-8.321096426823299E-2</v>
      </c>
      <c r="AH1391" s="25">
        <v>8.5955528446827003</v>
      </c>
      <c r="AI1391" s="25">
        <v>10.338914940681322</v>
      </c>
      <c r="AJ1391" s="25">
        <v>8.6796498959386437</v>
      </c>
      <c r="AK1391" s="25">
        <v>12.091273685559381</v>
      </c>
      <c r="AL1391" s="25">
        <v>13.582962800905529</v>
      </c>
      <c r="AM1391" s="25">
        <v>12.132314841294473</v>
      </c>
      <c r="AN1391" s="49">
        <v>10.786335573102635</v>
      </c>
      <c r="AO1391" s="49">
        <v>11.138421294103196</v>
      </c>
      <c r="AP1391" s="49">
        <v>8.8156789846089207</v>
      </c>
      <c r="AQ1391" s="49">
        <v>16.032425768372889</v>
      </c>
      <c r="AR1391" s="49">
        <v>8.3100708412265423</v>
      </c>
      <c r="AS1391" s="49">
        <v>14.00757997926344</v>
      </c>
      <c r="AT1391" s="28">
        <v>1250</v>
      </c>
      <c r="AU1391" s="28">
        <v>1300</v>
      </c>
      <c r="AV1391" s="28" t="s">
        <v>4748</v>
      </c>
    </row>
    <row r="1392" spans="1:48" x14ac:dyDescent="0.25">
      <c r="A1392" s="162">
        <v>1389</v>
      </c>
      <c r="B1392" s="3" t="s">
        <v>649</v>
      </c>
      <c r="C1392" s="3" t="s">
        <v>694</v>
      </c>
      <c r="D1392" s="28">
        <v>9800</v>
      </c>
      <c r="E1392" s="25">
        <v>-10.09174</v>
      </c>
      <c r="F1392" s="25">
        <v>-1.0101009999999999</v>
      </c>
      <c r="G1392" s="25">
        <v>-42.011830000000003</v>
      </c>
      <c r="H1392" s="28">
        <v>58126544000</v>
      </c>
      <c r="I1392" s="51">
        <v>5.9312800000000001</v>
      </c>
      <c r="J1392" s="51">
        <v>67.123949999999994</v>
      </c>
      <c r="K1392" s="28">
        <v>1975</v>
      </c>
      <c r="L1392" s="28">
        <v>20236000</v>
      </c>
      <c r="M1392" s="51" t="s">
        <v>4942</v>
      </c>
      <c r="N1392" s="51">
        <v>1.6004960904847074</v>
      </c>
      <c r="O1392" s="51">
        <v>0.50289329999999999</v>
      </c>
      <c r="P1392" s="30">
        <v>46499.154130000003</v>
      </c>
      <c r="Q1392" s="27">
        <v>0.55482835989988444</v>
      </c>
      <c r="R1392" s="30">
        <v>13945.026254</v>
      </c>
      <c r="S1392" s="27">
        <v>-0.7001015069002503</v>
      </c>
      <c r="T1392" s="30">
        <v>25906.461681000001</v>
      </c>
      <c r="U1392" s="27">
        <v>0.85775639350761168</v>
      </c>
      <c r="V1392" s="30">
        <v>3742.930906</v>
      </c>
      <c r="W1392" s="32">
        <v>-0.18609724836107977</v>
      </c>
      <c r="X1392" s="30">
        <v>-4475.3458220000002</v>
      </c>
      <c r="Y1392" s="32">
        <v>-2.1956795181086362</v>
      </c>
      <c r="Z1392" s="30">
        <v>186.303675</v>
      </c>
      <c r="AA1392" s="32">
        <v>-1.0416288891205154</v>
      </c>
      <c r="AB1392" s="30">
        <v>1276.8900000000001</v>
      </c>
      <c r="AC1392" s="27">
        <v>-0.18609809733244087</v>
      </c>
      <c r="AD1392" s="30">
        <v>-1526.75</v>
      </c>
      <c r="AE1392" s="27">
        <v>-2.1956785627579509</v>
      </c>
      <c r="AF1392" s="30">
        <v>63.572566000000002</v>
      </c>
      <c r="AG1392" s="27">
        <v>-1.0416391458981498</v>
      </c>
      <c r="AH1392" s="25">
        <v>9.6460325781553209</v>
      </c>
      <c r="AI1392" s="25">
        <v>-12.254617249030016</v>
      </c>
      <c r="AJ1392" s="25">
        <v>0.39312772015368569</v>
      </c>
      <c r="AK1392" s="25">
        <v>13.458205759992497</v>
      </c>
      <c r="AL1392" s="25">
        <v>-16.306415311418764</v>
      </c>
      <c r="AM1392" s="25">
        <v>0.46228297655957773</v>
      </c>
      <c r="AN1392" s="49">
        <v>18.204822673405484</v>
      </c>
      <c r="AO1392" s="49">
        <v>-13.411712397913412</v>
      </c>
      <c r="AP1392" s="49">
        <v>-4.0126705638169335</v>
      </c>
      <c r="AQ1392" s="49">
        <v>1.3563931607563764</v>
      </c>
      <c r="AR1392" s="49">
        <v>0</v>
      </c>
      <c r="AS1392" s="49">
        <v>5.5936202135906745</v>
      </c>
      <c r="AT1392" s="28">
        <v>0</v>
      </c>
      <c r="AU1392" s="28">
        <v>0</v>
      </c>
      <c r="AV1392" s="28" t="s">
        <v>4748</v>
      </c>
    </row>
    <row r="1393" spans="1:48" x14ac:dyDescent="0.25">
      <c r="A1393" s="162">
        <v>1390</v>
      </c>
      <c r="B1393" s="3" t="s">
        <v>650</v>
      </c>
      <c r="C1393" s="3" t="s">
        <v>694</v>
      </c>
      <c r="D1393" s="28">
        <v>11000</v>
      </c>
      <c r="E1393" s="25">
        <v>-7.5630249999999997</v>
      </c>
      <c r="F1393" s="25">
        <v>-7.5630249999999997</v>
      </c>
      <c r="G1393" s="25">
        <v>-2.6548669999999999</v>
      </c>
      <c r="H1393" s="28">
        <v>23078880000</v>
      </c>
      <c r="I1393" s="51">
        <v>2.0980799999999999</v>
      </c>
      <c r="J1393" s="51">
        <v>90.113299999999995</v>
      </c>
      <c r="K1393" s="28">
        <v>15</v>
      </c>
      <c r="L1393" s="28">
        <v>165000</v>
      </c>
      <c r="M1393" s="51">
        <v>57.227278526855386</v>
      </c>
      <c r="N1393" s="51">
        <v>1.0369817425058943</v>
      </c>
      <c r="O1393" s="51" t="s">
        <v>4942</v>
      </c>
      <c r="P1393" s="30">
        <v>84008.061671000003</v>
      </c>
      <c r="Q1393" s="27">
        <v>1.6605449457938479</v>
      </c>
      <c r="R1393" s="30">
        <v>24220.827427</v>
      </c>
      <c r="S1393" s="27">
        <v>-0.71168448664062978</v>
      </c>
      <c r="T1393" s="30">
        <v>13567.193549</v>
      </c>
      <c r="U1393" s="27">
        <v>-0.43985424982318877</v>
      </c>
      <c r="V1393" s="30">
        <v>5691.371416</v>
      </c>
      <c r="W1393" s="32">
        <v>0.8822375493179746</v>
      </c>
      <c r="X1393" s="30">
        <v>2645.6567129999999</v>
      </c>
      <c r="Y1393" s="32">
        <v>-0.53514600970122317</v>
      </c>
      <c r="Z1393" s="30">
        <v>550.69579899999997</v>
      </c>
      <c r="AA1393" s="32">
        <v>-0.79184911016836068</v>
      </c>
      <c r="AB1393" s="30">
        <v>2713</v>
      </c>
      <c r="AC1393" s="27">
        <v>0.88272033310201259</v>
      </c>
      <c r="AD1393" s="30">
        <v>1236</v>
      </c>
      <c r="AE1393" s="27">
        <v>-0.54441577589384438</v>
      </c>
      <c r="AF1393" s="30">
        <v>262</v>
      </c>
      <c r="AG1393" s="27">
        <v>-0.78802588996763756</v>
      </c>
      <c r="AH1393" s="25">
        <v>10.529046386229519</v>
      </c>
      <c r="AI1393" s="25">
        <v>4.8443961169360232</v>
      </c>
      <c r="AJ1393" s="25">
        <v>1.4933028083112987</v>
      </c>
      <c r="AK1393" s="25">
        <v>21.66685183211494</v>
      </c>
      <c r="AL1393" s="25">
        <v>9.7080673073764032</v>
      </c>
      <c r="AM1393" s="25">
        <v>2.2600605906982736</v>
      </c>
      <c r="AN1393" s="49">
        <v>14.665146243045502</v>
      </c>
      <c r="AO1393" s="49">
        <v>23.747698047623768</v>
      </c>
      <c r="AP1393" s="49">
        <v>13.818654309226586</v>
      </c>
      <c r="AQ1393" s="49">
        <v>48.362487753063711</v>
      </c>
      <c r="AR1393" s="49">
        <v>17.987806011901633</v>
      </c>
      <c r="AS1393" s="49">
        <v>10.160519001742735</v>
      </c>
      <c r="AT1393" s="28">
        <v>2000</v>
      </c>
      <c r="AU1393" s="28">
        <v>1700</v>
      </c>
      <c r="AV1393" s="28">
        <v>500</v>
      </c>
    </row>
    <row r="1394" spans="1:48" x14ac:dyDescent="0.25">
      <c r="A1394" s="162">
        <v>1391</v>
      </c>
      <c r="B1394" s="3" t="s">
        <v>651</v>
      </c>
      <c r="C1394" s="3" t="s">
        <v>694</v>
      </c>
      <c r="D1394" s="28">
        <v>6600</v>
      </c>
      <c r="E1394" s="25">
        <v>-22.35294</v>
      </c>
      <c r="F1394" s="25">
        <v>-29.787230000000001</v>
      </c>
      <c r="G1394" s="25">
        <v>-41.071429999999999</v>
      </c>
      <c r="H1394" s="28">
        <v>8710086000</v>
      </c>
      <c r="I1394" s="51">
        <v>1.3197099999999999</v>
      </c>
      <c r="J1394" s="51">
        <v>42.439700000000002</v>
      </c>
      <c r="K1394" s="28">
        <v>505</v>
      </c>
      <c r="L1394" s="28">
        <v>3348500</v>
      </c>
      <c r="M1394" s="51">
        <v>44.213849716441509</v>
      </c>
      <c r="N1394" s="51">
        <v>0.54260012616483333</v>
      </c>
      <c r="O1394" s="51" t="s">
        <v>4942</v>
      </c>
      <c r="P1394" s="30">
        <v>38836.327280999998</v>
      </c>
      <c r="Q1394" s="27">
        <v>0.22527426000566031</v>
      </c>
      <c r="R1394" s="30">
        <v>45020.909013999997</v>
      </c>
      <c r="S1394" s="27">
        <v>0.15924733789195611</v>
      </c>
      <c r="T1394" s="30">
        <v>57072.773858</v>
      </c>
      <c r="U1394" s="27">
        <v>0.26769483575403324</v>
      </c>
      <c r="V1394" s="30">
        <v>3453.576106</v>
      </c>
      <c r="W1394" s="32">
        <v>5.0729456249716698E-2</v>
      </c>
      <c r="X1394" s="30">
        <v>2639.053437</v>
      </c>
      <c r="Y1394" s="32">
        <v>-0.23584905732492922</v>
      </c>
      <c r="Z1394" s="30">
        <v>1959.566517</v>
      </c>
      <c r="AA1394" s="32">
        <v>-0.25747372541740621</v>
      </c>
      <c r="AB1394" s="30">
        <v>2198</v>
      </c>
      <c r="AC1394" s="27">
        <v>-0.11747110099294544</v>
      </c>
      <c r="AD1394" s="30">
        <v>1897</v>
      </c>
      <c r="AE1394" s="27">
        <v>-0.13694267515923564</v>
      </c>
      <c r="AF1394" s="30">
        <v>1337</v>
      </c>
      <c r="AG1394" s="27">
        <v>-0.29520295202952029</v>
      </c>
      <c r="AH1394" s="25">
        <v>10.091073209802264</v>
      </c>
      <c r="AI1394" s="25">
        <v>6.2304219376617631</v>
      </c>
      <c r="AJ1394" s="25">
        <v>4.571925279848104</v>
      </c>
      <c r="AK1394" s="25">
        <v>15.671896833254124</v>
      </c>
      <c r="AL1394" s="25">
        <v>13.510553885164342</v>
      </c>
      <c r="AM1394" s="25">
        <v>9.7721687372841988</v>
      </c>
      <c r="AN1394" s="49">
        <v>18.901040685150463</v>
      </c>
      <c r="AO1394" s="49">
        <v>15.469255149500217</v>
      </c>
      <c r="AP1394" s="49">
        <v>11.338895400635741</v>
      </c>
      <c r="AQ1394" s="49">
        <v>18.966053181378385</v>
      </c>
      <c r="AR1394" s="49">
        <v>21.800534478020765</v>
      </c>
      <c r="AS1394" s="49">
        <v>38.138869727952354</v>
      </c>
      <c r="AT1394" s="28">
        <v>1800</v>
      </c>
      <c r="AU1394" s="28">
        <v>1800</v>
      </c>
      <c r="AV1394" s="28">
        <v>1300</v>
      </c>
    </row>
    <row r="1395" spans="1:48" x14ac:dyDescent="0.25">
      <c r="A1395" s="162">
        <v>1392</v>
      </c>
      <c r="B1395" s="3" t="s">
        <v>652</v>
      </c>
      <c r="C1395" s="3" t="s">
        <v>694</v>
      </c>
      <c r="D1395" s="6">
        <v>9900</v>
      </c>
      <c r="E1395" s="171">
        <v>0</v>
      </c>
      <c r="F1395" s="171">
        <v>102.0408</v>
      </c>
      <c r="G1395" s="171">
        <v>10</v>
      </c>
      <c r="H1395" s="6">
        <v>10177200000</v>
      </c>
      <c r="I1395" s="154">
        <v>1.028</v>
      </c>
      <c r="J1395" s="154">
        <v>94.197280000000006</v>
      </c>
      <c r="K1395" s="6">
        <v>0</v>
      </c>
      <c r="L1395" s="6" t="s">
        <v>4942</v>
      </c>
      <c r="M1395" s="154">
        <v>22.36005133533515</v>
      </c>
      <c r="N1395" s="154">
        <v>0.67991065599058043</v>
      </c>
      <c r="O1395" s="154" t="s">
        <v>4942</v>
      </c>
      <c r="P1395" s="172">
        <v>29488.948498000002</v>
      </c>
      <c r="Q1395" s="168">
        <v>7.75925307984906E-2</v>
      </c>
      <c r="R1395" s="172">
        <v>39648.866191000001</v>
      </c>
      <c r="S1395" s="168">
        <v>0.3445330610445152</v>
      </c>
      <c r="T1395" s="172">
        <v>45368.822756000001</v>
      </c>
      <c r="U1395" s="168">
        <v>0.14426532495142039</v>
      </c>
      <c r="V1395" s="172">
        <v>2297.5566260000001</v>
      </c>
      <c r="W1395" s="173">
        <v>-0.40566479595922744</v>
      </c>
      <c r="X1395" s="172">
        <v>2893.931345</v>
      </c>
      <c r="Y1395" s="173">
        <v>0.25956910582799275</v>
      </c>
      <c r="Z1395" s="172">
        <v>1007.662452</v>
      </c>
      <c r="AA1395" s="173">
        <v>-0.65180153504989247</v>
      </c>
      <c r="AB1395" s="172">
        <v>1721</v>
      </c>
      <c r="AC1395" s="168">
        <v>-0.54228723404255319</v>
      </c>
      <c r="AD1395" s="172">
        <v>2219</v>
      </c>
      <c r="AE1395" s="168">
        <v>0.28936664729808248</v>
      </c>
      <c r="AF1395" s="172">
        <v>843</v>
      </c>
      <c r="AG1395" s="168">
        <v>-0.62009914375844977</v>
      </c>
      <c r="AH1395" s="171">
        <v>6.4520924411561209</v>
      </c>
      <c r="AI1395" s="171">
        <v>6.8694147613131644</v>
      </c>
      <c r="AJ1395" s="171">
        <v>2.666722143611306</v>
      </c>
      <c r="AK1395" s="171">
        <v>10.469107213699672</v>
      </c>
      <c r="AL1395" s="171">
        <v>13.658985056472506</v>
      </c>
      <c r="AM1395" s="171">
        <v>5.2991503058968128</v>
      </c>
      <c r="AN1395" s="170">
        <v>17.597407680887468</v>
      </c>
      <c r="AO1395" s="170">
        <v>14.475743569441136</v>
      </c>
      <c r="AP1395" s="170">
        <v>6.9720953241654833</v>
      </c>
      <c r="AQ1395" s="170">
        <v>42.723803892501088</v>
      </c>
      <c r="AR1395" s="170">
        <v>34.700177888340157</v>
      </c>
      <c r="AS1395" s="170">
        <v>0</v>
      </c>
      <c r="AT1395" s="6">
        <v>1600</v>
      </c>
      <c r="AU1395" s="6">
        <v>2000</v>
      </c>
      <c r="AV1395" s="6">
        <v>1000</v>
      </c>
    </row>
    <row r="1396" spans="1:48" x14ac:dyDescent="0.25">
      <c r="A1396" s="162">
        <v>1393</v>
      </c>
      <c r="B1396" s="3" t="s">
        <v>653</v>
      </c>
      <c r="C1396" s="3" t="s">
        <v>694</v>
      </c>
      <c r="D1396" s="28" t="s">
        <v>4942</v>
      </c>
      <c r="E1396" s="25" t="s">
        <v>4942</v>
      </c>
      <c r="F1396" s="25" t="s">
        <v>4942</v>
      </c>
      <c r="G1396" s="25" t="s">
        <v>4942</v>
      </c>
      <c r="H1396" s="28" t="s">
        <v>4942</v>
      </c>
      <c r="I1396" s="51">
        <v>1.7999999999999998</v>
      </c>
      <c r="J1396" s="51">
        <v>33.842829999999999</v>
      </c>
      <c r="K1396" s="28">
        <v>0</v>
      </c>
      <c r="L1396" s="28" t="s">
        <v>4942</v>
      </c>
      <c r="M1396" s="51" t="s">
        <v>4942</v>
      </c>
      <c r="N1396" s="51" t="s">
        <v>4942</v>
      </c>
      <c r="O1396" s="51" t="s">
        <v>4942</v>
      </c>
      <c r="P1396" s="30">
        <v>48890.114100999999</v>
      </c>
      <c r="Q1396" s="27">
        <v>9.3903345471235689E-2</v>
      </c>
      <c r="R1396" s="30">
        <v>89431.346246000001</v>
      </c>
      <c r="S1396" s="27">
        <v>0.82923169418765519</v>
      </c>
      <c r="T1396" s="30">
        <v>112809.26501800001</v>
      </c>
      <c r="U1396" s="27">
        <v>0.26140631616675042</v>
      </c>
      <c r="V1396" s="30">
        <v>3203.0510810000001</v>
      </c>
      <c r="W1396" s="32">
        <v>-1.6040389844171332E-2</v>
      </c>
      <c r="X1396" s="30">
        <v>2926.5650919999998</v>
      </c>
      <c r="Y1396" s="32">
        <v>-8.6319569063407098E-2</v>
      </c>
      <c r="Z1396" s="30">
        <v>1274.1193390000001</v>
      </c>
      <c r="AA1396" s="32">
        <v>-0.56463659650594911</v>
      </c>
      <c r="AB1396" s="30">
        <v>1779.47</v>
      </c>
      <c r="AC1396" s="27">
        <v>-1.6041095284437756E-2</v>
      </c>
      <c r="AD1396" s="30">
        <v>1625.87</v>
      </c>
      <c r="AE1396" s="27">
        <v>-8.631783620965805E-2</v>
      </c>
      <c r="AF1396" s="30">
        <v>707.84</v>
      </c>
      <c r="AG1396" s="27">
        <v>-0.56463923929957494</v>
      </c>
      <c r="AH1396" s="25">
        <v>6.9269286476326091</v>
      </c>
      <c r="AI1396" s="25">
        <v>5.9113430559673397</v>
      </c>
      <c r="AJ1396" s="25">
        <v>2.1292881719654058</v>
      </c>
      <c r="AK1396" s="25">
        <v>14.791219523520194</v>
      </c>
      <c r="AL1396" s="25">
        <v>13.567316298573514</v>
      </c>
      <c r="AM1396" s="25">
        <v>6.1951500865218421</v>
      </c>
      <c r="AN1396" s="49">
        <v>19.141839394497516</v>
      </c>
      <c r="AO1396" s="49">
        <v>12.064319775889064</v>
      </c>
      <c r="AP1396" s="49">
        <v>8.1332982840868766</v>
      </c>
      <c r="AQ1396" s="49">
        <v>59.446578286879671</v>
      </c>
      <c r="AR1396" s="49">
        <v>70.683380483985246</v>
      </c>
      <c r="AS1396" s="49">
        <v>87.733409785595953</v>
      </c>
      <c r="AT1396" s="28">
        <v>1500</v>
      </c>
      <c r="AU1396" s="28">
        <v>1500</v>
      </c>
      <c r="AV1396" s="28" t="s">
        <v>4748</v>
      </c>
    </row>
    <row r="1397" spans="1:48" x14ac:dyDescent="0.25">
      <c r="A1397" s="162">
        <v>1394</v>
      </c>
      <c r="B1397" s="3" t="s">
        <v>654</v>
      </c>
      <c r="C1397" s="3" t="s">
        <v>694</v>
      </c>
      <c r="D1397" s="28">
        <v>2600</v>
      </c>
      <c r="E1397" s="25">
        <v>-10.34483</v>
      </c>
      <c r="F1397" s="25">
        <v>-16.12903</v>
      </c>
      <c r="G1397" s="25">
        <v>-42.22222</v>
      </c>
      <c r="H1397" s="28">
        <v>32561393799.999996</v>
      </c>
      <c r="I1397" s="51">
        <v>12.52361</v>
      </c>
      <c r="J1397" s="51">
        <v>81.750529999999998</v>
      </c>
      <c r="K1397" s="28">
        <v>51267.85</v>
      </c>
      <c r="L1397" s="28">
        <v>132664500</v>
      </c>
      <c r="M1397" s="51">
        <v>18.363053688533267</v>
      </c>
      <c r="N1397" s="51">
        <v>0.25240689766190577</v>
      </c>
      <c r="O1397" s="51">
        <v>0.6114018</v>
      </c>
      <c r="P1397" s="30">
        <v>57472.373102999998</v>
      </c>
      <c r="Q1397" s="27">
        <v>-0.45110719885973039</v>
      </c>
      <c r="R1397" s="30">
        <v>95805.857713999998</v>
      </c>
      <c r="S1397" s="27">
        <v>0.66698976467006243</v>
      </c>
      <c r="T1397" s="30">
        <v>74536.904397999999</v>
      </c>
      <c r="U1397" s="27">
        <v>-0.22200055219475365</v>
      </c>
      <c r="V1397" s="30">
        <v>1645.083081</v>
      </c>
      <c r="W1397" s="32">
        <v>-0.836010908896203</v>
      </c>
      <c r="X1397" s="30">
        <v>835.57217300000002</v>
      </c>
      <c r="Y1397" s="32">
        <v>-0.49207904290640503</v>
      </c>
      <c r="Z1397" s="30">
        <v>75673.150515999994</v>
      </c>
      <c r="AA1397" s="32">
        <v>89.564469427346523</v>
      </c>
      <c r="AB1397" s="30">
        <v>111.60722962962963</v>
      </c>
      <c r="AC1397" s="27">
        <v>-0.87675275255623719</v>
      </c>
      <c r="AD1397" s="30">
        <v>34.665911999999999</v>
      </c>
      <c r="AE1397" s="27">
        <v>-0.68939366997066964</v>
      </c>
      <c r="AF1397" s="30">
        <v>6042</v>
      </c>
      <c r="AG1397" s="27">
        <v>173.29225574679816</v>
      </c>
      <c r="AH1397" s="25">
        <v>0.85905510889556902</v>
      </c>
      <c r="AI1397" s="25">
        <v>0.39779695292698031</v>
      </c>
      <c r="AJ1397" s="25">
        <v>35.688602419648127</v>
      </c>
      <c r="AK1397" s="25">
        <v>1.0110619356558024</v>
      </c>
      <c r="AL1397" s="25">
        <v>0.33386685958528373</v>
      </c>
      <c r="AM1397" s="25">
        <v>57.832808665108004</v>
      </c>
      <c r="AN1397" s="49">
        <v>30.910499467565366</v>
      </c>
      <c r="AO1397" s="49">
        <v>15.881199064487495</v>
      </c>
      <c r="AP1397" s="49">
        <v>15.928938598795062</v>
      </c>
      <c r="AQ1397" s="49">
        <v>37.170085294540307</v>
      </c>
      <c r="AR1397" s="49">
        <v>39.081448542257355</v>
      </c>
      <c r="AS1397" s="49">
        <v>0.4475614399450551</v>
      </c>
      <c r="AT1397" s="28">
        <v>0</v>
      </c>
      <c r="AU1397" s="28">
        <v>0</v>
      </c>
      <c r="AV1397" s="28" t="s">
        <v>4748</v>
      </c>
    </row>
    <row r="1398" spans="1:48" x14ac:dyDescent="0.25">
      <c r="A1398" s="162">
        <v>1395</v>
      </c>
      <c r="B1398" s="3" t="s">
        <v>4852</v>
      </c>
      <c r="C1398" s="3" t="s">
        <v>2176</v>
      </c>
      <c r="D1398" s="28">
        <v>46800</v>
      </c>
      <c r="E1398" s="25">
        <v>-7.509881</v>
      </c>
      <c r="F1398" s="25">
        <v>-6.0240960000000001</v>
      </c>
      <c r="G1398" s="25" t="s">
        <v>4942</v>
      </c>
      <c r="H1398" s="28">
        <v>62187840000000</v>
      </c>
      <c r="I1398" s="51">
        <v>1328.8</v>
      </c>
      <c r="J1398" s="51">
        <v>99.869420000000005</v>
      </c>
      <c r="K1398" s="28">
        <v>268015.40000000002</v>
      </c>
      <c r="L1398" s="28">
        <v>13175980000</v>
      </c>
      <c r="M1398" s="51">
        <v>12.323929753600405</v>
      </c>
      <c r="N1398" s="51">
        <v>3.3785839862031781</v>
      </c>
      <c r="O1398" s="51" t="s">
        <v>4942</v>
      </c>
      <c r="P1398" s="30" t="s">
        <v>2001</v>
      </c>
      <c r="Q1398" s="27" t="s">
        <v>2001</v>
      </c>
      <c r="R1398" s="30" t="s">
        <v>2001</v>
      </c>
      <c r="S1398" s="27" t="s">
        <v>2001</v>
      </c>
      <c r="T1398" s="30" t="s">
        <v>2001</v>
      </c>
      <c r="U1398" s="27" t="s">
        <v>2001</v>
      </c>
      <c r="V1398" s="30" t="s">
        <v>2001</v>
      </c>
      <c r="W1398" s="32" t="s">
        <v>2001</v>
      </c>
      <c r="X1398" s="30" t="s">
        <v>2001</v>
      </c>
      <c r="Y1398" s="32" t="s">
        <v>2001</v>
      </c>
      <c r="Z1398" s="30" t="s">
        <v>2001</v>
      </c>
      <c r="AA1398" s="32" t="s">
        <v>2001</v>
      </c>
      <c r="AB1398" s="30" t="s">
        <v>2001</v>
      </c>
      <c r="AC1398" s="27" t="s">
        <v>2001</v>
      </c>
      <c r="AD1398" s="30" t="s">
        <v>2001</v>
      </c>
      <c r="AE1398" s="27" t="s">
        <v>2001</v>
      </c>
      <c r="AF1398" s="30" t="s">
        <v>2001</v>
      </c>
      <c r="AG1398" s="27" t="s">
        <v>2001</v>
      </c>
      <c r="AH1398" s="25" t="s">
        <v>2001</v>
      </c>
      <c r="AI1398" s="25" t="s">
        <v>2001</v>
      </c>
      <c r="AJ1398" s="25" t="s">
        <v>2001</v>
      </c>
      <c r="AK1398" s="25" t="s">
        <v>2001</v>
      </c>
      <c r="AL1398" s="25" t="s">
        <v>2001</v>
      </c>
      <c r="AM1398" s="25" t="s">
        <v>2001</v>
      </c>
      <c r="AN1398" s="49" t="s">
        <v>2001</v>
      </c>
      <c r="AO1398" s="49" t="s">
        <v>2001</v>
      </c>
      <c r="AP1398" s="49" t="s">
        <v>2001</v>
      </c>
      <c r="AQ1398" s="49" t="s">
        <v>2001</v>
      </c>
      <c r="AR1398" s="49" t="s">
        <v>2001</v>
      </c>
      <c r="AS1398" s="49" t="s">
        <v>2001</v>
      </c>
      <c r="AT1398" s="28" t="s">
        <v>2001</v>
      </c>
      <c r="AU1398" s="28" t="s">
        <v>2001</v>
      </c>
      <c r="AV1398" s="28" t="s">
        <v>2001</v>
      </c>
    </row>
    <row r="1399" spans="1:48" x14ac:dyDescent="0.25">
      <c r="A1399" s="162">
        <v>1396</v>
      </c>
      <c r="B1399" s="3" t="s">
        <v>3807</v>
      </c>
      <c r="C1399" s="3" t="s">
        <v>2176</v>
      </c>
      <c r="D1399" s="28">
        <v>5600</v>
      </c>
      <c r="E1399" s="25">
        <v>-1.754386</v>
      </c>
      <c r="F1399" s="25">
        <v>5.6603770000000004</v>
      </c>
      <c r="G1399" s="25">
        <v>-8.1967210000000001</v>
      </c>
      <c r="H1399" s="28">
        <v>245279999999.99997</v>
      </c>
      <c r="I1399" s="51">
        <v>43.8</v>
      </c>
      <c r="J1399" s="51">
        <v>100</v>
      </c>
      <c r="K1399" s="28">
        <v>5215</v>
      </c>
      <c r="L1399" s="28">
        <v>28843000</v>
      </c>
      <c r="M1399" s="51">
        <v>33.136094674556212</v>
      </c>
      <c r="N1399" s="51">
        <v>0.49066065972911888</v>
      </c>
      <c r="O1399" s="51">
        <v>0.61704930000000002</v>
      </c>
      <c r="P1399" s="30" t="s">
        <v>4748</v>
      </c>
      <c r="Q1399" s="27" t="s">
        <v>4748</v>
      </c>
      <c r="R1399" s="30" t="s">
        <v>4360</v>
      </c>
      <c r="S1399" s="27" t="s">
        <v>4748</v>
      </c>
      <c r="T1399" s="30">
        <v>1386630.0938949999</v>
      </c>
      <c r="U1399" s="27">
        <v>9903.5006706785716</v>
      </c>
      <c r="V1399" s="30" t="s">
        <v>4748</v>
      </c>
      <c r="W1399" s="32" t="s">
        <v>4587</v>
      </c>
      <c r="X1399" s="30" t="s">
        <v>4748</v>
      </c>
      <c r="Y1399" s="32" t="s">
        <v>4748</v>
      </c>
      <c r="Z1399" s="30">
        <v>-6487.6276500000004</v>
      </c>
      <c r="AA1399" s="32" t="s">
        <v>4748</v>
      </c>
      <c r="AB1399" s="30" t="s">
        <v>4748</v>
      </c>
      <c r="AC1399" s="27" t="s">
        <v>2001</v>
      </c>
      <c r="AD1399" s="30">
        <v>86</v>
      </c>
      <c r="AE1399" s="27" t="s">
        <v>2001</v>
      </c>
      <c r="AF1399" s="30">
        <v>-148</v>
      </c>
      <c r="AG1399" s="27">
        <v>-2.7209302325581395</v>
      </c>
      <c r="AH1399" s="25" t="s">
        <v>4748</v>
      </c>
      <c r="AI1399" s="25" t="s">
        <v>4748</v>
      </c>
      <c r="AJ1399" s="25">
        <v>-0.40595871621882074</v>
      </c>
      <c r="AK1399" s="25" t="s">
        <v>4748</v>
      </c>
      <c r="AL1399" s="25" t="s">
        <v>4748</v>
      </c>
      <c r="AM1399" s="25">
        <v>-1.1798257256711087</v>
      </c>
      <c r="AN1399" s="49" t="s">
        <v>4748</v>
      </c>
      <c r="AO1399" s="49">
        <v>8.1288163785116829</v>
      </c>
      <c r="AP1399" s="49">
        <v>9.7397467714433361</v>
      </c>
      <c r="AQ1399" s="49" t="s">
        <v>4748</v>
      </c>
      <c r="AR1399" s="49">
        <v>6.9646592614248313</v>
      </c>
      <c r="AS1399" s="49">
        <v>6.1147790485207949</v>
      </c>
      <c r="AT1399" s="28" t="s">
        <v>4748</v>
      </c>
      <c r="AU1399" s="28" t="s">
        <v>4748</v>
      </c>
      <c r="AV1399" s="28">
        <v>0</v>
      </c>
    </row>
    <row r="1400" spans="1:48" x14ac:dyDescent="0.25">
      <c r="A1400" s="162">
        <v>1397</v>
      </c>
      <c r="B1400" s="3" t="s">
        <v>3810</v>
      </c>
      <c r="C1400" s="3" t="s">
        <v>2176</v>
      </c>
      <c r="D1400" s="28" t="s">
        <v>4942</v>
      </c>
      <c r="E1400" s="25" t="s">
        <v>4942</v>
      </c>
      <c r="F1400" s="25" t="s">
        <v>4942</v>
      </c>
      <c r="G1400" s="25" t="s">
        <v>4942</v>
      </c>
      <c r="H1400" s="28" t="s">
        <v>4942</v>
      </c>
      <c r="I1400" s="51">
        <v>10.18582</v>
      </c>
      <c r="J1400" s="51">
        <v>58.61627</v>
      </c>
      <c r="K1400" s="28" t="s">
        <v>4942</v>
      </c>
      <c r="L1400" s="28" t="s">
        <v>4942</v>
      </c>
      <c r="M1400" s="51" t="s">
        <v>4942</v>
      </c>
      <c r="N1400" s="51" t="s">
        <v>4942</v>
      </c>
      <c r="O1400" s="51" t="s">
        <v>4942</v>
      </c>
      <c r="P1400" s="30" t="s">
        <v>4748</v>
      </c>
      <c r="Q1400" s="27" t="s">
        <v>4564</v>
      </c>
      <c r="R1400" s="30" t="s">
        <v>4343</v>
      </c>
      <c r="S1400" s="27" t="s">
        <v>4748</v>
      </c>
      <c r="T1400" s="30">
        <v>390295.410218</v>
      </c>
      <c r="U1400" s="27">
        <v>1048.1812102634408</v>
      </c>
      <c r="V1400" s="30" t="s">
        <v>4294</v>
      </c>
      <c r="W1400" s="32" t="s">
        <v>4557</v>
      </c>
      <c r="X1400" s="30" t="s">
        <v>4748</v>
      </c>
      <c r="Y1400" s="32" t="s">
        <v>4748</v>
      </c>
      <c r="Z1400" s="30">
        <v>11638.73733</v>
      </c>
      <c r="AA1400" s="32" t="s">
        <v>4748</v>
      </c>
      <c r="AB1400" s="30">
        <v>1362</v>
      </c>
      <c r="AC1400" s="27" t="s">
        <v>2001</v>
      </c>
      <c r="AD1400" s="30">
        <v>1210</v>
      </c>
      <c r="AE1400" s="27">
        <v>-0.11160058737151246</v>
      </c>
      <c r="AF1400" s="30">
        <v>1963</v>
      </c>
      <c r="AG1400" s="27">
        <v>0.62231404958677683</v>
      </c>
      <c r="AH1400" s="25" t="s">
        <v>4748</v>
      </c>
      <c r="AI1400" s="25">
        <v>2.4650442648600368</v>
      </c>
      <c r="AJ1400" s="25">
        <v>4.9097726452320209</v>
      </c>
      <c r="AK1400" s="25" t="s">
        <v>4748</v>
      </c>
      <c r="AL1400" s="25">
        <v>8.3425735338998717</v>
      </c>
      <c r="AM1400" s="25">
        <v>12.174715423600215</v>
      </c>
      <c r="AN1400" s="49">
        <v>19.018836988700684</v>
      </c>
      <c r="AO1400" s="49">
        <v>15.417661885705048</v>
      </c>
      <c r="AP1400" s="49">
        <v>13.380648530770623</v>
      </c>
      <c r="AQ1400" s="49">
        <v>200.54235928047012</v>
      </c>
      <c r="AR1400" s="49">
        <v>81.619473707588881</v>
      </c>
      <c r="AS1400" s="49">
        <v>0</v>
      </c>
      <c r="AT1400" s="28" t="s">
        <v>4748</v>
      </c>
      <c r="AU1400" s="28" t="s">
        <v>4748</v>
      </c>
      <c r="AV1400" s="28">
        <v>700</v>
      </c>
    </row>
    <row r="1401" spans="1:48" x14ac:dyDescent="0.25">
      <c r="A1401" s="162">
        <v>1398</v>
      </c>
      <c r="B1401" s="3" t="s">
        <v>3813</v>
      </c>
      <c r="C1401" s="3" t="s">
        <v>2176</v>
      </c>
      <c r="D1401" s="28">
        <v>110700</v>
      </c>
      <c r="E1401" s="25">
        <v>-11.44</v>
      </c>
      <c r="F1401" s="25">
        <v>19.032260000000001</v>
      </c>
      <c r="G1401" s="25">
        <v>105</v>
      </c>
      <c r="H1401" s="28">
        <v>18443068335000</v>
      </c>
      <c r="I1401" s="51">
        <v>166.60409999999999</v>
      </c>
      <c r="J1401" s="51">
        <v>6.682131</v>
      </c>
      <c r="K1401" s="28">
        <v>7042.5</v>
      </c>
      <c r="L1401" s="28">
        <v>824818000</v>
      </c>
      <c r="M1401" s="51">
        <v>453.68852459016392</v>
      </c>
      <c r="N1401" s="51">
        <v>10.32823289692306</v>
      </c>
      <c r="O1401" s="51">
        <v>0.7550808</v>
      </c>
      <c r="P1401" s="30" t="s">
        <v>4565</v>
      </c>
      <c r="Q1401" s="27" t="s">
        <v>4470</v>
      </c>
      <c r="R1401" s="30" t="s">
        <v>4566</v>
      </c>
      <c r="S1401" s="27" t="s">
        <v>4567</v>
      </c>
      <c r="T1401" s="30">
        <v>11445.472222</v>
      </c>
      <c r="U1401" s="27">
        <v>57.997279494845365</v>
      </c>
      <c r="V1401" s="30" t="s">
        <v>4327</v>
      </c>
      <c r="W1401" s="32" t="s">
        <v>4438</v>
      </c>
      <c r="X1401" s="30" t="s">
        <v>4348</v>
      </c>
      <c r="Y1401" s="32" t="s">
        <v>4568</v>
      </c>
      <c r="Z1401" s="30">
        <v>40596.282887000001</v>
      </c>
      <c r="AA1401" s="32">
        <v>306.54759762878791</v>
      </c>
      <c r="AB1401" s="30">
        <v>194.676908</v>
      </c>
      <c r="AC1401" s="27">
        <v>-0.72071504236318562</v>
      </c>
      <c r="AD1401" s="30">
        <v>267</v>
      </c>
      <c r="AE1401" s="27">
        <v>0.37150318824665129</v>
      </c>
      <c r="AF1401" s="30">
        <v>244</v>
      </c>
      <c r="AG1401" s="27">
        <v>-8.6142322097378279E-2</v>
      </c>
      <c r="AH1401" s="25">
        <v>3.3716068581910097</v>
      </c>
      <c r="AI1401" s="25">
        <v>2.55741875491811</v>
      </c>
      <c r="AJ1401" s="25">
        <v>2.2859052774754782</v>
      </c>
      <c r="AK1401" s="25">
        <v>3.4761703231190544</v>
      </c>
      <c r="AL1401" s="25">
        <v>2.578404996000792</v>
      </c>
      <c r="AM1401" s="25">
        <v>2.2995563265778696</v>
      </c>
      <c r="AN1401" s="49">
        <v>6.3365332027397026</v>
      </c>
      <c r="AO1401" s="49">
        <v>-133.31081385473067</v>
      </c>
      <c r="AP1401" s="49">
        <v>-60.770827617146431</v>
      </c>
      <c r="AQ1401" s="49">
        <v>0</v>
      </c>
      <c r="AR1401" s="49">
        <v>0</v>
      </c>
      <c r="AS1401" s="49">
        <v>0</v>
      </c>
      <c r="AT1401" s="28">
        <v>0</v>
      </c>
      <c r="AU1401" s="28">
        <v>0</v>
      </c>
      <c r="AV1401" s="28">
        <v>0</v>
      </c>
    </row>
    <row r="1402" spans="1:48" x14ac:dyDescent="0.25">
      <c r="A1402" s="162">
        <v>1399</v>
      </c>
      <c r="B1402" s="3" t="s">
        <v>3816</v>
      </c>
      <c r="C1402" s="3" t="s">
        <v>2176</v>
      </c>
      <c r="D1402" s="28" t="s">
        <v>4942</v>
      </c>
      <c r="E1402" s="25" t="s">
        <v>4942</v>
      </c>
      <c r="F1402" s="25" t="s">
        <v>4942</v>
      </c>
      <c r="G1402" s="25" t="s">
        <v>4942</v>
      </c>
      <c r="H1402" s="28" t="s">
        <v>4942</v>
      </c>
      <c r="I1402" s="51">
        <v>9.0075000000000003</v>
      </c>
      <c r="J1402" s="51">
        <v>69.358860000000007</v>
      </c>
      <c r="K1402" s="28">
        <v>0</v>
      </c>
      <c r="L1402" s="28" t="s">
        <v>4942</v>
      </c>
      <c r="M1402" s="51" t="s">
        <v>4942</v>
      </c>
      <c r="N1402" s="51" t="s">
        <v>4942</v>
      </c>
      <c r="O1402" s="51" t="s">
        <v>4942</v>
      </c>
      <c r="P1402" s="30" t="s">
        <v>4748</v>
      </c>
      <c r="Q1402" s="27" t="s">
        <v>4570</v>
      </c>
      <c r="R1402" s="30" t="s">
        <v>4349</v>
      </c>
      <c r="S1402" s="27" t="s">
        <v>4290</v>
      </c>
      <c r="T1402" s="30">
        <v>115.18181800000001</v>
      </c>
      <c r="U1402" s="27">
        <v>-0.18310767375886519</v>
      </c>
      <c r="V1402" s="30" t="s">
        <v>4571</v>
      </c>
      <c r="W1402" s="32" t="s">
        <v>4391</v>
      </c>
      <c r="X1402" s="30" t="s">
        <v>4273</v>
      </c>
      <c r="Y1402" s="32" t="s">
        <v>4341</v>
      </c>
      <c r="Z1402" s="30">
        <v>-2615.5937250000002</v>
      </c>
      <c r="AA1402" s="32">
        <v>144.31076250000001</v>
      </c>
      <c r="AB1402" s="30">
        <v>-802</v>
      </c>
      <c r="AC1402" s="27" t="s">
        <v>2001</v>
      </c>
      <c r="AD1402" s="30">
        <v>-5189</v>
      </c>
      <c r="AE1402" s="27">
        <v>5.4700748129675807</v>
      </c>
      <c r="AF1402" s="30">
        <v>-290</v>
      </c>
      <c r="AG1402" s="27">
        <v>-0.94411254576989789</v>
      </c>
      <c r="AH1402" s="25" t="s">
        <v>4748</v>
      </c>
      <c r="AI1402" s="25">
        <v>-43.478133954722395</v>
      </c>
      <c r="AJ1402" s="25">
        <v>-10.993843896407238</v>
      </c>
      <c r="AK1402" s="25" t="s">
        <v>4748</v>
      </c>
      <c r="AL1402" s="25">
        <v>-120.32372517699339</v>
      </c>
      <c r="AM1402" s="25">
        <v>-18.462187333280326</v>
      </c>
      <c r="AN1402" s="49">
        <v>1.5943006915708602</v>
      </c>
      <c r="AO1402" s="49">
        <v>-11.958451757159484</v>
      </c>
      <c r="AP1402" s="49">
        <v>-608.08152637424075</v>
      </c>
      <c r="AQ1402" s="49">
        <v>71.258859552542901</v>
      </c>
      <c r="AR1402" s="49">
        <v>39.184589132558912</v>
      </c>
      <c r="AS1402" s="49">
        <v>27.217222787340773</v>
      </c>
      <c r="AT1402" s="28">
        <v>0</v>
      </c>
      <c r="AU1402" s="28" t="s">
        <v>4748</v>
      </c>
      <c r="AV1402" s="28">
        <v>0</v>
      </c>
    </row>
    <row r="1403" spans="1:48" x14ac:dyDescent="0.25">
      <c r="A1403" s="162">
        <v>1400</v>
      </c>
      <c r="B1403" s="3" t="s">
        <v>4118</v>
      </c>
      <c r="C1403" s="3" t="s">
        <v>2176</v>
      </c>
      <c r="D1403" s="6">
        <v>101000</v>
      </c>
      <c r="E1403" s="171">
        <v>12.347049999999999</v>
      </c>
      <c r="F1403" s="171">
        <v>-11.403510000000001</v>
      </c>
      <c r="G1403" s="171">
        <v>77.816900000000004</v>
      </c>
      <c r="H1403" s="6">
        <v>1611707500000</v>
      </c>
      <c r="I1403" s="154">
        <v>15.9575</v>
      </c>
      <c r="J1403" s="154">
        <v>81.916650000000004</v>
      </c>
      <c r="K1403" s="6">
        <v>950</v>
      </c>
      <c r="L1403" s="6">
        <v>95950000</v>
      </c>
      <c r="M1403" s="154">
        <v>27.693995064436525</v>
      </c>
      <c r="N1403" s="154">
        <v>5.7367451293664589</v>
      </c>
      <c r="O1403" s="154" t="s">
        <v>4942</v>
      </c>
      <c r="P1403" s="172" t="s">
        <v>4748</v>
      </c>
      <c r="Q1403" s="168" t="s">
        <v>4748</v>
      </c>
      <c r="R1403" s="172" t="s">
        <v>4572</v>
      </c>
      <c r="S1403" s="168" t="s">
        <v>4748</v>
      </c>
      <c r="T1403" s="172">
        <v>788998.30307499995</v>
      </c>
      <c r="U1403" s="168">
        <v>1105.5894853786815</v>
      </c>
      <c r="V1403" s="172" t="s">
        <v>4748</v>
      </c>
      <c r="W1403" s="173" t="s">
        <v>4573</v>
      </c>
      <c r="X1403" s="172" t="s">
        <v>4748</v>
      </c>
      <c r="Y1403" s="173" t="s">
        <v>4748</v>
      </c>
      <c r="Z1403" s="172">
        <v>68604.407877999998</v>
      </c>
      <c r="AA1403" s="173" t="s">
        <v>4748</v>
      </c>
      <c r="AB1403" s="172" t="s">
        <v>4748</v>
      </c>
      <c r="AC1403" s="168" t="s">
        <v>2001</v>
      </c>
      <c r="AD1403" s="172">
        <v>2559</v>
      </c>
      <c r="AE1403" s="168" t="s">
        <v>2001</v>
      </c>
      <c r="AF1403" s="172">
        <v>3647</v>
      </c>
      <c r="AG1403" s="168">
        <v>0.42516608050019539</v>
      </c>
      <c r="AH1403" s="171" t="s">
        <v>4748</v>
      </c>
      <c r="AI1403" s="171" t="s">
        <v>4748</v>
      </c>
      <c r="AJ1403" s="171">
        <v>6.6838488829883307</v>
      </c>
      <c r="AK1403" s="171" t="s">
        <v>4748</v>
      </c>
      <c r="AL1403" s="171" t="s">
        <v>4748</v>
      </c>
      <c r="AM1403" s="171">
        <v>22.007001764969448</v>
      </c>
      <c r="AN1403" s="170" t="s">
        <v>4748</v>
      </c>
      <c r="AO1403" s="170">
        <v>40.296200871447788</v>
      </c>
      <c r="AP1403" s="170">
        <v>40.75260756200074</v>
      </c>
      <c r="AQ1403" s="170" t="s">
        <v>4748</v>
      </c>
      <c r="AR1403" s="170">
        <v>59.743667390077917</v>
      </c>
      <c r="AS1403" s="170">
        <v>71.686389592369281</v>
      </c>
      <c r="AT1403" s="6" t="s">
        <v>4748</v>
      </c>
      <c r="AU1403" s="6" t="s">
        <v>4748</v>
      </c>
      <c r="AV1403" s="6">
        <v>0</v>
      </c>
    </row>
    <row r="1404" spans="1:48" x14ac:dyDescent="0.25">
      <c r="A1404" s="162">
        <v>1401</v>
      </c>
      <c r="B1404" s="3" t="s">
        <v>3819</v>
      </c>
      <c r="C1404" s="3" t="s">
        <v>2176</v>
      </c>
      <c r="D1404" s="28">
        <v>24000</v>
      </c>
      <c r="E1404" s="25">
        <v>17.073170000000001</v>
      </c>
      <c r="F1404" s="25">
        <v>-19.463090000000001</v>
      </c>
      <c r="G1404" s="25">
        <v>147.42269999999999</v>
      </c>
      <c r="H1404" s="28">
        <v>811225488000</v>
      </c>
      <c r="I1404" s="51">
        <v>33.80106</v>
      </c>
      <c r="J1404" s="51">
        <v>13.060449999999999</v>
      </c>
      <c r="K1404" s="28">
        <v>38865</v>
      </c>
      <c r="L1404" s="28">
        <v>865154900</v>
      </c>
      <c r="M1404" s="51" t="s">
        <v>4942</v>
      </c>
      <c r="N1404" s="51">
        <v>1.8210267014193706</v>
      </c>
      <c r="O1404" s="51" t="s">
        <v>4942</v>
      </c>
      <c r="P1404" s="30" t="s">
        <v>4574</v>
      </c>
      <c r="Q1404" s="27" t="s">
        <v>4345</v>
      </c>
      <c r="R1404" s="30" t="s">
        <v>4292</v>
      </c>
      <c r="S1404" s="27" t="s">
        <v>4575</v>
      </c>
      <c r="T1404" s="30">
        <v>986504.03105200001</v>
      </c>
      <c r="U1404" s="27">
        <v>9133.2965838148157</v>
      </c>
      <c r="V1404" s="30" t="s">
        <v>4303</v>
      </c>
      <c r="W1404" s="32" t="s">
        <v>4576</v>
      </c>
      <c r="X1404" s="30" t="s">
        <v>4577</v>
      </c>
      <c r="Y1404" s="32" t="s">
        <v>4578</v>
      </c>
      <c r="Z1404" s="30">
        <v>-14598.010482</v>
      </c>
      <c r="AA1404" s="32">
        <v>-1825.75131025</v>
      </c>
      <c r="AB1404" s="30">
        <v>352</v>
      </c>
      <c r="AC1404" s="27">
        <v>-0.84404076207354894</v>
      </c>
      <c r="AD1404" s="30">
        <v>169</v>
      </c>
      <c r="AE1404" s="27">
        <v>-0.51988636363636365</v>
      </c>
      <c r="AF1404" s="30">
        <v>-432</v>
      </c>
      <c r="AG1404" s="27">
        <v>-3.5562130177514795</v>
      </c>
      <c r="AH1404" s="25">
        <v>1.7820462689959045</v>
      </c>
      <c r="AI1404" s="25">
        <v>0.62742288692451842</v>
      </c>
      <c r="AJ1404" s="25">
        <v>-1.5506549053232879</v>
      </c>
      <c r="AK1404" s="25">
        <v>2.6394389606218414</v>
      </c>
      <c r="AL1404" s="25">
        <v>1.2470449855013106</v>
      </c>
      <c r="AM1404" s="25">
        <v>-3.2228967094184893</v>
      </c>
      <c r="AN1404" s="49">
        <v>6.9125381449107177</v>
      </c>
      <c r="AO1404" s="49">
        <v>6.5347241314127613</v>
      </c>
      <c r="AP1404" s="49">
        <v>6.4133567439690449</v>
      </c>
      <c r="AQ1404" s="49">
        <v>24.267741356322194</v>
      </c>
      <c r="AR1404" s="49">
        <v>54.961872261296193</v>
      </c>
      <c r="AS1404" s="49">
        <v>47.239324562360494</v>
      </c>
      <c r="AT1404" s="28">
        <v>0</v>
      </c>
      <c r="AU1404" s="28" t="s">
        <v>4748</v>
      </c>
      <c r="AV1404" s="28">
        <v>0</v>
      </c>
    </row>
    <row r="1405" spans="1:48" x14ac:dyDescent="0.25">
      <c r="A1405" s="162">
        <v>1402</v>
      </c>
      <c r="B1405" s="3" t="s">
        <v>292</v>
      </c>
      <c r="C1405" s="3" t="s">
        <v>1</v>
      </c>
      <c r="D1405" s="28">
        <v>38400</v>
      </c>
      <c r="E1405" s="25">
        <v>-3.759398</v>
      </c>
      <c r="F1405" s="25">
        <v>-1.538462</v>
      </c>
      <c r="G1405" s="25">
        <v>2.9278379999999999</v>
      </c>
      <c r="H1405" s="28">
        <v>1213880102400</v>
      </c>
      <c r="I1405" s="51">
        <v>31.611459999999997</v>
      </c>
      <c r="J1405" s="51">
        <v>67.290229999999994</v>
      </c>
      <c r="K1405" s="28">
        <v>4218</v>
      </c>
      <c r="L1405" s="28">
        <v>159468800</v>
      </c>
      <c r="M1405" s="51">
        <v>11.032867464394434</v>
      </c>
      <c r="N1405" s="51">
        <v>1.3497947710360629</v>
      </c>
      <c r="O1405" s="51">
        <v>0.33883970000000002</v>
      </c>
      <c r="P1405" s="30">
        <v>2019975.3323909999</v>
      </c>
      <c r="Q1405" s="27">
        <v>7.2545913635007508E-2</v>
      </c>
      <c r="R1405" s="30">
        <v>2290068.987766</v>
      </c>
      <c r="S1405" s="27">
        <v>0.13371136322506283</v>
      </c>
      <c r="T1405" s="30">
        <v>2178000.2088660002</v>
      </c>
      <c r="U1405" s="27">
        <v>-4.893685714216179E-2</v>
      </c>
      <c r="V1405" s="30">
        <v>139176.93547500001</v>
      </c>
      <c r="W1405" s="32">
        <v>0.37149232272829424</v>
      </c>
      <c r="X1405" s="30">
        <v>146353.4179</v>
      </c>
      <c r="Y1405" s="32">
        <v>5.1563733606486029E-2</v>
      </c>
      <c r="Z1405" s="30">
        <v>140690.109306</v>
      </c>
      <c r="AA1405" s="32">
        <v>-3.8696114346093463E-2</v>
      </c>
      <c r="AB1405" s="30">
        <v>4006.5873609467449</v>
      </c>
      <c r="AC1405" s="27">
        <v>0.17508454982287103</v>
      </c>
      <c r="AD1405" s="30">
        <v>4256.2130177514791</v>
      </c>
      <c r="AE1405" s="27">
        <v>6.2303809780338559E-2</v>
      </c>
      <c r="AF1405" s="30">
        <v>4087.2653723076919</v>
      </c>
      <c r="AG1405" s="27">
        <v>-3.969435851522319E-2</v>
      </c>
      <c r="AH1405" s="25">
        <v>10.766744969568967</v>
      </c>
      <c r="AI1405" s="25">
        <v>10.466654110687371</v>
      </c>
      <c r="AJ1405" s="25">
        <v>8.4812029270244746</v>
      </c>
      <c r="AK1405" s="25">
        <v>18.033945097949807</v>
      </c>
      <c r="AL1405" s="25">
        <v>17.505928874672307</v>
      </c>
      <c r="AM1405" s="25">
        <v>15.748379386025354</v>
      </c>
      <c r="AN1405" s="49">
        <v>26.321470373138347</v>
      </c>
      <c r="AO1405" s="49">
        <v>25.782755958281712</v>
      </c>
      <c r="AP1405" s="49">
        <v>23.208121286231652</v>
      </c>
      <c r="AQ1405" s="49">
        <v>0</v>
      </c>
      <c r="AR1405" s="49">
        <v>16.509149288688089</v>
      </c>
      <c r="AS1405" s="49">
        <v>30.721743544079931</v>
      </c>
      <c r="AT1405" s="28">
        <v>1775.1479289940828</v>
      </c>
      <c r="AU1405" s="28">
        <v>1479.2899408284022</v>
      </c>
      <c r="AV1405" s="28" t="s">
        <v>4748</v>
      </c>
    </row>
    <row r="1406" spans="1:48" x14ac:dyDescent="0.25">
      <c r="A1406" s="162">
        <v>1403</v>
      </c>
      <c r="B1406" s="3" t="s">
        <v>655</v>
      </c>
      <c r="C1406" s="3" t="s">
        <v>2176</v>
      </c>
      <c r="D1406" s="28">
        <v>4300</v>
      </c>
      <c r="E1406" s="25">
        <v>-10.41667</v>
      </c>
      <c r="F1406" s="25">
        <v>-4.4444439999999998</v>
      </c>
      <c r="G1406" s="25">
        <v>-24.561399999999999</v>
      </c>
      <c r="H1406" s="28">
        <v>64500000000</v>
      </c>
      <c r="I1406" s="51">
        <v>15</v>
      </c>
      <c r="J1406" s="51">
        <v>50.347099999999998</v>
      </c>
      <c r="K1406" s="28">
        <v>335</v>
      </c>
      <c r="L1406" s="28">
        <v>1394500</v>
      </c>
      <c r="M1406" s="51">
        <v>13.606773535405184</v>
      </c>
      <c r="N1406" s="51">
        <v>0.2440665990818644</v>
      </c>
      <c r="O1406" s="51" t="s">
        <v>4942</v>
      </c>
      <c r="P1406" s="30" t="s">
        <v>4544</v>
      </c>
      <c r="Q1406" s="27" t="s">
        <v>4580</v>
      </c>
      <c r="R1406" s="30" t="s">
        <v>4581</v>
      </c>
      <c r="S1406" s="27" t="s">
        <v>4582</v>
      </c>
      <c r="T1406" s="30">
        <v>213325.867868</v>
      </c>
      <c r="U1406" s="27">
        <v>810.12497288212933</v>
      </c>
      <c r="V1406" s="30" t="s">
        <v>4266</v>
      </c>
      <c r="W1406" s="32" t="s">
        <v>4353</v>
      </c>
      <c r="X1406" s="30" t="s">
        <v>4583</v>
      </c>
      <c r="Y1406" s="32" t="s">
        <v>4584</v>
      </c>
      <c r="Z1406" s="30">
        <v>36861.089129</v>
      </c>
      <c r="AA1406" s="32">
        <v>64.125599167844527</v>
      </c>
      <c r="AB1406" s="30">
        <v>-800</v>
      </c>
      <c r="AC1406" s="27">
        <v>11.121212121212121</v>
      </c>
      <c r="AD1406" s="30">
        <v>-1278</v>
      </c>
      <c r="AE1406" s="27">
        <v>0.59749999999999992</v>
      </c>
      <c r="AF1406" s="30">
        <v>2470</v>
      </c>
      <c r="AG1406" s="27">
        <v>-2.9327073552425666</v>
      </c>
      <c r="AH1406" s="25">
        <v>-1.9043891113651363</v>
      </c>
      <c r="AI1406" s="25">
        <v>-3.4692209591377781</v>
      </c>
      <c r="AJ1406" s="25">
        <v>7.5240794823924233</v>
      </c>
      <c r="AK1406" s="25">
        <v>-4.4134208714792207</v>
      </c>
      <c r="AL1406" s="25">
        <v>-7.6804545116486533</v>
      </c>
      <c r="AM1406" s="25">
        <v>14.278524837465378</v>
      </c>
      <c r="AN1406" s="49">
        <v>3.1188166331914458</v>
      </c>
      <c r="AO1406" s="49">
        <v>-3.9819901449246187</v>
      </c>
      <c r="AP1406" s="49">
        <v>-12.336588054705256</v>
      </c>
      <c r="AQ1406" s="49">
        <v>96.335090983291494</v>
      </c>
      <c r="AR1406" s="49">
        <v>80.817191247467107</v>
      </c>
      <c r="AS1406" s="49">
        <v>50.929931204149725</v>
      </c>
      <c r="AT1406" s="28">
        <v>0</v>
      </c>
      <c r="AU1406" s="28">
        <v>0</v>
      </c>
      <c r="AV1406" s="28">
        <v>1200</v>
      </c>
    </row>
    <row r="1407" spans="1:48" x14ac:dyDescent="0.25">
      <c r="A1407" s="162">
        <v>1404</v>
      </c>
      <c r="B1407" s="3" t="s">
        <v>2064</v>
      </c>
      <c r="C1407" s="3" t="s">
        <v>694</v>
      </c>
      <c r="D1407" s="28">
        <v>20000</v>
      </c>
      <c r="E1407" s="25">
        <v>-0.99009899999999995</v>
      </c>
      <c r="F1407" s="25">
        <v>1.5228429999999999</v>
      </c>
      <c r="G1407" s="25">
        <v>-18.032789999999999</v>
      </c>
      <c r="H1407" s="28">
        <v>8967000000000</v>
      </c>
      <c r="I1407" s="51">
        <v>448.34999999999997</v>
      </c>
      <c r="J1407" s="51">
        <v>32.027389999999997</v>
      </c>
      <c r="K1407" s="28">
        <v>1291757</v>
      </c>
      <c r="L1407" s="28">
        <v>22187370000</v>
      </c>
      <c r="M1407" s="51">
        <v>14.445051050720771</v>
      </c>
      <c r="N1407" s="51">
        <v>1.3947019454001308</v>
      </c>
      <c r="O1407" s="51">
        <v>0.91938900000000001</v>
      </c>
      <c r="P1407" s="30">
        <v>7819904.6002740003</v>
      </c>
      <c r="Q1407" s="27" t="s">
        <v>2001</v>
      </c>
      <c r="R1407" s="30">
        <v>8138778.8141390001</v>
      </c>
      <c r="S1407" s="27">
        <v>4.0777251151353777E-2</v>
      </c>
      <c r="T1407" s="30">
        <v>9196505.9906510003</v>
      </c>
      <c r="U1407" s="27">
        <v>0.12996141075544107</v>
      </c>
      <c r="V1407" s="30">
        <v>328387.23670299997</v>
      </c>
      <c r="W1407" s="32" t="s">
        <v>2001</v>
      </c>
      <c r="X1407" s="30">
        <v>513750.21890600002</v>
      </c>
      <c r="Y1407" s="32">
        <v>0.56446463651888545</v>
      </c>
      <c r="Z1407" s="30">
        <v>600137.16943400004</v>
      </c>
      <c r="AA1407" s="32">
        <v>0.16814971040198445</v>
      </c>
      <c r="AB1407" s="30">
        <v>1241.5396470000001</v>
      </c>
      <c r="AC1407" s="27" t="s">
        <v>2001</v>
      </c>
      <c r="AD1407" s="30">
        <v>1842.7882440000001</v>
      </c>
      <c r="AE1407" s="27">
        <v>0.48427659837753056</v>
      </c>
      <c r="AF1407" s="30">
        <v>1607.413485</v>
      </c>
      <c r="AG1407" s="27">
        <v>-0.12772751278741065</v>
      </c>
      <c r="AH1407" s="25">
        <v>2.738844654709534</v>
      </c>
      <c r="AI1407" s="25">
        <v>4.1505271846099658</v>
      </c>
      <c r="AJ1407" s="25">
        <v>4.1208523407581517</v>
      </c>
      <c r="AK1407" s="25">
        <v>11.695921230679486</v>
      </c>
      <c r="AL1407" s="25">
        <v>14.85333446238451</v>
      </c>
      <c r="AM1407" s="25">
        <v>11.778536100189035</v>
      </c>
      <c r="AN1407" s="49">
        <v>21.955256905932618</v>
      </c>
      <c r="AO1407" s="49">
        <v>24.311761276735531</v>
      </c>
      <c r="AP1407" s="49">
        <v>23.279626015917486</v>
      </c>
      <c r="AQ1407" s="49">
        <v>67.845752327423043</v>
      </c>
      <c r="AR1407" s="49">
        <v>49.143356809234113</v>
      </c>
      <c r="AS1407" s="49">
        <v>31.886495908872288</v>
      </c>
      <c r="AT1407" s="28">
        <v>0</v>
      </c>
      <c r="AU1407" s="28">
        <v>0</v>
      </c>
      <c r="AV1407" s="28" t="s">
        <v>4748</v>
      </c>
    </row>
    <row r="1408" spans="1:48" x14ac:dyDescent="0.25">
      <c r="A1408" s="162">
        <v>1405</v>
      </c>
      <c r="B1408" s="3" t="s">
        <v>3822</v>
      </c>
      <c r="C1408" s="3" t="s">
        <v>2176</v>
      </c>
      <c r="D1408" s="28">
        <v>61900</v>
      </c>
      <c r="E1408" s="25">
        <v>-6.2121209999999998</v>
      </c>
      <c r="F1408" s="25">
        <v>14.629630000000001</v>
      </c>
      <c r="G1408" s="25">
        <v>25.050509999999999</v>
      </c>
      <c r="H1408" s="28">
        <v>2729790000000</v>
      </c>
      <c r="I1408" s="51">
        <v>44.1</v>
      </c>
      <c r="J1408" s="51">
        <v>53.439680000000003</v>
      </c>
      <c r="K1408" s="28">
        <v>52581.95</v>
      </c>
      <c r="L1408" s="28">
        <v>3440633000</v>
      </c>
      <c r="M1408" s="51">
        <v>9.5113706207744322</v>
      </c>
      <c r="N1408" s="51">
        <v>1.9883763643769345</v>
      </c>
      <c r="O1408" s="51">
        <v>0.50592079999999995</v>
      </c>
      <c r="P1408" s="30" t="s">
        <v>4585</v>
      </c>
      <c r="Q1408" s="27" t="s">
        <v>4382</v>
      </c>
      <c r="R1408" s="30" t="s">
        <v>4586</v>
      </c>
      <c r="S1408" s="27" t="s">
        <v>4748</v>
      </c>
      <c r="T1408" s="30">
        <v>8451890.2078099996</v>
      </c>
      <c r="U1408" s="27">
        <v>11238.215701874999</v>
      </c>
      <c r="V1408" s="30" t="s">
        <v>4357</v>
      </c>
      <c r="W1408" s="32" t="s">
        <v>4587</v>
      </c>
      <c r="X1408" s="30" t="s">
        <v>4748</v>
      </c>
      <c r="Y1408" s="32" t="s">
        <v>4588</v>
      </c>
      <c r="Z1408" s="30">
        <v>378285.73913499998</v>
      </c>
      <c r="AA1408" s="32" t="s">
        <v>4748</v>
      </c>
      <c r="AB1408" s="30">
        <v>8611</v>
      </c>
      <c r="AC1408" s="27">
        <v>3.4105920499579723E-2</v>
      </c>
      <c r="AD1408" s="30">
        <v>7185</v>
      </c>
      <c r="AE1408" s="27">
        <v>-0.16560213680176517</v>
      </c>
      <c r="AF1408" s="30">
        <v>6508</v>
      </c>
      <c r="AG1408" s="27">
        <v>-9.4224077940153098E-2</v>
      </c>
      <c r="AH1408" s="25">
        <v>9.8865139247416778</v>
      </c>
      <c r="AI1408" s="25">
        <v>10.442831308615764</v>
      </c>
      <c r="AJ1408" s="25">
        <v>9.3607904081525284</v>
      </c>
      <c r="AK1408" s="25">
        <v>27.960911972083725</v>
      </c>
      <c r="AL1408" s="25">
        <v>27.397343670243153</v>
      </c>
      <c r="AM1408" s="25">
        <v>22.005706835957064</v>
      </c>
      <c r="AN1408" s="49">
        <v>11.900572352174999</v>
      </c>
      <c r="AO1408" s="49">
        <v>12.003543910636017</v>
      </c>
      <c r="AP1408" s="49">
        <v>11.685145213900084</v>
      </c>
      <c r="AQ1408" s="49">
        <v>26.949873347006669</v>
      </c>
      <c r="AR1408" s="49">
        <v>10.243165352557597</v>
      </c>
      <c r="AS1408" s="49">
        <v>7.0954106146959672</v>
      </c>
      <c r="AT1408" s="28">
        <v>3000</v>
      </c>
      <c r="AU1408" s="28">
        <v>3000</v>
      </c>
      <c r="AV1408" s="28">
        <v>3500</v>
      </c>
    </row>
    <row r="1409" spans="1:48" x14ac:dyDescent="0.25">
      <c r="A1409" s="162">
        <v>1406</v>
      </c>
      <c r="B1409" s="3" t="s">
        <v>4969</v>
      </c>
      <c r="C1409" s="3" t="s">
        <v>2176</v>
      </c>
      <c r="D1409" s="28">
        <v>21900</v>
      </c>
      <c r="E1409" s="25">
        <v>-12.4</v>
      </c>
      <c r="F1409" s="25">
        <v>34.355829999999997</v>
      </c>
      <c r="G1409" s="25" t="s">
        <v>4942</v>
      </c>
      <c r="H1409" s="28">
        <v>49139465280000</v>
      </c>
      <c r="I1409" s="51">
        <v>2243.8109999999997</v>
      </c>
      <c r="J1409" s="51">
        <v>100</v>
      </c>
      <c r="K1409" s="28">
        <v>310196</v>
      </c>
      <c r="L1409" s="28">
        <v>7291000000</v>
      </c>
      <c r="M1409" s="51" t="s">
        <v>4942</v>
      </c>
      <c r="N1409" s="51">
        <v>2.4027954147119317</v>
      </c>
      <c r="O1409" s="51" t="s">
        <v>4942</v>
      </c>
      <c r="P1409" s="30" t="s">
        <v>2001</v>
      </c>
      <c r="Q1409" s="27" t="s">
        <v>2001</v>
      </c>
      <c r="R1409" s="30" t="s">
        <v>2001</v>
      </c>
      <c r="S1409" s="27" t="s">
        <v>2001</v>
      </c>
      <c r="T1409" s="30" t="s">
        <v>2001</v>
      </c>
      <c r="U1409" s="27" t="s">
        <v>2001</v>
      </c>
      <c r="V1409" s="30" t="s">
        <v>2001</v>
      </c>
      <c r="W1409" s="32" t="s">
        <v>2001</v>
      </c>
      <c r="X1409" s="30" t="s">
        <v>2001</v>
      </c>
      <c r="Y1409" s="32" t="s">
        <v>2001</v>
      </c>
      <c r="Z1409" s="30" t="s">
        <v>2001</v>
      </c>
      <c r="AA1409" s="32" t="s">
        <v>2001</v>
      </c>
      <c r="AB1409" s="30" t="s">
        <v>2001</v>
      </c>
      <c r="AC1409" s="27" t="s">
        <v>2001</v>
      </c>
      <c r="AD1409" s="30" t="s">
        <v>2001</v>
      </c>
      <c r="AE1409" s="27" t="s">
        <v>2001</v>
      </c>
      <c r="AF1409" s="30" t="s">
        <v>2001</v>
      </c>
      <c r="AG1409" s="27" t="s">
        <v>2001</v>
      </c>
      <c r="AH1409" s="25" t="s">
        <v>2001</v>
      </c>
      <c r="AI1409" s="25" t="s">
        <v>2001</v>
      </c>
      <c r="AJ1409" s="25" t="s">
        <v>2001</v>
      </c>
      <c r="AK1409" s="25" t="s">
        <v>2001</v>
      </c>
      <c r="AL1409" s="25" t="s">
        <v>2001</v>
      </c>
      <c r="AM1409" s="25" t="s">
        <v>2001</v>
      </c>
      <c r="AN1409" s="49" t="s">
        <v>2001</v>
      </c>
      <c r="AO1409" s="49" t="s">
        <v>2001</v>
      </c>
      <c r="AP1409" s="49" t="s">
        <v>2001</v>
      </c>
      <c r="AQ1409" s="49" t="s">
        <v>2001</v>
      </c>
      <c r="AR1409" s="49" t="s">
        <v>2001</v>
      </c>
      <c r="AS1409" s="49" t="s">
        <v>2001</v>
      </c>
      <c r="AT1409" s="28" t="s">
        <v>2001</v>
      </c>
      <c r="AU1409" s="28" t="s">
        <v>2001</v>
      </c>
      <c r="AV1409" s="28" t="s">
        <v>2001</v>
      </c>
    </row>
    <row r="1410" spans="1:48" x14ac:dyDescent="0.25">
      <c r="A1410" s="162">
        <v>1407</v>
      </c>
      <c r="B1410" s="3" t="s">
        <v>3825</v>
      </c>
      <c r="C1410" s="3" t="s">
        <v>2176</v>
      </c>
      <c r="D1410" s="28">
        <v>10000</v>
      </c>
      <c r="E1410" s="25">
        <v>-20.634920000000001</v>
      </c>
      <c r="F1410" s="25">
        <v>-21.875</v>
      </c>
      <c r="G1410" s="25">
        <v>21.951219999999999</v>
      </c>
      <c r="H1410" s="28">
        <v>93251550000</v>
      </c>
      <c r="I1410" s="51">
        <v>9.3251499999999989</v>
      </c>
      <c r="J1410" s="51" t="s">
        <v>4942</v>
      </c>
      <c r="K1410" s="28">
        <v>1815</v>
      </c>
      <c r="L1410" s="28">
        <v>16110000</v>
      </c>
      <c r="M1410" s="51">
        <v>5.9988002399520095</v>
      </c>
      <c r="N1410" s="51">
        <v>0.79216015499855863</v>
      </c>
      <c r="O1410" s="51" t="s">
        <v>4942</v>
      </c>
      <c r="P1410" s="30" t="s">
        <v>4748</v>
      </c>
      <c r="Q1410" s="27" t="s">
        <v>4369</v>
      </c>
      <c r="R1410" s="30" t="s">
        <v>4589</v>
      </c>
      <c r="S1410" s="27" t="s">
        <v>4748</v>
      </c>
      <c r="T1410" s="30">
        <v>255890.106627</v>
      </c>
      <c r="U1410" s="27">
        <v>1018.4824965219124</v>
      </c>
      <c r="V1410" s="30" t="s">
        <v>4566</v>
      </c>
      <c r="W1410" s="32" t="s">
        <v>4556</v>
      </c>
      <c r="X1410" s="30" t="s">
        <v>4748</v>
      </c>
      <c r="Y1410" s="32" t="s">
        <v>4748</v>
      </c>
      <c r="Z1410" s="30">
        <v>17070.511635999999</v>
      </c>
      <c r="AA1410" s="32" t="s">
        <v>4748</v>
      </c>
      <c r="AB1410" s="30">
        <v>2091</v>
      </c>
      <c r="AC1410" s="27" t="s">
        <v>2001</v>
      </c>
      <c r="AD1410" s="30">
        <v>2044</v>
      </c>
      <c r="AE1410" s="27">
        <v>-2.2477283596365361E-2</v>
      </c>
      <c r="AF1410" s="30">
        <v>1831</v>
      </c>
      <c r="AG1410" s="27">
        <v>-0.10420743639921722</v>
      </c>
      <c r="AH1410" s="25" t="s">
        <v>4748</v>
      </c>
      <c r="AI1410" s="25">
        <v>14.013379844274812</v>
      </c>
      <c r="AJ1410" s="25">
        <v>12.559269952391558</v>
      </c>
      <c r="AK1410" s="25" t="s">
        <v>4748</v>
      </c>
      <c r="AL1410" s="25">
        <v>16.133542940480009</v>
      </c>
      <c r="AM1410" s="25">
        <v>14.327705142472086</v>
      </c>
      <c r="AN1410" s="49">
        <v>16.077820515328533</v>
      </c>
      <c r="AO1410" s="49">
        <v>17.875046246643965</v>
      </c>
      <c r="AP1410" s="49">
        <v>15.95549750796501</v>
      </c>
      <c r="AQ1410" s="49">
        <v>0</v>
      </c>
      <c r="AR1410" s="49">
        <v>0</v>
      </c>
      <c r="AS1410" s="49">
        <v>0</v>
      </c>
      <c r="AT1410" s="28" t="s">
        <v>4748</v>
      </c>
      <c r="AU1410" s="28">
        <v>1500</v>
      </c>
      <c r="AV1410" s="28">
        <v>1500</v>
      </c>
    </row>
    <row r="1411" spans="1:48" x14ac:dyDescent="0.25">
      <c r="A1411" s="162">
        <v>1408</v>
      </c>
      <c r="B1411" s="3" t="s">
        <v>656</v>
      </c>
      <c r="C1411" s="3" t="s">
        <v>694</v>
      </c>
      <c r="D1411" s="28">
        <v>16600</v>
      </c>
      <c r="E1411" s="25">
        <v>-13.98964</v>
      </c>
      <c r="F1411" s="25">
        <v>-22.065729999999999</v>
      </c>
      <c r="G1411" s="25">
        <v>-17</v>
      </c>
      <c r="H1411" s="28">
        <v>129910305200</v>
      </c>
      <c r="I1411" s="51">
        <v>7.82592</v>
      </c>
      <c r="J1411" s="51">
        <v>80.127210000000005</v>
      </c>
      <c r="K1411" s="28">
        <v>355</v>
      </c>
      <c r="L1411" s="28">
        <v>6074000</v>
      </c>
      <c r="M1411" s="51">
        <v>24.8914304778808</v>
      </c>
      <c r="N1411" s="51">
        <v>0.74268739971616615</v>
      </c>
      <c r="O1411" s="51" t="s">
        <v>4942</v>
      </c>
      <c r="P1411" s="30">
        <v>271670.419513</v>
      </c>
      <c r="Q1411" s="27">
        <v>4.5519023369823497E-2</v>
      </c>
      <c r="R1411" s="30">
        <v>40498.873740000003</v>
      </c>
      <c r="S1411" s="27">
        <v>-0.85092645046671322</v>
      </c>
      <c r="T1411" s="30">
        <v>5202399.7238109997</v>
      </c>
      <c r="U1411" s="27">
        <v>127.45788643926372</v>
      </c>
      <c r="V1411" s="30">
        <v>37804.179392999999</v>
      </c>
      <c r="W1411" s="32">
        <v>1.8585928148419453</v>
      </c>
      <c r="X1411" s="30">
        <v>7437.2351719999997</v>
      </c>
      <c r="Y1411" s="32">
        <v>-0.80326949846775109</v>
      </c>
      <c r="Z1411" s="30">
        <v>23773.252472</v>
      </c>
      <c r="AA1411" s="32">
        <v>2.1965175125162761</v>
      </c>
      <c r="AB1411" s="30">
        <v>3160</v>
      </c>
      <c r="AC1411" s="27">
        <v>0.88995215311004783</v>
      </c>
      <c r="AD1411" s="30">
        <v>875</v>
      </c>
      <c r="AE1411" s="27">
        <v>-0.72310126582278489</v>
      </c>
      <c r="AF1411" s="30">
        <v>2913</v>
      </c>
      <c r="AG1411" s="27">
        <v>2.3291428571428572</v>
      </c>
      <c r="AH1411" s="25">
        <v>19.446775550100003</v>
      </c>
      <c r="AI1411" s="25">
        <v>4.2936952401520552</v>
      </c>
      <c r="AJ1411" s="25">
        <v>1.2642212869748566</v>
      </c>
      <c r="AK1411" s="25">
        <v>14.827608393194701</v>
      </c>
      <c r="AL1411" s="25">
        <v>4.1472585350500086</v>
      </c>
      <c r="AM1411" s="25">
        <v>13.874959479673898</v>
      </c>
      <c r="AN1411" s="49">
        <v>24.478409403647937</v>
      </c>
      <c r="AO1411" s="49">
        <v>38.974625566957812</v>
      </c>
      <c r="AP1411" s="49">
        <v>0.36888937478531947</v>
      </c>
      <c r="AQ1411" s="49">
        <v>0</v>
      </c>
      <c r="AR1411" s="49">
        <v>0</v>
      </c>
      <c r="AS1411" s="49">
        <v>419.79983307302643</v>
      </c>
      <c r="AT1411" s="28">
        <v>3000</v>
      </c>
      <c r="AU1411" s="28">
        <v>800</v>
      </c>
      <c r="AV1411" s="28" t="s">
        <v>4748</v>
      </c>
    </row>
    <row r="1412" spans="1:48" x14ac:dyDescent="0.25">
      <c r="A1412" s="162">
        <v>1409</v>
      </c>
      <c r="B1412" s="3" t="s">
        <v>4731</v>
      </c>
      <c r="C1412" s="3" t="s">
        <v>2176</v>
      </c>
      <c r="D1412" s="28">
        <v>19000</v>
      </c>
      <c r="E1412" s="25">
        <v>-13.63636</v>
      </c>
      <c r="F1412" s="25">
        <v>-5</v>
      </c>
      <c r="G1412" s="25">
        <v>-13.63636</v>
      </c>
      <c r="H1412" s="28">
        <v>1201750000000</v>
      </c>
      <c r="I1412" s="51">
        <v>63.25</v>
      </c>
      <c r="J1412" s="51">
        <v>100</v>
      </c>
      <c r="K1412" s="28">
        <v>320</v>
      </c>
      <c r="L1412" s="28">
        <v>6935000</v>
      </c>
      <c r="M1412" s="51">
        <v>11.571254567600487</v>
      </c>
      <c r="N1412" s="51">
        <v>1.6110274599684549</v>
      </c>
      <c r="O1412" s="51" t="s">
        <v>4942</v>
      </c>
      <c r="P1412" s="30" t="s">
        <v>4748</v>
      </c>
      <c r="Q1412" s="27" t="s">
        <v>4748</v>
      </c>
      <c r="R1412" s="30" t="s">
        <v>4748</v>
      </c>
      <c r="S1412" s="27" t="s">
        <v>4748</v>
      </c>
      <c r="T1412" s="30" t="s">
        <v>4908</v>
      </c>
      <c r="U1412" s="27" t="s">
        <v>4748</v>
      </c>
      <c r="V1412" s="30" t="s">
        <v>4748</v>
      </c>
      <c r="W1412" s="32" t="s">
        <v>4748</v>
      </c>
      <c r="X1412" s="30" t="s">
        <v>4748</v>
      </c>
      <c r="Y1412" s="32" t="s">
        <v>4748</v>
      </c>
      <c r="Z1412" s="30" t="s">
        <v>4908</v>
      </c>
      <c r="AA1412" s="32" t="s">
        <v>4748</v>
      </c>
      <c r="AB1412" s="30" t="s">
        <v>4908</v>
      </c>
      <c r="AC1412" s="27" t="s">
        <v>2001</v>
      </c>
      <c r="AD1412" s="30" t="s">
        <v>4908</v>
      </c>
      <c r="AE1412" s="27" t="s">
        <v>2001</v>
      </c>
      <c r="AF1412" s="30" t="s">
        <v>4908</v>
      </c>
      <c r="AG1412" s="27" t="s">
        <v>4748</v>
      </c>
      <c r="AH1412" s="25" t="s">
        <v>4908</v>
      </c>
      <c r="AI1412" s="25" t="s">
        <v>4908</v>
      </c>
      <c r="AJ1412" s="25" t="s">
        <v>4908</v>
      </c>
      <c r="AK1412" s="25" t="s">
        <v>4908</v>
      </c>
      <c r="AL1412" s="25" t="s">
        <v>4908</v>
      </c>
      <c r="AM1412" s="25" t="s">
        <v>4908</v>
      </c>
      <c r="AN1412" s="49" t="s">
        <v>4908</v>
      </c>
      <c r="AO1412" s="49" t="s">
        <v>4908</v>
      </c>
      <c r="AP1412" s="49" t="s">
        <v>4908</v>
      </c>
      <c r="AQ1412" s="49" t="s">
        <v>4908</v>
      </c>
      <c r="AR1412" s="49" t="s">
        <v>4908</v>
      </c>
      <c r="AS1412" s="49" t="s">
        <v>4908</v>
      </c>
      <c r="AT1412" s="28" t="s">
        <v>4908</v>
      </c>
      <c r="AU1412" s="28" t="s">
        <v>4908</v>
      </c>
      <c r="AV1412" s="28" t="s">
        <v>4908</v>
      </c>
    </row>
    <row r="1413" spans="1:48" x14ac:dyDescent="0.25">
      <c r="A1413" s="162">
        <v>1410</v>
      </c>
      <c r="B1413" s="3" t="s">
        <v>657</v>
      </c>
      <c r="C1413" s="3" t="s">
        <v>694</v>
      </c>
      <c r="D1413" s="28">
        <v>8800</v>
      </c>
      <c r="E1413" s="25">
        <v>-15.38462</v>
      </c>
      <c r="F1413" s="25">
        <v>-4.3478260000000004</v>
      </c>
      <c r="G1413" s="25">
        <v>-11.2072</v>
      </c>
      <c r="H1413" s="28">
        <v>370581983200</v>
      </c>
      <c r="I1413" s="51">
        <v>42.11159</v>
      </c>
      <c r="J1413" s="51">
        <v>68.656660000000002</v>
      </c>
      <c r="K1413" s="28">
        <v>19611.5</v>
      </c>
      <c r="L1413" s="28">
        <v>192817000</v>
      </c>
      <c r="M1413" s="51">
        <v>10.076035597133748</v>
      </c>
      <c r="N1413" s="51">
        <v>0.59129994395166852</v>
      </c>
      <c r="O1413" s="51">
        <v>0.63169379999999997</v>
      </c>
      <c r="P1413" s="30">
        <v>3428490.6271990002</v>
      </c>
      <c r="Q1413" s="27">
        <v>0.26224627892517161</v>
      </c>
      <c r="R1413" s="30">
        <v>4550905.3278940003</v>
      </c>
      <c r="S1413" s="27">
        <v>0.32737866972440521</v>
      </c>
      <c r="T1413" s="30">
        <v>5980106.0055430001</v>
      </c>
      <c r="U1413" s="27">
        <v>0.3140475520088184</v>
      </c>
      <c r="V1413" s="30">
        <v>48182.393423000001</v>
      </c>
      <c r="W1413" s="32">
        <v>1.2542126054236546</v>
      </c>
      <c r="X1413" s="30">
        <v>81509.464989999993</v>
      </c>
      <c r="Y1413" s="32">
        <v>0.6916856801698692</v>
      </c>
      <c r="Z1413" s="30">
        <v>71332.327365999998</v>
      </c>
      <c r="AA1413" s="32">
        <v>-0.12485835387643116</v>
      </c>
      <c r="AB1413" s="30">
        <v>1195</v>
      </c>
      <c r="AC1413" s="27">
        <v>1.0117845117845117</v>
      </c>
      <c r="AD1413" s="30">
        <v>1923</v>
      </c>
      <c r="AE1413" s="27">
        <v>0.60920502092050199</v>
      </c>
      <c r="AF1413" s="30">
        <v>1644</v>
      </c>
      <c r="AG1413" s="27">
        <v>-0.14508580343213728</v>
      </c>
      <c r="AH1413" s="25">
        <v>3.8315308021827232</v>
      </c>
      <c r="AI1413" s="25">
        <v>6.2461934222412712</v>
      </c>
      <c r="AJ1413" s="25">
        <v>4.3906049481529186</v>
      </c>
      <c r="AK1413" s="25">
        <v>8.3580630917477006</v>
      </c>
      <c r="AL1413" s="25">
        <v>12.564992350512515</v>
      </c>
      <c r="AM1413" s="25">
        <v>10.540490577316799</v>
      </c>
      <c r="AN1413" s="49">
        <v>4.4950302864297464</v>
      </c>
      <c r="AO1413" s="49">
        <v>5.4829475852548937</v>
      </c>
      <c r="AP1413" s="49">
        <v>3.8882140338060256</v>
      </c>
      <c r="AQ1413" s="49">
        <v>70.717809707869222</v>
      </c>
      <c r="AR1413" s="49">
        <v>91.342580355527375</v>
      </c>
      <c r="AS1413" s="49">
        <v>134.28220162888945</v>
      </c>
      <c r="AT1413" s="28">
        <v>1000</v>
      </c>
      <c r="AU1413" s="28">
        <v>1500</v>
      </c>
      <c r="AV1413" s="28" t="s">
        <v>4748</v>
      </c>
    </row>
    <row r="1414" spans="1:48" x14ac:dyDescent="0.25">
      <c r="A1414" s="162">
        <v>1411</v>
      </c>
      <c r="B1414" s="3" t="s">
        <v>3828</v>
      </c>
      <c r="C1414" s="3" t="s">
        <v>2176</v>
      </c>
      <c r="D1414" s="28">
        <v>11300</v>
      </c>
      <c r="E1414" s="25">
        <v>-10.317460000000001</v>
      </c>
      <c r="F1414" s="25">
        <v>-2.5862069999999999</v>
      </c>
      <c r="G1414" s="25">
        <v>-13.076919999999999</v>
      </c>
      <c r="H1414" s="28">
        <v>5650000000000</v>
      </c>
      <c r="I1414" s="51">
        <v>500</v>
      </c>
      <c r="J1414" s="51">
        <v>97.988200000000006</v>
      </c>
      <c r="K1414" s="28">
        <v>399612</v>
      </c>
      <c r="L1414" s="28">
        <v>4777013000</v>
      </c>
      <c r="M1414" s="51">
        <v>14.637305699481866</v>
      </c>
      <c r="N1414" s="51">
        <v>0.9436567477486465</v>
      </c>
      <c r="O1414" s="51">
        <v>1.2347919999999999</v>
      </c>
      <c r="P1414" s="30" t="s">
        <v>4748</v>
      </c>
      <c r="Q1414" s="27" t="s">
        <v>4347</v>
      </c>
      <c r="R1414" s="30" t="s">
        <v>4359</v>
      </c>
      <c r="S1414" s="27" t="s">
        <v>4748</v>
      </c>
      <c r="T1414" s="30">
        <v>17446543.799942002</v>
      </c>
      <c r="U1414" s="27">
        <v>113288.24545416885</v>
      </c>
      <c r="V1414" s="30" t="s">
        <v>4590</v>
      </c>
      <c r="W1414" s="32" t="s">
        <v>4327</v>
      </c>
      <c r="X1414" s="30" t="s">
        <v>4748</v>
      </c>
      <c r="Y1414" s="32" t="s">
        <v>4748</v>
      </c>
      <c r="Z1414" s="30">
        <v>385955.50611399999</v>
      </c>
      <c r="AA1414" s="32" t="s">
        <v>4748</v>
      </c>
      <c r="AB1414" s="30">
        <v>780</v>
      </c>
      <c r="AC1414" s="27" t="s">
        <v>2001</v>
      </c>
      <c r="AD1414" s="30">
        <v>650</v>
      </c>
      <c r="AE1414" s="27">
        <v>-0.16666666666666663</v>
      </c>
      <c r="AF1414" s="30">
        <v>772</v>
      </c>
      <c r="AG1414" s="27">
        <v>0.18769230769230769</v>
      </c>
      <c r="AH1414" s="25" t="s">
        <v>4748</v>
      </c>
      <c r="AI1414" s="25">
        <v>1.6831434420926483</v>
      </c>
      <c r="AJ1414" s="25">
        <v>1.8965600544749828</v>
      </c>
      <c r="AK1414" s="25" t="s">
        <v>4748</v>
      </c>
      <c r="AL1414" s="25">
        <v>5.5020576862714918</v>
      </c>
      <c r="AM1414" s="25">
        <v>6.4704259325610023</v>
      </c>
      <c r="AN1414" s="49">
        <v>12.411955766230454</v>
      </c>
      <c r="AO1414" s="49">
        <v>11.021908025231708</v>
      </c>
      <c r="AP1414" s="49">
        <v>9.1252272525764848</v>
      </c>
      <c r="AQ1414" s="49">
        <v>110.31933122947144</v>
      </c>
      <c r="AR1414" s="49">
        <v>116.39549405202081</v>
      </c>
      <c r="AS1414" s="49">
        <v>126.76844504668097</v>
      </c>
      <c r="AT1414" s="28">
        <v>500</v>
      </c>
      <c r="AU1414" s="28" t="s">
        <v>4748</v>
      </c>
      <c r="AV1414" s="28" t="s">
        <v>4748</v>
      </c>
    </row>
    <row r="1415" spans="1:48" x14ac:dyDescent="0.25">
      <c r="A1415" s="162">
        <v>1412</v>
      </c>
      <c r="B1415" s="3" t="s">
        <v>3831</v>
      </c>
      <c r="C1415" s="3" t="s">
        <v>2176</v>
      </c>
      <c r="D1415" s="28">
        <v>10400</v>
      </c>
      <c r="E1415" s="25">
        <v>0.97087380000000001</v>
      </c>
      <c r="F1415" s="25">
        <v>-11.11111</v>
      </c>
      <c r="G1415" s="25">
        <v>1.9607840000000001</v>
      </c>
      <c r="H1415" s="28">
        <v>372054259200</v>
      </c>
      <c r="I1415" s="51">
        <v>35.774450000000002</v>
      </c>
      <c r="J1415" s="51">
        <v>99.682169999999999</v>
      </c>
      <c r="K1415" s="28">
        <v>5410</v>
      </c>
      <c r="L1415" s="28">
        <v>56541000</v>
      </c>
      <c r="M1415" s="51">
        <v>10.721649484536082</v>
      </c>
      <c r="N1415" s="51">
        <v>0.95361704877966158</v>
      </c>
      <c r="O1415" s="51" t="s">
        <v>4942</v>
      </c>
      <c r="P1415" s="30" t="s">
        <v>4748</v>
      </c>
      <c r="Q1415" s="27" t="s">
        <v>4748</v>
      </c>
      <c r="R1415" s="30" t="s">
        <v>4591</v>
      </c>
      <c r="S1415" s="27" t="s">
        <v>4748</v>
      </c>
      <c r="T1415" s="30">
        <v>971803.44159599999</v>
      </c>
      <c r="U1415" s="27">
        <v>1078.7816017733333</v>
      </c>
      <c r="V1415" s="30" t="s">
        <v>4748</v>
      </c>
      <c r="W1415" s="32" t="s">
        <v>4592</v>
      </c>
      <c r="X1415" s="30" t="s">
        <v>4748</v>
      </c>
      <c r="Y1415" s="32" t="s">
        <v>4748</v>
      </c>
      <c r="Z1415" s="30">
        <v>34846.239669000002</v>
      </c>
      <c r="AA1415" s="32" t="s">
        <v>4748</v>
      </c>
      <c r="AB1415" s="30" t="s">
        <v>4748</v>
      </c>
      <c r="AC1415" s="27" t="s">
        <v>2001</v>
      </c>
      <c r="AD1415" s="30" t="s">
        <v>4748</v>
      </c>
      <c r="AE1415" s="27" t="s">
        <v>2001</v>
      </c>
      <c r="AF1415" s="30">
        <v>970</v>
      </c>
      <c r="AG1415" s="27" t="s">
        <v>4748</v>
      </c>
      <c r="AH1415" s="25" t="s">
        <v>4748</v>
      </c>
      <c r="AI1415" s="25" t="s">
        <v>4748</v>
      </c>
      <c r="AJ1415" s="25">
        <v>3.136361283886334</v>
      </c>
      <c r="AK1415" s="25" t="s">
        <v>4748</v>
      </c>
      <c r="AL1415" s="25" t="s">
        <v>4748</v>
      </c>
      <c r="AM1415" s="25">
        <v>9.0754887468434546</v>
      </c>
      <c r="AN1415" s="49" t="s">
        <v>4748</v>
      </c>
      <c r="AO1415" s="49">
        <v>16.338559612539939</v>
      </c>
      <c r="AP1415" s="49">
        <v>16.343733321437306</v>
      </c>
      <c r="AQ1415" s="49" t="s">
        <v>4748</v>
      </c>
      <c r="AR1415" s="49">
        <v>2.9882098676764657</v>
      </c>
      <c r="AS1415" s="49">
        <v>8.2914476273907223</v>
      </c>
      <c r="AT1415" s="28" t="s">
        <v>4748</v>
      </c>
      <c r="AU1415" s="28" t="s">
        <v>4748</v>
      </c>
      <c r="AV1415" s="28" t="s">
        <v>4748</v>
      </c>
    </row>
    <row r="1416" spans="1:48" x14ac:dyDescent="0.25">
      <c r="A1416" s="162">
        <v>1413</v>
      </c>
      <c r="B1416" s="3" t="s">
        <v>293</v>
      </c>
      <c r="C1416" s="3" t="s">
        <v>1</v>
      </c>
      <c r="D1416" s="28">
        <v>90200</v>
      </c>
      <c r="E1416" s="25">
        <v>0.22222220000000001</v>
      </c>
      <c r="F1416" s="25">
        <v>-3.2188840000000001</v>
      </c>
      <c r="G1416" s="25">
        <v>62.230220000000003</v>
      </c>
      <c r="H1416" s="28">
        <v>8334835658600</v>
      </c>
      <c r="I1416" s="51">
        <v>92.403939999999992</v>
      </c>
      <c r="J1416" s="51">
        <v>37.651130000000002</v>
      </c>
      <c r="K1416" s="28">
        <v>185579</v>
      </c>
      <c r="L1416" s="28">
        <v>17199200000</v>
      </c>
      <c r="M1416" s="51">
        <v>5.0435425743468594</v>
      </c>
      <c r="N1416" s="51">
        <v>1.9282296429900536</v>
      </c>
      <c r="O1416" s="51">
        <v>0.86630149999999995</v>
      </c>
      <c r="P1416" s="30">
        <v>6493390.2014859999</v>
      </c>
      <c r="Q1416" s="27">
        <v>3.1933763564428563E-2</v>
      </c>
      <c r="R1416" s="30">
        <v>7303546.1995660001</v>
      </c>
      <c r="S1416" s="27">
        <v>0.12476625813963826</v>
      </c>
      <c r="T1416" s="30">
        <v>8151496.678107</v>
      </c>
      <c r="U1416" s="27">
        <v>0.11610120007064345</v>
      </c>
      <c r="V1416" s="30">
        <v>322558.28217700002</v>
      </c>
      <c r="W1416" s="32">
        <v>-0.26549751123452292</v>
      </c>
      <c r="X1416" s="30">
        <v>566737.49965100002</v>
      </c>
      <c r="Y1416" s="32">
        <v>0.75700805394297577</v>
      </c>
      <c r="Z1416" s="30">
        <v>604706.15121599997</v>
      </c>
      <c r="AA1416" s="32">
        <v>6.6995128411974234E-2</v>
      </c>
      <c r="AB1416" s="30">
        <v>3274</v>
      </c>
      <c r="AC1416" s="27">
        <v>-0.31876820640865589</v>
      </c>
      <c r="AD1416" s="30">
        <v>5922</v>
      </c>
      <c r="AE1416" s="27">
        <v>0.80879657910812464</v>
      </c>
      <c r="AF1416" s="30">
        <v>6551</v>
      </c>
      <c r="AG1416" s="27">
        <v>0.10621411685241472</v>
      </c>
      <c r="AH1416" s="25">
        <v>7.2903364847895169</v>
      </c>
      <c r="AI1416" s="25">
        <v>12.868938652218487</v>
      </c>
      <c r="AJ1416" s="25">
        <v>12.739422619001273</v>
      </c>
      <c r="AK1416" s="25">
        <v>15.331548485473965</v>
      </c>
      <c r="AL1416" s="25">
        <v>24.495415105747025</v>
      </c>
      <c r="AM1416" s="25">
        <v>22.692476200785293</v>
      </c>
      <c r="AN1416" s="49">
        <v>12.359871096462561</v>
      </c>
      <c r="AO1416" s="49">
        <v>14.606104528200159</v>
      </c>
      <c r="AP1416" s="49">
        <v>14.376370217133482</v>
      </c>
      <c r="AQ1416" s="49">
        <v>84.819457728350997</v>
      </c>
      <c r="AR1416" s="49">
        <v>57.82729957376538</v>
      </c>
      <c r="AS1416" s="49">
        <v>47.932822464890407</v>
      </c>
      <c r="AT1416" s="28">
        <v>1500</v>
      </c>
      <c r="AU1416" s="28">
        <v>2000</v>
      </c>
      <c r="AV1416" s="28">
        <v>2000</v>
      </c>
    </row>
    <row r="1417" spans="1:48" x14ac:dyDescent="0.25">
      <c r="A1417" s="162">
        <v>1414</v>
      </c>
      <c r="B1417" s="3" t="s">
        <v>3833</v>
      </c>
      <c r="C1417" s="3" t="s">
        <v>2176</v>
      </c>
      <c r="D1417" s="28">
        <v>8300</v>
      </c>
      <c r="E1417" s="25">
        <v>3.75</v>
      </c>
      <c r="F1417" s="25">
        <v>-7.7777779999999996</v>
      </c>
      <c r="G1417" s="25">
        <v>-7.7777779999999996</v>
      </c>
      <c r="H1417" s="28">
        <v>58100000000</v>
      </c>
      <c r="I1417" s="51">
        <v>7</v>
      </c>
      <c r="J1417" s="51">
        <v>100</v>
      </c>
      <c r="K1417" s="28">
        <v>4650</v>
      </c>
      <c r="L1417" s="28">
        <v>36424500</v>
      </c>
      <c r="M1417" s="51">
        <v>5.5186170212765955</v>
      </c>
      <c r="N1417" s="51">
        <v>0.63281365350974261</v>
      </c>
      <c r="O1417" s="51" t="s">
        <v>4942</v>
      </c>
      <c r="P1417" s="30" t="s">
        <v>4748</v>
      </c>
      <c r="Q1417" s="27" t="s">
        <v>4748</v>
      </c>
      <c r="R1417" s="30" t="s">
        <v>4381</v>
      </c>
      <c r="S1417" s="27" t="s">
        <v>4748</v>
      </c>
      <c r="T1417" s="30">
        <v>67966.504759999996</v>
      </c>
      <c r="U1417" s="27">
        <v>254.51317578947368</v>
      </c>
      <c r="V1417" s="30" t="s">
        <v>4748</v>
      </c>
      <c r="W1417" s="32" t="s">
        <v>4593</v>
      </c>
      <c r="X1417" s="30" t="s">
        <v>4748</v>
      </c>
      <c r="Y1417" s="32" t="s">
        <v>4748</v>
      </c>
      <c r="Z1417" s="30">
        <v>12542.423033999999</v>
      </c>
      <c r="AA1417" s="32" t="s">
        <v>4748</v>
      </c>
      <c r="AB1417" s="30" t="s">
        <v>4748</v>
      </c>
      <c r="AC1417" s="27" t="s">
        <v>2001</v>
      </c>
      <c r="AD1417" s="30">
        <v>833</v>
      </c>
      <c r="AE1417" s="27" t="s">
        <v>2001</v>
      </c>
      <c r="AF1417" s="30">
        <v>1433</v>
      </c>
      <c r="AG1417" s="27">
        <v>0.72028811524609848</v>
      </c>
      <c r="AH1417" s="25" t="s">
        <v>4748</v>
      </c>
      <c r="AI1417" s="25" t="s">
        <v>4748</v>
      </c>
      <c r="AJ1417" s="25">
        <v>2.9100423584797417</v>
      </c>
      <c r="AK1417" s="25" t="s">
        <v>4748</v>
      </c>
      <c r="AL1417" s="25" t="s">
        <v>4748</v>
      </c>
      <c r="AM1417" s="25">
        <v>11.550158976345259</v>
      </c>
      <c r="AN1417" s="49" t="s">
        <v>4748</v>
      </c>
      <c r="AO1417" s="49">
        <v>36.041399079307645</v>
      </c>
      <c r="AP1417" s="49">
        <v>25.062281131197604</v>
      </c>
      <c r="AQ1417" s="49" t="s">
        <v>4748</v>
      </c>
      <c r="AR1417" s="49">
        <v>167.01613982867903</v>
      </c>
      <c r="AS1417" s="49">
        <v>123.17673948343624</v>
      </c>
      <c r="AT1417" s="28" t="s">
        <v>4748</v>
      </c>
      <c r="AU1417" s="28" t="s">
        <v>4748</v>
      </c>
      <c r="AV1417" s="28">
        <v>1200</v>
      </c>
    </row>
    <row r="1418" spans="1:48" x14ac:dyDescent="0.25">
      <c r="A1418" s="162">
        <v>1415</v>
      </c>
      <c r="B1418" s="3" t="s">
        <v>3836</v>
      </c>
      <c r="C1418" s="3" t="s">
        <v>2176</v>
      </c>
      <c r="D1418" s="28">
        <v>22400</v>
      </c>
      <c r="E1418" s="25">
        <v>0</v>
      </c>
      <c r="F1418" s="25">
        <v>0</v>
      </c>
      <c r="G1418" s="25">
        <v>6.6666670000000003</v>
      </c>
      <c r="H1418" s="28">
        <v>481600000000</v>
      </c>
      <c r="I1418" s="51">
        <v>21.5</v>
      </c>
      <c r="J1418" s="51">
        <v>4.8786050000000003</v>
      </c>
      <c r="K1418" s="28">
        <v>0</v>
      </c>
      <c r="L1418" s="28" t="s">
        <v>4942</v>
      </c>
      <c r="M1418" s="51">
        <v>50.793650793650791</v>
      </c>
      <c r="N1418" s="51">
        <v>2.1362392436031095</v>
      </c>
      <c r="O1418" s="51" t="s">
        <v>4942</v>
      </c>
      <c r="P1418" s="30" t="s">
        <v>4345</v>
      </c>
      <c r="Q1418" s="27" t="s">
        <v>4446</v>
      </c>
      <c r="R1418" s="30" t="s">
        <v>4377</v>
      </c>
      <c r="S1418" s="27" t="s">
        <v>4362</v>
      </c>
      <c r="T1418" s="30">
        <v>692677.10310199996</v>
      </c>
      <c r="U1418" s="27">
        <v>822.63508097740782</v>
      </c>
      <c r="V1418" s="30" t="s">
        <v>4594</v>
      </c>
      <c r="W1418" s="32" t="s">
        <v>4537</v>
      </c>
      <c r="X1418" s="30" t="s">
        <v>4385</v>
      </c>
      <c r="Y1418" s="32" t="s">
        <v>4595</v>
      </c>
      <c r="Z1418" s="30">
        <v>-5823.3867959999998</v>
      </c>
      <c r="AA1418" s="32">
        <v>-10.22882218066561</v>
      </c>
      <c r="AB1418" s="30">
        <v>247.34624299999999</v>
      </c>
      <c r="AC1418" s="27">
        <v>4.2626860212765951</v>
      </c>
      <c r="AD1418" s="30">
        <v>3</v>
      </c>
      <c r="AE1418" s="27">
        <v>-0.98787125301110801</v>
      </c>
      <c r="AF1418" s="30">
        <v>-274</v>
      </c>
      <c r="AG1418" s="27">
        <v>-92.333333333333329</v>
      </c>
      <c r="AH1418" s="25">
        <v>1.8248458649845412</v>
      </c>
      <c r="AI1418" s="25">
        <v>5.252177632937928E-2</v>
      </c>
      <c r="AJ1418" s="25">
        <v>-1.8686964874621168</v>
      </c>
      <c r="AK1418" s="25">
        <v>2.3627447222575428</v>
      </c>
      <c r="AL1418" s="25">
        <v>2.680913158068874E-2</v>
      </c>
      <c r="AM1418" s="25">
        <v>-2.6613980476278933</v>
      </c>
      <c r="AN1418" s="49">
        <v>9.3740836371274625</v>
      </c>
      <c r="AO1418" s="49">
        <v>6.107470114401659</v>
      </c>
      <c r="AP1418" s="49">
        <v>6.6184597632425461</v>
      </c>
      <c r="AQ1418" s="49">
        <v>33.256713236305288</v>
      </c>
      <c r="AR1418" s="49">
        <v>26.085073530933073</v>
      </c>
      <c r="AS1418" s="49">
        <v>11.372728390837413</v>
      </c>
      <c r="AT1418" s="28" t="s">
        <v>4748</v>
      </c>
      <c r="AU1418" s="28" t="s">
        <v>4748</v>
      </c>
      <c r="AV1418" s="28">
        <v>0</v>
      </c>
    </row>
    <row r="1419" spans="1:48" x14ac:dyDescent="0.25">
      <c r="A1419" s="162">
        <v>1416</v>
      </c>
      <c r="B1419" s="3" t="s">
        <v>294</v>
      </c>
      <c r="C1419" s="3" t="s">
        <v>1</v>
      </c>
      <c r="D1419" s="6">
        <v>1410</v>
      </c>
      <c r="E1419" s="171">
        <v>38.235289999999999</v>
      </c>
      <c r="F1419" s="171">
        <v>161.11109999999999</v>
      </c>
      <c r="G1419" s="171">
        <v>11.90476</v>
      </c>
      <c r="H1419" s="6">
        <v>211500000000</v>
      </c>
      <c r="I1419" s="154">
        <v>150</v>
      </c>
      <c r="J1419" s="154">
        <v>89.365750000000006</v>
      </c>
      <c r="K1419" s="6">
        <v>1629009</v>
      </c>
      <c r="L1419" s="6">
        <v>2493650000</v>
      </c>
      <c r="M1419" s="154" t="s">
        <v>4942</v>
      </c>
      <c r="N1419" s="154">
        <v>1.3015609106287691</v>
      </c>
      <c r="O1419" s="154">
        <v>0.60586669999999998</v>
      </c>
      <c r="P1419" s="172">
        <v>659671.08215000003</v>
      </c>
      <c r="Q1419" s="168">
        <v>0.67058995724156922</v>
      </c>
      <c r="R1419" s="172">
        <v>1164490.3814350001</v>
      </c>
      <c r="S1419" s="168">
        <v>0.76525910100484174</v>
      </c>
      <c r="T1419" s="172">
        <v>16078.97321</v>
      </c>
      <c r="U1419" s="168">
        <v>-0.98619226619099609</v>
      </c>
      <c r="V1419" s="172">
        <v>75089.338380000001</v>
      </c>
      <c r="W1419" s="173">
        <v>-0.18083652155865571</v>
      </c>
      <c r="X1419" s="172">
        <v>-32528.280777</v>
      </c>
      <c r="Y1419" s="173">
        <v>-1.4331943985494469</v>
      </c>
      <c r="Z1419" s="172">
        <v>-1178583.9049170001</v>
      </c>
      <c r="AA1419" s="173">
        <v>35.232591356329834</v>
      </c>
      <c r="AB1419" s="172">
        <v>619.69727399999999</v>
      </c>
      <c r="AC1419" s="168">
        <v>-0.65067797406989847</v>
      </c>
      <c r="AD1419" s="172">
        <v>-223</v>
      </c>
      <c r="AE1419" s="168">
        <v>-1.3598531240271359</v>
      </c>
      <c r="AF1419" s="172">
        <v>-7904</v>
      </c>
      <c r="AG1419" s="168">
        <v>34.44394618834081</v>
      </c>
      <c r="AH1419" s="171">
        <v>5.0734889550952502</v>
      </c>
      <c r="AI1419" s="171">
        <v>-1.8055538476561186</v>
      </c>
      <c r="AJ1419" s="171">
        <v>-98.828126245906773</v>
      </c>
      <c r="AK1419" s="171">
        <v>5.7945776433974627</v>
      </c>
      <c r="AL1419" s="171">
        <v>-1.9297804409411197</v>
      </c>
      <c r="AM1419" s="171">
        <v>-108.85604064060375</v>
      </c>
      <c r="AN1419" s="170">
        <v>4.8038133196195325</v>
      </c>
      <c r="AO1419" s="170">
        <v>1.7556934143849179</v>
      </c>
      <c r="AP1419" s="170">
        <v>-55.281186677218173</v>
      </c>
      <c r="AQ1419" s="170">
        <v>3.4681860588904607</v>
      </c>
      <c r="AR1419" s="170">
        <v>0.28015646293769958</v>
      </c>
      <c r="AS1419" s="170">
        <v>1.4830975750690767</v>
      </c>
      <c r="AT1419" s="6">
        <v>0</v>
      </c>
      <c r="AU1419" s="6">
        <v>0</v>
      </c>
      <c r="AV1419" s="6">
        <v>0</v>
      </c>
    </row>
    <row r="1420" spans="1:48" x14ac:dyDescent="0.25">
      <c r="A1420" s="162">
        <v>1417</v>
      </c>
      <c r="B1420" s="3" t="s">
        <v>3839</v>
      </c>
      <c r="C1420" s="3" t="s">
        <v>2176</v>
      </c>
      <c r="D1420" s="28" t="s">
        <v>4942</v>
      </c>
      <c r="E1420" s="25" t="s">
        <v>4942</v>
      </c>
      <c r="F1420" s="25" t="s">
        <v>4942</v>
      </c>
      <c r="G1420" s="25" t="s">
        <v>4942</v>
      </c>
      <c r="H1420" s="28" t="s">
        <v>4942</v>
      </c>
      <c r="I1420" s="51">
        <v>7.5</v>
      </c>
      <c r="J1420" s="51">
        <v>54.462139999999998</v>
      </c>
      <c r="K1420" s="28">
        <v>0</v>
      </c>
      <c r="L1420" s="28" t="s">
        <v>4942</v>
      </c>
      <c r="M1420" s="51" t="s">
        <v>4942</v>
      </c>
      <c r="N1420" s="51" t="s">
        <v>4942</v>
      </c>
      <c r="O1420" s="51" t="s">
        <v>4942</v>
      </c>
      <c r="P1420" s="30" t="s">
        <v>4596</v>
      </c>
      <c r="Q1420" s="27" t="s">
        <v>4454</v>
      </c>
      <c r="R1420" s="30" t="s">
        <v>4324</v>
      </c>
      <c r="S1420" s="27" t="s">
        <v>4368</v>
      </c>
      <c r="T1420" s="30">
        <v>124675.122066</v>
      </c>
      <c r="U1420" s="27">
        <v>268.27672152483802</v>
      </c>
      <c r="V1420" s="30" t="s">
        <v>4540</v>
      </c>
      <c r="W1420" s="32" t="s">
        <v>4597</v>
      </c>
      <c r="X1420" s="30" t="s">
        <v>4281</v>
      </c>
      <c r="Y1420" s="32" t="s">
        <v>4390</v>
      </c>
      <c r="Z1420" s="30">
        <v>-12476.288269999999</v>
      </c>
      <c r="AA1420" s="32">
        <v>566.10401227272723</v>
      </c>
      <c r="AB1420" s="30">
        <v>-815</v>
      </c>
      <c r="AC1420" s="27">
        <v>-0.54443823365008392</v>
      </c>
      <c r="AD1420" s="30">
        <v>-1121</v>
      </c>
      <c r="AE1420" s="27">
        <v>0.37546012269938656</v>
      </c>
      <c r="AF1420" s="30">
        <v>-1664</v>
      </c>
      <c r="AG1420" s="27">
        <v>0.48438893844781444</v>
      </c>
      <c r="AH1420" s="25">
        <v>-3.9180659344575859</v>
      </c>
      <c r="AI1420" s="25">
        <v>-5.5623529919911086</v>
      </c>
      <c r="AJ1420" s="25">
        <v>-14.420879724135466</v>
      </c>
      <c r="AK1420" s="25">
        <v>-12.402490207501538</v>
      </c>
      <c r="AL1420" s="25">
        <v>-16.770303426999721</v>
      </c>
      <c r="AM1420" s="25">
        <v>-32.116514697495298</v>
      </c>
      <c r="AN1420" s="49">
        <v>10.907968735362871</v>
      </c>
      <c r="AO1420" s="49">
        <v>8.3282444126767885</v>
      </c>
      <c r="AP1420" s="49">
        <v>-0.31730739256110585</v>
      </c>
      <c r="AQ1420" s="49">
        <v>114.71907625094273</v>
      </c>
      <c r="AR1420" s="49">
        <v>68.20080260947519</v>
      </c>
      <c r="AS1420" s="49">
        <v>0</v>
      </c>
      <c r="AT1420" s="28">
        <v>0</v>
      </c>
      <c r="AU1420" s="28">
        <v>0</v>
      </c>
      <c r="AV1420" s="28">
        <v>0</v>
      </c>
    </row>
    <row r="1421" spans="1:48" x14ac:dyDescent="0.25">
      <c r="A1421" s="162">
        <v>1418</v>
      </c>
      <c r="B1421" s="3" t="s">
        <v>658</v>
      </c>
      <c r="C1421" s="3" t="s">
        <v>694</v>
      </c>
      <c r="D1421" s="28">
        <v>32200</v>
      </c>
      <c r="E1421" s="25">
        <v>3.870968</v>
      </c>
      <c r="F1421" s="25">
        <v>31.428570000000001</v>
      </c>
      <c r="G1421" s="25">
        <v>-33.744860000000003</v>
      </c>
      <c r="H1421" s="28">
        <v>805000000000</v>
      </c>
      <c r="I1421" s="51">
        <v>25</v>
      </c>
      <c r="J1421" s="51">
        <v>47.319809999999997</v>
      </c>
      <c r="K1421" s="28">
        <v>115</v>
      </c>
      <c r="L1421" s="28">
        <v>3752000</v>
      </c>
      <c r="M1421" s="51">
        <v>5.701170807734627</v>
      </c>
      <c r="N1421" s="51">
        <v>1.2262146571084072</v>
      </c>
      <c r="O1421" s="51">
        <v>0.77229369999999997</v>
      </c>
      <c r="P1421" s="30">
        <v>1561482.5057920001</v>
      </c>
      <c r="Q1421" s="27">
        <v>8.354519840696617E-2</v>
      </c>
      <c r="R1421" s="30">
        <v>1802460.665945</v>
      </c>
      <c r="S1421" s="27">
        <v>0.1543265193552541</v>
      </c>
      <c r="T1421" s="30">
        <v>2039571.5601250001</v>
      </c>
      <c r="U1421" s="27">
        <v>0.13154844300343541</v>
      </c>
      <c r="V1421" s="30">
        <v>100565.715207</v>
      </c>
      <c r="W1421" s="32">
        <v>0.20500427760074103</v>
      </c>
      <c r="X1421" s="30">
        <v>109353.659405</v>
      </c>
      <c r="Y1421" s="32">
        <v>8.7385091230259615E-2</v>
      </c>
      <c r="Z1421" s="30">
        <v>155711.381391</v>
      </c>
      <c r="AA1421" s="32">
        <v>0.42392474324348384</v>
      </c>
      <c r="AB1421" s="30">
        <v>4289.1630949999999</v>
      </c>
      <c r="AC1421" s="27">
        <v>-0.32438261619756281</v>
      </c>
      <c r="AD1421" s="30">
        <v>4661.5980069999996</v>
      </c>
      <c r="AE1421" s="27">
        <v>8.6831604150039876E-2</v>
      </c>
      <c r="AF1421" s="30">
        <v>6210.8902879999996</v>
      </c>
      <c r="AG1421" s="27">
        <v>0.33235218452417709</v>
      </c>
      <c r="AH1421" s="25">
        <v>10.387956920004834</v>
      </c>
      <c r="AI1421" s="25">
        <v>9.5826197615674005</v>
      </c>
      <c r="AJ1421" s="25">
        <v>12.680613709119875</v>
      </c>
      <c r="AK1421" s="25">
        <v>22.993012943192671</v>
      </c>
      <c r="AL1421" s="25">
        <v>21.793010644033195</v>
      </c>
      <c r="AM1421" s="25">
        <v>27.565664338861062</v>
      </c>
      <c r="AN1421" s="49">
        <v>20.223392488526837</v>
      </c>
      <c r="AO1421" s="49">
        <v>20.291807311381326</v>
      </c>
      <c r="AP1421" s="49">
        <v>18.111606824246973</v>
      </c>
      <c r="AQ1421" s="49">
        <v>52.090271133568976</v>
      </c>
      <c r="AR1421" s="49">
        <v>53.310748851536758</v>
      </c>
      <c r="AS1421" s="49">
        <v>48.786276248188983</v>
      </c>
      <c r="AT1421" s="28">
        <v>1369.2459999999999</v>
      </c>
      <c r="AU1421" s="28">
        <v>6384.1094750000002</v>
      </c>
      <c r="AV1421" s="28" t="s">
        <v>4748</v>
      </c>
    </row>
    <row r="1422" spans="1:48" x14ac:dyDescent="0.25">
      <c r="A1422" s="162">
        <v>1419</v>
      </c>
      <c r="B1422" s="3" t="s">
        <v>4749</v>
      </c>
      <c r="C1422" s="3" t="s">
        <v>1</v>
      </c>
      <c r="D1422" s="28">
        <v>89000</v>
      </c>
      <c r="E1422" s="25">
        <v>-3.887689</v>
      </c>
      <c r="F1422" s="25">
        <v>11.25</v>
      </c>
      <c r="G1422" s="25" t="s">
        <v>4942</v>
      </c>
      <c r="H1422" s="28">
        <v>298106738702000</v>
      </c>
      <c r="I1422" s="51">
        <v>3349.5139999999997</v>
      </c>
      <c r="J1422" s="51">
        <v>30.340450000000001</v>
      </c>
      <c r="K1422" s="28">
        <v>547170.5</v>
      </c>
      <c r="L1422" s="28">
        <v>49924450000</v>
      </c>
      <c r="M1422" s="51">
        <v>19.764601376859872</v>
      </c>
      <c r="N1422" s="51">
        <v>6.8952930057931781</v>
      </c>
      <c r="O1422" s="51" t="s">
        <v>4942</v>
      </c>
      <c r="P1422" s="30" t="s">
        <v>4748</v>
      </c>
      <c r="Q1422" s="27" t="s">
        <v>2001</v>
      </c>
      <c r="R1422" s="30" t="s">
        <v>4748</v>
      </c>
      <c r="S1422" s="27" t="s">
        <v>2001</v>
      </c>
      <c r="T1422" s="30">
        <v>15297312.397141</v>
      </c>
      <c r="U1422" s="27" t="s">
        <v>4748</v>
      </c>
      <c r="V1422" s="30" t="s">
        <v>4748</v>
      </c>
      <c r="W1422" s="32" t="s">
        <v>2001</v>
      </c>
      <c r="X1422" s="30" t="s">
        <v>4748</v>
      </c>
      <c r="Y1422" s="32" t="s">
        <v>2001</v>
      </c>
      <c r="Z1422" s="30">
        <v>1409642.043514</v>
      </c>
      <c r="AA1422" s="32" t="s">
        <v>4748</v>
      </c>
      <c r="AB1422" s="30" t="s">
        <v>4748</v>
      </c>
      <c r="AC1422" s="27" t="s">
        <v>2001</v>
      </c>
      <c r="AD1422" s="30" t="s">
        <v>4748</v>
      </c>
      <c r="AE1422" s="27" t="s">
        <v>2001</v>
      </c>
      <c r="AF1422" s="30">
        <v>2349</v>
      </c>
      <c r="AG1422" s="27" t="s">
        <v>4748</v>
      </c>
      <c r="AH1422" s="25" t="s">
        <v>4748</v>
      </c>
      <c r="AI1422" s="25" t="s">
        <v>4748</v>
      </c>
      <c r="AJ1422" s="25" t="s">
        <v>4748</v>
      </c>
      <c r="AK1422" s="25" t="s">
        <v>4748</v>
      </c>
      <c r="AL1422" s="25" t="s">
        <v>4748</v>
      </c>
      <c r="AM1422" s="25" t="s">
        <v>4748</v>
      </c>
      <c r="AN1422" s="49" t="s">
        <v>4748</v>
      </c>
      <c r="AO1422" s="49" t="s">
        <v>4748</v>
      </c>
      <c r="AP1422" s="49">
        <v>33.775147763208594</v>
      </c>
      <c r="AQ1422" s="49" t="s">
        <v>4748</v>
      </c>
      <c r="AR1422" s="49" t="s">
        <v>4748</v>
      </c>
      <c r="AS1422" s="49">
        <v>151.39867583901548</v>
      </c>
      <c r="AT1422" s="28" t="s">
        <v>4748</v>
      </c>
      <c r="AU1422" s="28" t="s">
        <v>4748</v>
      </c>
      <c r="AV1422" s="28" t="s">
        <v>4748</v>
      </c>
    </row>
    <row r="1423" spans="1:48" x14ac:dyDescent="0.25">
      <c r="A1423" s="162">
        <v>1420</v>
      </c>
      <c r="B1423" s="3" t="s">
        <v>3842</v>
      </c>
      <c r="C1423" s="3" t="s">
        <v>2176</v>
      </c>
      <c r="D1423" s="28">
        <v>18400</v>
      </c>
      <c r="E1423" s="25">
        <v>-5.1546390000000004</v>
      </c>
      <c r="F1423" s="25">
        <v>4.5454549999999996</v>
      </c>
      <c r="G1423" s="25">
        <v>-26.644290000000002</v>
      </c>
      <c r="H1423" s="28">
        <v>13828364979999.998</v>
      </c>
      <c r="I1423" s="51">
        <v>751.54160000000002</v>
      </c>
      <c r="J1423" s="51">
        <v>87.934160000000006</v>
      </c>
      <c r="K1423" s="28">
        <v>204948.1</v>
      </c>
      <c r="L1423" s="28">
        <v>3923472000</v>
      </c>
      <c r="M1423" s="51">
        <v>4.7508391427833718</v>
      </c>
      <c r="N1423" s="51">
        <v>1.2962903227469604</v>
      </c>
      <c r="O1423" s="51">
        <v>0.94592540000000003</v>
      </c>
      <c r="P1423" s="30" t="s">
        <v>4748</v>
      </c>
      <c r="Q1423" s="27" t="s">
        <v>4598</v>
      </c>
      <c r="R1423" s="30" t="s">
        <v>4599</v>
      </c>
      <c r="S1423" s="27" t="s">
        <v>4748</v>
      </c>
      <c r="T1423" s="30">
        <v>8107545</v>
      </c>
      <c r="U1423" s="27">
        <v>13012.715890850723</v>
      </c>
      <c r="V1423" s="30" t="s">
        <v>4600</v>
      </c>
      <c r="W1423" s="32" t="s">
        <v>4601</v>
      </c>
      <c r="X1423" s="30" t="s">
        <v>4748</v>
      </c>
      <c r="Y1423" s="32" t="s">
        <v>4748</v>
      </c>
      <c r="Z1423" s="30">
        <v>1124279</v>
      </c>
      <c r="AA1423" s="32" t="s">
        <v>4748</v>
      </c>
      <c r="AB1423" s="30">
        <v>1161</v>
      </c>
      <c r="AC1423" s="27" t="s">
        <v>2001</v>
      </c>
      <c r="AD1423" s="30">
        <v>1125</v>
      </c>
      <c r="AE1423" s="27">
        <v>-3.1007751937984551E-2</v>
      </c>
      <c r="AF1423" s="30">
        <v>2002</v>
      </c>
      <c r="AG1423" s="27">
        <v>0.77955555555555556</v>
      </c>
      <c r="AH1423" s="25" t="s">
        <v>4748</v>
      </c>
      <c r="AI1423" s="25">
        <v>0.5949738147261231</v>
      </c>
      <c r="AJ1423" s="25">
        <v>0.9876127783194294</v>
      </c>
      <c r="AK1423" s="25" t="s">
        <v>4748</v>
      </c>
      <c r="AL1423" s="25">
        <v>6.4739598733010926</v>
      </c>
      <c r="AM1423" s="25">
        <v>12.82669801050125</v>
      </c>
      <c r="AN1423" s="49" t="s">
        <v>4748</v>
      </c>
      <c r="AO1423" s="49" t="s">
        <v>4748</v>
      </c>
      <c r="AP1423" s="49" t="s">
        <v>4748</v>
      </c>
      <c r="AQ1423" s="49">
        <v>246.72389086786154</v>
      </c>
      <c r="AR1423" s="49">
        <v>381.10862753629453</v>
      </c>
      <c r="AS1423" s="49">
        <v>395.18271421485082</v>
      </c>
      <c r="AT1423" s="28" t="s">
        <v>4748</v>
      </c>
      <c r="AU1423" s="28">
        <v>0</v>
      </c>
      <c r="AV1423" s="28" t="s">
        <v>4748</v>
      </c>
    </row>
    <row r="1424" spans="1:48" x14ac:dyDescent="0.25">
      <c r="A1424" s="162">
        <v>1421</v>
      </c>
      <c r="B1424" s="3" t="s">
        <v>295</v>
      </c>
      <c r="C1424" s="3" t="s">
        <v>1</v>
      </c>
      <c r="D1424" s="6">
        <v>112200</v>
      </c>
      <c r="E1424" s="171">
        <v>-2.5195479999999999</v>
      </c>
      <c r="F1424" s="171">
        <v>13.562749999999999</v>
      </c>
      <c r="G1424" s="171">
        <v>8.9582700000000006</v>
      </c>
      <c r="H1424" s="6">
        <v>358099902006000.06</v>
      </c>
      <c r="I1424" s="154">
        <v>3191.6209999999996</v>
      </c>
      <c r="J1424" s="154">
        <v>57.58023</v>
      </c>
      <c r="K1424" s="6">
        <v>603216</v>
      </c>
      <c r="L1424" s="6">
        <v>67727850000</v>
      </c>
      <c r="M1424" s="154">
        <v>86.10576693212866</v>
      </c>
      <c r="N1424" s="154">
        <v>6.3375566447703253</v>
      </c>
      <c r="O1424" s="154">
        <v>1.0506949999999999</v>
      </c>
      <c r="P1424" s="172">
        <v>34047966.313101999</v>
      </c>
      <c r="Q1424" s="168">
        <v>0.22812063835302654</v>
      </c>
      <c r="R1424" s="172">
        <v>57614343.665894002</v>
      </c>
      <c r="S1424" s="168">
        <v>0.69215227529532131</v>
      </c>
      <c r="T1424" s="172">
        <v>89350048.597912997</v>
      </c>
      <c r="U1424" s="168">
        <v>0.55082993075569131</v>
      </c>
      <c r="V1424" s="172">
        <v>1215774.82608</v>
      </c>
      <c r="W1424" s="173">
        <v>-0.61508849038861868</v>
      </c>
      <c r="X1424" s="172">
        <v>3384588.1266129999</v>
      </c>
      <c r="Y1424" s="173">
        <v>1.7838939037139498</v>
      </c>
      <c r="Z1424" s="172">
        <v>4462411.6705130003</v>
      </c>
      <c r="AA1424" s="173">
        <v>0.3184504298839434</v>
      </c>
      <c r="AB1424" s="172">
        <v>461.04197994587599</v>
      </c>
      <c r="AC1424" s="168">
        <v>-0.58509997097113731</v>
      </c>
      <c r="AD1424" s="172">
        <v>1138.8429752066115</v>
      </c>
      <c r="AE1424" s="168">
        <v>1.4701502785935152</v>
      </c>
      <c r="AF1424" s="172">
        <v>1500.8264462809918</v>
      </c>
      <c r="AG1424" s="168">
        <v>0.31785195936139343</v>
      </c>
      <c r="AH1424" s="171">
        <v>1.0319612484022485</v>
      </c>
      <c r="AI1424" s="171">
        <v>2.0573128871988993</v>
      </c>
      <c r="AJ1424" s="171">
        <v>2.2465515632223831</v>
      </c>
      <c r="AK1424" s="171">
        <v>5.5896715127257313</v>
      </c>
      <c r="AL1424" s="171">
        <v>13.290588645815395</v>
      </c>
      <c r="AM1424" s="171">
        <v>14.999291395519181</v>
      </c>
      <c r="AN1424" s="170">
        <v>34.389815367930645</v>
      </c>
      <c r="AO1424" s="170">
        <v>30.252381526609106</v>
      </c>
      <c r="AP1424" s="170">
        <v>29.718754558679926</v>
      </c>
      <c r="AQ1424" s="170">
        <v>91.917976193771295</v>
      </c>
      <c r="AR1424" s="170">
        <v>82.332811178256108</v>
      </c>
      <c r="AS1424" s="170">
        <v>93.918002161013291</v>
      </c>
      <c r="AT1424" s="6">
        <v>0</v>
      </c>
      <c r="AU1424" s="6">
        <v>0</v>
      </c>
      <c r="AV1424" s="6">
        <v>0</v>
      </c>
    </row>
    <row r="1425" spans="1:48" x14ac:dyDescent="0.25">
      <c r="A1425" s="162">
        <v>1422</v>
      </c>
      <c r="B1425" s="3" t="s">
        <v>296</v>
      </c>
      <c r="C1425" s="3" t="s">
        <v>1</v>
      </c>
      <c r="D1425" s="28">
        <v>5260</v>
      </c>
      <c r="E1425" s="25">
        <v>-3.4862389999999999</v>
      </c>
      <c r="F1425" s="25">
        <v>-0.75471699999999997</v>
      </c>
      <c r="G1425" s="25">
        <v>-25.534099999999999</v>
      </c>
      <c r="H1425" s="28">
        <v>147668919139.99997</v>
      </c>
      <c r="I1425" s="51">
        <v>28.07394</v>
      </c>
      <c r="J1425" s="51">
        <v>73.644229999999993</v>
      </c>
      <c r="K1425" s="28">
        <v>6909</v>
      </c>
      <c r="L1425" s="28">
        <v>36869710</v>
      </c>
      <c r="M1425" s="51">
        <v>14.525741048482322</v>
      </c>
      <c r="N1425" s="51">
        <v>0.35355764661417588</v>
      </c>
      <c r="O1425" s="51">
        <v>0.59951319999999997</v>
      </c>
      <c r="P1425" s="30">
        <v>123494.388259</v>
      </c>
      <c r="Q1425" s="27">
        <v>0.31530612020345683</v>
      </c>
      <c r="R1425" s="30">
        <v>77047.156336</v>
      </c>
      <c r="S1425" s="27">
        <v>-0.3761080367926356</v>
      </c>
      <c r="T1425" s="30">
        <v>599388.72929799999</v>
      </c>
      <c r="U1425" s="27">
        <v>6.779504887683153</v>
      </c>
      <c r="V1425" s="30">
        <v>9017.6515340000005</v>
      </c>
      <c r="W1425" s="32">
        <v>0.10100253745606946</v>
      </c>
      <c r="X1425" s="30">
        <v>16277.451187000001</v>
      </c>
      <c r="Y1425" s="32">
        <v>0.80506544587887152</v>
      </c>
      <c r="Z1425" s="30">
        <v>108908.506423</v>
      </c>
      <c r="AA1425" s="32">
        <v>5.690759208664061</v>
      </c>
      <c r="AB1425" s="30">
        <v>353</v>
      </c>
      <c r="AC1425" s="27">
        <v>9.9688473520249232E-2</v>
      </c>
      <c r="AD1425" s="30">
        <v>604</v>
      </c>
      <c r="AE1425" s="27">
        <v>0.71104815864022664</v>
      </c>
      <c r="AF1425" s="30">
        <v>4258</v>
      </c>
      <c r="AG1425" s="27">
        <v>6.0496688741721858</v>
      </c>
      <c r="AH1425" s="25">
        <v>2.1670324296758783</v>
      </c>
      <c r="AI1425" s="25">
        <v>3.4581970313044699</v>
      </c>
      <c r="AJ1425" s="25">
        <v>18.716313691791495</v>
      </c>
      <c r="AK1425" s="25">
        <v>3.1187607806003439</v>
      </c>
      <c r="AL1425" s="25">
        <v>5.0418229336944416</v>
      </c>
      <c r="AM1425" s="25">
        <v>30.245567197840433</v>
      </c>
      <c r="AN1425" s="49">
        <v>-14.732305416860992</v>
      </c>
      <c r="AO1425" s="49">
        <v>6.2991425106396886</v>
      </c>
      <c r="AP1425" s="49">
        <v>5.2397450705793265</v>
      </c>
      <c r="AQ1425" s="49">
        <v>24.320191305225467</v>
      </c>
      <c r="AR1425" s="49">
        <v>25.233799612897222</v>
      </c>
      <c r="AS1425" s="49">
        <v>17.1317605282957</v>
      </c>
      <c r="AT1425" s="28">
        <v>0</v>
      </c>
      <c r="AU1425" s="28">
        <v>0</v>
      </c>
      <c r="AV1425" s="28">
        <v>1000</v>
      </c>
    </row>
    <row r="1426" spans="1:48" x14ac:dyDescent="0.25">
      <c r="A1426" s="162">
        <v>1423</v>
      </c>
      <c r="B1426" s="3" t="s">
        <v>659</v>
      </c>
      <c r="C1426" s="3" t="s">
        <v>694</v>
      </c>
      <c r="D1426" s="28">
        <v>10000</v>
      </c>
      <c r="E1426" s="25">
        <v>0</v>
      </c>
      <c r="F1426" s="25">
        <v>-51.21951</v>
      </c>
      <c r="G1426" s="25">
        <v>25</v>
      </c>
      <c r="H1426" s="28">
        <v>15612439999.999998</v>
      </c>
      <c r="I1426" s="51">
        <v>1.56124</v>
      </c>
      <c r="J1426" s="51">
        <v>39.38552</v>
      </c>
      <c r="K1426" s="28">
        <v>100</v>
      </c>
      <c r="L1426" s="28">
        <v>1000000</v>
      </c>
      <c r="M1426" s="51">
        <v>63.264881912048949</v>
      </c>
      <c r="N1426" s="51">
        <v>1.941335924175297</v>
      </c>
      <c r="O1426" s="51" t="s">
        <v>4942</v>
      </c>
      <c r="P1426" s="30">
        <v>21690.291429000001</v>
      </c>
      <c r="Q1426" s="27">
        <v>0.20238607836672906</v>
      </c>
      <c r="R1426" s="30">
        <v>17348.183057999999</v>
      </c>
      <c r="S1426" s="27">
        <v>-0.20018672341094446</v>
      </c>
      <c r="T1426" s="30">
        <v>12249.287163000001</v>
      </c>
      <c r="U1426" s="27">
        <v>-0.29391526927937711</v>
      </c>
      <c r="V1426" s="30">
        <v>130.95115200000001</v>
      </c>
      <c r="W1426" s="32">
        <v>0.48115530635819059</v>
      </c>
      <c r="X1426" s="30">
        <v>-3989.5661789999999</v>
      </c>
      <c r="Y1426" s="32">
        <v>-31.46606400988362</v>
      </c>
      <c r="Z1426" s="30">
        <v>1566.1223729999999</v>
      </c>
      <c r="AA1426" s="32">
        <v>-1.3925545542379132</v>
      </c>
      <c r="AB1426" s="30">
        <v>84</v>
      </c>
      <c r="AC1426" s="27">
        <v>0.47368421052631571</v>
      </c>
      <c r="AD1426" s="30">
        <v>-2555</v>
      </c>
      <c r="AE1426" s="27">
        <v>-31.416666666666668</v>
      </c>
      <c r="AF1426" s="30">
        <v>1003</v>
      </c>
      <c r="AG1426" s="27">
        <v>-1.3925636007827789</v>
      </c>
      <c r="AH1426" s="25">
        <v>0.42749605257180173</v>
      </c>
      <c r="AI1426" s="25">
        <v>-17.007735491787283</v>
      </c>
      <c r="AJ1426" s="25">
        <v>8.6116161118558114</v>
      </c>
      <c r="AK1426" s="25">
        <v>0.96967884324491072</v>
      </c>
      <c r="AL1426" s="25">
        <v>-35.030572214901113</v>
      </c>
      <c r="AM1426" s="25">
        <v>17.787332975246343</v>
      </c>
      <c r="AN1426" s="49">
        <v>27.70844157937201</v>
      </c>
      <c r="AO1426" s="49">
        <v>17.179212595555715</v>
      </c>
      <c r="AP1426" s="49">
        <v>32.066279969862457</v>
      </c>
      <c r="AQ1426" s="49">
        <v>0.69712208158039013</v>
      </c>
      <c r="AR1426" s="49">
        <v>0.46093106819445384</v>
      </c>
      <c r="AS1426" s="49">
        <v>0</v>
      </c>
      <c r="AT1426" s="28">
        <v>0</v>
      </c>
      <c r="AU1426" s="28">
        <v>0</v>
      </c>
      <c r="AV1426" s="28" t="s">
        <v>4748</v>
      </c>
    </row>
    <row r="1427" spans="1:48" x14ac:dyDescent="0.25">
      <c r="A1427" s="162">
        <v>1424</v>
      </c>
      <c r="B1427" s="3" t="s">
        <v>3845</v>
      </c>
      <c r="C1427" s="3" t="s">
        <v>2176</v>
      </c>
      <c r="D1427" s="6">
        <v>15600</v>
      </c>
      <c r="E1427" s="171">
        <v>-9.8265899999999995</v>
      </c>
      <c r="F1427" s="171">
        <v>20</v>
      </c>
      <c r="G1427" s="171">
        <v>-15.21739</v>
      </c>
      <c r="H1427" s="6">
        <v>5460000000000</v>
      </c>
      <c r="I1427" s="154">
        <v>350</v>
      </c>
      <c r="J1427" s="154">
        <v>100</v>
      </c>
      <c r="K1427" s="6">
        <v>2090</v>
      </c>
      <c r="L1427" s="6">
        <v>32845000</v>
      </c>
      <c r="M1427" s="154">
        <v>6.7620286085825745</v>
      </c>
      <c r="N1427" s="154">
        <v>1.0146873160162191</v>
      </c>
      <c r="O1427" s="154">
        <v>0.47293819999999998</v>
      </c>
      <c r="P1427" s="172" t="s">
        <v>4748</v>
      </c>
      <c r="Q1427" s="168" t="s">
        <v>4497</v>
      </c>
      <c r="R1427" s="172" t="s">
        <v>4476</v>
      </c>
      <c r="S1427" s="168" t="s">
        <v>4748</v>
      </c>
      <c r="T1427" s="172">
        <v>1888853.1656219999</v>
      </c>
      <c r="U1427" s="168">
        <v>8866.8552376619718</v>
      </c>
      <c r="V1427" s="172" t="s">
        <v>4602</v>
      </c>
      <c r="W1427" s="173" t="s">
        <v>4603</v>
      </c>
      <c r="X1427" s="172" t="s">
        <v>4748</v>
      </c>
      <c r="Y1427" s="173" t="s">
        <v>4748</v>
      </c>
      <c r="Z1427" s="172">
        <v>1080300.360843</v>
      </c>
      <c r="AA1427" s="173" t="s">
        <v>4748</v>
      </c>
      <c r="AB1427" s="172" t="s">
        <v>4748</v>
      </c>
      <c r="AC1427" s="168" t="s">
        <v>2001</v>
      </c>
      <c r="AD1427" s="172">
        <v>2327.5736619999998</v>
      </c>
      <c r="AE1427" s="168" t="s">
        <v>2001</v>
      </c>
      <c r="AF1427" s="172">
        <v>3030</v>
      </c>
      <c r="AG1427" s="168">
        <v>0.30178479395424618</v>
      </c>
      <c r="AH1427" s="171" t="s">
        <v>4748</v>
      </c>
      <c r="AI1427" s="171">
        <v>16.524352222694976</v>
      </c>
      <c r="AJ1427" s="171">
        <v>19.852038002700219</v>
      </c>
      <c r="AK1427" s="171" t="s">
        <v>4748</v>
      </c>
      <c r="AL1427" s="171">
        <v>20.602054400223189</v>
      </c>
      <c r="AM1427" s="171">
        <v>23.978338337368019</v>
      </c>
      <c r="AN1427" s="170">
        <v>10.561098298683735</v>
      </c>
      <c r="AO1427" s="170">
        <v>11.094169292372181</v>
      </c>
      <c r="AP1427" s="170">
        <v>13.953277719510314</v>
      </c>
      <c r="AQ1427" s="170">
        <v>6.5604062223870256</v>
      </c>
      <c r="AR1427" s="170">
        <v>5.1567265378810632</v>
      </c>
      <c r="AS1427" s="170">
        <v>3.6343975411468636</v>
      </c>
      <c r="AT1427" s="6" t="s">
        <v>4748</v>
      </c>
      <c r="AU1427" s="6">
        <v>0</v>
      </c>
      <c r="AV1427" s="6" t="s">
        <v>4748</v>
      </c>
    </row>
    <row r="1428" spans="1:48" x14ac:dyDescent="0.25">
      <c r="A1428" s="162">
        <v>1425</v>
      </c>
      <c r="B1428" s="3" t="s">
        <v>660</v>
      </c>
      <c r="C1428" s="3" t="s">
        <v>694</v>
      </c>
      <c r="D1428" s="6">
        <v>1400</v>
      </c>
      <c r="E1428" s="171">
        <v>-6.6666670000000003</v>
      </c>
      <c r="F1428" s="171">
        <v>40</v>
      </c>
      <c r="G1428" s="171">
        <v>-51.724139999999998</v>
      </c>
      <c r="H1428" s="6">
        <v>47786619999.999992</v>
      </c>
      <c r="I1428" s="154">
        <v>34.133299999999998</v>
      </c>
      <c r="J1428" s="154">
        <v>87.410240000000002</v>
      </c>
      <c r="K1428" s="6">
        <v>128530</v>
      </c>
      <c r="L1428" s="6">
        <v>179973000</v>
      </c>
      <c r="M1428" s="154" t="s">
        <v>4942</v>
      </c>
      <c r="N1428" s="154">
        <v>0.21938697453144487</v>
      </c>
      <c r="O1428" s="154">
        <v>0.64557569999999997</v>
      </c>
      <c r="P1428" s="172">
        <v>7163.4409379999997</v>
      </c>
      <c r="Q1428" s="168">
        <v>-0.43418940022863706</v>
      </c>
      <c r="R1428" s="172">
        <v>-11803.315305</v>
      </c>
      <c r="S1428" s="168">
        <v>-2.6477158682759283</v>
      </c>
      <c r="T1428" s="172">
        <v>9501.7911829999994</v>
      </c>
      <c r="U1428" s="168">
        <v>-1.8050103667886384</v>
      </c>
      <c r="V1428" s="172">
        <v>6670.7908939999998</v>
      </c>
      <c r="W1428" s="173">
        <v>-0.33355088735192961</v>
      </c>
      <c r="X1428" s="172">
        <v>-25046.622495</v>
      </c>
      <c r="Y1428" s="173">
        <v>-4.7546706069782552</v>
      </c>
      <c r="Z1428" s="172">
        <v>1161.8520679999999</v>
      </c>
      <c r="AA1428" s="173">
        <v>-1.046387574541515</v>
      </c>
      <c r="AB1428" s="172">
        <v>195</v>
      </c>
      <c r="AC1428" s="168">
        <v>-0.33447098976109213</v>
      </c>
      <c r="AD1428" s="172">
        <v>-734</v>
      </c>
      <c r="AE1428" s="168">
        <v>-4.7641025641025641</v>
      </c>
      <c r="AF1428" s="172">
        <v>34</v>
      </c>
      <c r="AG1428" s="168">
        <v>-1.0463215258855585</v>
      </c>
      <c r="AH1428" s="171">
        <v>2.4697136925940031</v>
      </c>
      <c r="AI1428" s="171">
        <v>-9.9925675681832491</v>
      </c>
      <c r="AJ1428" s="171">
        <v>0.4960153666330287</v>
      </c>
      <c r="AK1428" s="171">
        <v>2.8119034453541603</v>
      </c>
      <c r="AL1428" s="171">
        <v>-10.982890569243715</v>
      </c>
      <c r="AM1428" s="171">
        <v>0.5382585616897293</v>
      </c>
      <c r="AN1428" s="170" t="s">
        <v>4748</v>
      </c>
      <c r="AO1428" s="170" t="s">
        <v>4748</v>
      </c>
      <c r="AP1428" s="170" t="s">
        <v>4748</v>
      </c>
      <c r="AQ1428" s="170">
        <v>8.173322604743074</v>
      </c>
      <c r="AR1428" s="170">
        <v>4.9473567170207691</v>
      </c>
      <c r="AS1428" s="170">
        <v>2.7120650812587592</v>
      </c>
      <c r="AT1428" s="6">
        <v>0</v>
      </c>
      <c r="AU1428" s="6">
        <v>0</v>
      </c>
      <c r="AV1428" s="6" t="s">
        <v>4748</v>
      </c>
    </row>
    <row r="1429" spans="1:48" x14ac:dyDescent="0.25">
      <c r="A1429" s="162">
        <v>1426</v>
      </c>
      <c r="B1429" s="3" t="s">
        <v>3848</v>
      </c>
      <c r="C1429" s="3" t="s">
        <v>2176</v>
      </c>
      <c r="D1429" s="28">
        <v>10700</v>
      </c>
      <c r="E1429" s="25">
        <v>-2.7272729999999998</v>
      </c>
      <c r="F1429" s="25">
        <v>1.9047620000000001</v>
      </c>
      <c r="G1429" s="25">
        <v>-21.442029999999999</v>
      </c>
      <c r="H1429" s="28">
        <v>59919999999.999992</v>
      </c>
      <c r="I1429" s="51">
        <v>5.6</v>
      </c>
      <c r="J1429" s="51">
        <v>68.72457</v>
      </c>
      <c r="K1429" s="28">
        <v>895</v>
      </c>
      <c r="L1429" s="28">
        <v>9704500</v>
      </c>
      <c r="M1429" s="51">
        <v>352.44924722605151</v>
      </c>
      <c r="N1429" s="51">
        <v>0.97721066999001049</v>
      </c>
      <c r="O1429" s="51">
        <v>0.27718399999999999</v>
      </c>
      <c r="P1429" s="30" t="s">
        <v>4748</v>
      </c>
      <c r="Q1429" s="27" t="s">
        <v>4748</v>
      </c>
      <c r="R1429" s="30" t="s">
        <v>4484</v>
      </c>
      <c r="S1429" s="27" t="s">
        <v>4748</v>
      </c>
      <c r="T1429" s="30" t="s">
        <v>4748</v>
      </c>
      <c r="U1429" s="27" t="s">
        <v>4748</v>
      </c>
      <c r="V1429" s="30" t="s">
        <v>4748</v>
      </c>
      <c r="W1429" s="32" t="s">
        <v>4346</v>
      </c>
      <c r="X1429" s="30" t="s">
        <v>4748</v>
      </c>
      <c r="Y1429" s="32" t="s">
        <v>4748</v>
      </c>
      <c r="Z1429" s="30" t="s">
        <v>4748</v>
      </c>
      <c r="AA1429" s="32" t="s">
        <v>4748</v>
      </c>
      <c r="AB1429" s="30" t="s">
        <v>4748</v>
      </c>
      <c r="AC1429" s="27" t="s">
        <v>2001</v>
      </c>
      <c r="AD1429" s="30">
        <v>8001</v>
      </c>
      <c r="AE1429" s="27" t="s">
        <v>2001</v>
      </c>
      <c r="AF1429" s="30" t="s">
        <v>4748</v>
      </c>
      <c r="AG1429" s="27" t="s">
        <v>4748</v>
      </c>
      <c r="AH1429" s="25" t="s">
        <v>4748</v>
      </c>
      <c r="AI1429" s="25" t="s">
        <v>4748</v>
      </c>
      <c r="AJ1429" s="25" t="s">
        <v>4748</v>
      </c>
      <c r="AK1429" s="25" t="s">
        <v>4748</v>
      </c>
      <c r="AL1429" s="25" t="s">
        <v>4748</v>
      </c>
      <c r="AM1429" s="25" t="s">
        <v>4748</v>
      </c>
      <c r="AN1429" s="49" t="s">
        <v>4748</v>
      </c>
      <c r="AO1429" s="49">
        <v>19.332629839261152</v>
      </c>
      <c r="AP1429" s="49" t="s">
        <v>4748</v>
      </c>
      <c r="AQ1429" s="49" t="s">
        <v>4748</v>
      </c>
      <c r="AR1429" s="49">
        <v>372.36965928632316</v>
      </c>
      <c r="AS1429" s="49" t="s">
        <v>4748</v>
      </c>
      <c r="AT1429" s="28" t="s">
        <v>4748</v>
      </c>
      <c r="AU1429" s="28" t="s">
        <v>4748</v>
      </c>
      <c r="AV1429" s="28" t="s">
        <v>4748</v>
      </c>
    </row>
    <row r="1430" spans="1:48" x14ac:dyDescent="0.25">
      <c r="A1430" s="162">
        <v>1427</v>
      </c>
      <c r="B1430" s="3" t="s">
        <v>3851</v>
      </c>
      <c r="C1430" s="3" t="s">
        <v>2176</v>
      </c>
      <c r="D1430" s="28">
        <v>20700</v>
      </c>
      <c r="E1430" s="25">
        <v>65.599999999999994</v>
      </c>
      <c r="F1430" s="25">
        <v>370.4545</v>
      </c>
      <c r="G1430" s="25">
        <v>122.5806</v>
      </c>
      <c r="H1430" s="28">
        <v>25875000000</v>
      </c>
      <c r="I1430" s="51">
        <v>1.25</v>
      </c>
      <c r="J1430" s="51">
        <v>100</v>
      </c>
      <c r="K1430" s="28">
        <v>11527.5</v>
      </c>
      <c r="L1430" s="28">
        <v>295799500</v>
      </c>
      <c r="M1430" s="51">
        <v>47.477064220183486</v>
      </c>
      <c r="N1430" s="51">
        <v>1.6572224634875179</v>
      </c>
      <c r="O1430" s="51" t="s">
        <v>4942</v>
      </c>
      <c r="P1430" s="30" t="s">
        <v>4748</v>
      </c>
      <c r="Q1430" s="27" t="s">
        <v>4604</v>
      </c>
      <c r="R1430" s="30" t="s">
        <v>4330</v>
      </c>
      <c r="S1430" s="27" t="s">
        <v>4748</v>
      </c>
      <c r="T1430" s="30" t="s">
        <v>4748</v>
      </c>
      <c r="U1430" s="27" t="s">
        <v>4748</v>
      </c>
      <c r="V1430" s="30" t="s">
        <v>4473</v>
      </c>
      <c r="W1430" s="32" t="s">
        <v>4488</v>
      </c>
      <c r="X1430" s="30" t="s">
        <v>4748</v>
      </c>
      <c r="Y1430" s="32" t="s">
        <v>4748</v>
      </c>
      <c r="Z1430" s="30" t="s">
        <v>4748</v>
      </c>
      <c r="AA1430" s="32" t="s">
        <v>4748</v>
      </c>
      <c r="AB1430" s="30">
        <v>635</v>
      </c>
      <c r="AC1430" s="27" t="s">
        <v>2001</v>
      </c>
      <c r="AD1430" s="30">
        <v>2575</v>
      </c>
      <c r="AE1430" s="27">
        <v>3.0551181102362204</v>
      </c>
      <c r="AF1430" s="30" t="s">
        <v>4748</v>
      </c>
      <c r="AG1430" s="27" t="s">
        <v>4748</v>
      </c>
      <c r="AH1430" s="25" t="s">
        <v>4748</v>
      </c>
      <c r="AI1430" s="25">
        <v>6.8123863043012047</v>
      </c>
      <c r="AJ1430" s="25" t="s">
        <v>4748</v>
      </c>
      <c r="AK1430" s="25" t="s">
        <v>4748</v>
      </c>
      <c r="AL1430" s="25">
        <v>19.793703617844287</v>
      </c>
      <c r="AM1430" s="25" t="s">
        <v>4748</v>
      </c>
      <c r="AN1430" s="49">
        <v>14.204864183119314</v>
      </c>
      <c r="AO1430" s="49">
        <v>16.331227496773614</v>
      </c>
      <c r="AP1430" s="49" t="s">
        <v>4748</v>
      </c>
      <c r="AQ1430" s="49">
        <v>163.10107279347764</v>
      </c>
      <c r="AR1430" s="49">
        <v>91.841509091932622</v>
      </c>
      <c r="AS1430" s="49" t="s">
        <v>4748</v>
      </c>
      <c r="AT1430" s="28" t="s">
        <v>4748</v>
      </c>
      <c r="AU1430" s="28" t="s">
        <v>4748</v>
      </c>
      <c r="AV1430" s="28" t="s">
        <v>4748</v>
      </c>
    </row>
    <row r="1431" spans="1:48" x14ac:dyDescent="0.25">
      <c r="A1431" s="162">
        <v>1428</v>
      </c>
      <c r="B1431" s="3" t="s">
        <v>3854</v>
      </c>
      <c r="C1431" s="3" t="s">
        <v>2176</v>
      </c>
      <c r="D1431" s="28">
        <v>12000</v>
      </c>
      <c r="E1431" s="25">
        <v>-26.829270000000001</v>
      </c>
      <c r="F1431" s="25">
        <v>-11.11111</v>
      </c>
      <c r="G1431" s="25">
        <v>-4</v>
      </c>
      <c r="H1431" s="28">
        <v>306000000000</v>
      </c>
      <c r="I1431" s="51">
        <v>25.5</v>
      </c>
      <c r="J1431" s="51">
        <v>4.2878429999999996</v>
      </c>
      <c r="K1431" s="28">
        <v>20</v>
      </c>
      <c r="L1431" s="28">
        <v>282000</v>
      </c>
      <c r="M1431" s="51">
        <v>7.2727272727272725</v>
      </c>
      <c r="N1431" s="51">
        <v>0.76306121860171405</v>
      </c>
      <c r="O1431" s="51" t="s">
        <v>4942</v>
      </c>
      <c r="P1431" s="30" t="s">
        <v>4453</v>
      </c>
      <c r="Q1431" s="27" t="s">
        <v>4364</v>
      </c>
      <c r="R1431" s="30" t="s">
        <v>4605</v>
      </c>
      <c r="S1431" s="27" t="s">
        <v>4748</v>
      </c>
      <c r="T1431" s="30">
        <v>213464.45815699999</v>
      </c>
      <c r="U1431" s="27">
        <v>866.74169982520323</v>
      </c>
      <c r="V1431" s="30" t="s">
        <v>4606</v>
      </c>
      <c r="W1431" s="32" t="s">
        <v>4607</v>
      </c>
      <c r="X1431" s="30" t="s">
        <v>4748</v>
      </c>
      <c r="Y1431" s="32" t="s">
        <v>4363</v>
      </c>
      <c r="Z1431" s="30">
        <v>43072.849378999999</v>
      </c>
      <c r="AA1431" s="32" t="s">
        <v>4748</v>
      </c>
      <c r="AB1431" s="30">
        <v>2070</v>
      </c>
      <c r="AC1431" s="27">
        <v>0.15577889447236171</v>
      </c>
      <c r="AD1431" s="30">
        <v>1558</v>
      </c>
      <c r="AE1431" s="27">
        <v>-0.24734299516908209</v>
      </c>
      <c r="AF1431" s="30">
        <v>1689</v>
      </c>
      <c r="AG1431" s="27">
        <v>8.4082156611039793E-2</v>
      </c>
      <c r="AH1431" s="25">
        <v>11.767162432041859</v>
      </c>
      <c r="AI1431" s="25">
        <v>9.3846285331732808</v>
      </c>
      <c r="AJ1431" s="25">
        <v>9.8953699293174449</v>
      </c>
      <c r="AK1431" s="25">
        <v>15.178979314466465</v>
      </c>
      <c r="AL1431" s="25">
        <v>10.900514625291507</v>
      </c>
      <c r="AM1431" s="25">
        <v>11.379330777885604</v>
      </c>
      <c r="AN1431" s="49">
        <v>5.9178075711149631</v>
      </c>
      <c r="AO1431" s="49">
        <v>9.9561903867821044</v>
      </c>
      <c r="AP1431" s="49">
        <v>8.3704622653661414</v>
      </c>
      <c r="AQ1431" s="49">
        <v>0</v>
      </c>
      <c r="AR1431" s="49">
        <v>0</v>
      </c>
      <c r="AS1431" s="49">
        <v>0</v>
      </c>
      <c r="AT1431" s="28">
        <v>800</v>
      </c>
      <c r="AU1431" s="28">
        <v>1000</v>
      </c>
      <c r="AV1431" s="28" t="s">
        <v>4748</v>
      </c>
    </row>
    <row r="1432" spans="1:48" x14ac:dyDescent="0.25">
      <c r="A1432" s="162">
        <v>1429</v>
      </c>
      <c r="B1432" s="3" t="s">
        <v>297</v>
      </c>
      <c r="C1432" s="3" t="s">
        <v>1</v>
      </c>
      <c r="D1432" s="6">
        <v>6000</v>
      </c>
      <c r="E1432" s="171">
        <v>-6.9767440000000001</v>
      </c>
      <c r="F1432" s="171">
        <v>-14.28571</v>
      </c>
      <c r="G1432" s="171">
        <v>-17.920660000000002</v>
      </c>
      <c r="H1432" s="6">
        <v>392825645999.99994</v>
      </c>
      <c r="I1432" s="154">
        <v>65.470939999999999</v>
      </c>
      <c r="J1432" s="154">
        <v>45.014139999999998</v>
      </c>
      <c r="K1432" s="6">
        <v>65741.5</v>
      </c>
      <c r="L1432" s="6">
        <v>416600000</v>
      </c>
      <c r="M1432" s="154">
        <v>9.5590623595390376</v>
      </c>
      <c r="N1432" s="154">
        <v>0.35772644300854017</v>
      </c>
      <c r="O1432" s="154">
        <v>0.52938750000000001</v>
      </c>
      <c r="P1432" s="172">
        <v>576918.09636199998</v>
      </c>
      <c r="Q1432" s="168">
        <v>-0.16701998944894336</v>
      </c>
      <c r="R1432" s="172">
        <v>630819.03118599998</v>
      </c>
      <c r="S1432" s="168">
        <v>9.3429093599065594E-2</v>
      </c>
      <c r="T1432" s="172">
        <v>728663.40749699995</v>
      </c>
      <c r="U1432" s="168">
        <v>0.15510688719559271</v>
      </c>
      <c r="V1432" s="172">
        <v>54191.593412000002</v>
      </c>
      <c r="W1432" s="173">
        <v>-0.75357086270233409</v>
      </c>
      <c r="X1432" s="172">
        <v>83272.689469999998</v>
      </c>
      <c r="Y1432" s="173">
        <v>0.53663482151016395</v>
      </c>
      <c r="Z1432" s="172">
        <v>78492.249003000004</v>
      </c>
      <c r="AA1432" s="173">
        <v>-5.7407062236439536E-2</v>
      </c>
      <c r="AB1432" s="172">
        <v>791.43081962616816</v>
      </c>
      <c r="AC1432" s="168">
        <v>-0.75354162485448195</v>
      </c>
      <c r="AD1432" s="172">
        <v>1216</v>
      </c>
      <c r="AE1432" s="168">
        <v>0.53645772927364233</v>
      </c>
      <c r="AF1432" s="172">
        <v>1148</v>
      </c>
      <c r="AG1432" s="168">
        <v>-5.5921052631578948E-2</v>
      </c>
      <c r="AH1432" s="171">
        <v>3.270306957049534</v>
      </c>
      <c r="AI1432" s="171">
        <v>5.1717625107568459</v>
      </c>
      <c r="AJ1432" s="171">
        <v>4.7636719838184671</v>
      </c>
      <c r="AK1432" s="171">
        <v>5.2436063838032947</v>
      </c>
      <c r="AL1432" s="171">
        <v>7.7785396289854871</v>
      </c>
      <c r="AM1432" s="171">
        <v>7.1024713552906436</v>
      </c>
      <c r="AN1432" s="170">
        <v>24.967822867289023</v>
      </c>
      <c r="AO1432" s="170">
        <v>20.048454952797691</v>
      </c>
      <c r="AP1432" s="170">
        <v>25.30607155605782</v>
      </c>
      <c r="AQ1432" s="170">
        <v>35.045894392465179</v>
      </c>
      <c r="AR1432" s="170">
        <v>42.491980377852663</v>
      </c>
      <c r="AS1432" s="170">
        <v>33.798768447287507</v>
      </c>
      <c r="AT1432" s="6">
        <v>467.28971962616822</v>
      </c>
      <c r="AU1432" s="6" t="s">
        <v>4748</v>
      </c>
      <c r="AV1432" s="6">
        <v>800</v>
      </c>
    </row>
    <row r="1433" spans="1:48" x14ac:dyDescent="0.25">
      <c r="A1433" s="162">
        <v>1430</v>
      </c>
      <c r="B1433" s="3" t="s">
        <v>3857</v>
      </c>
      <c r="C1433" s="3" t="s">
        <v>2176</v>
      </c>
      <c r="D1433" s="6" t="s">
        <v>4942</v>
      </c>
      <c r="E1433" s="171" t="s">
        <v>4942</v>
      </c>
      <c r="F1433" s="171" t="s">
        <v>4942</v>
      </c>
      <c r="G1433" s="171" t="s">
        <v>4942</v>
      </c>
      <c r="H1433" s="6" t="s">
        <v>4942</v>
      </c>
      <c r="I1433" s="154">
        <v>8.24</v>
      </c>
      <c r="J1433" s="154">
        <v>13.60289</v>
      </c>
      <c r="K1433" s="6" t="s">
        <v>4942</v>
      </c>
      <c r="L1433" s="6" t="s">
        <v>4942</v>
      </c>
      <c r="M1433" s="154" t="s">
        <v>4942</v>
      </c>
      <c r="N1433" s="154" t="s">
        <v>4942</v>
      </c>
      <c r="O1433" s="154" t="s">
        <v>4942</v>
      </c>
      <c r="P1433" s="172" t="s">
        <v>4300</v>
      </c>
      <c r="Q1433" s="168" t="s">
        <v>4608</v>
      </c>
      <c r="R1433" s="172" t="s">
        <v>4609</v>
      </c>
      <c r="S1433" s="168" t="s">
        <v>4610</v>
      </c>
      <c r="T1433" s="172">
        <v>61965.050080000001</v>
      </c>
      <c r="U1433" s="168">
        <v>103.14294131092437</v>
      </c>
      <c r="V1433" s="172" t="s">
        <v>4292</v>
      </c>
      <c r="W1433" s="173" t="s">
        <v>4611</v>
      </c>
      <c r="X1433" s="172" t="s">
        <v>4563</v>
      </c>
      <c r="Y1433" s="173" t="s">
        <v>4262</v>
      </c>
      <c r="Z1433" s="172">
        <v>8902.8941930000001</v>
      </c>
      <c r="AA1433" s="173">
        <v>84.604751855769237</v>
      </c>
      <c r="AB1433" s="172">
        <v>1267</v>
      </c>
      <c r="AC1433" s="168">
        <v>5.4954204829309017E-2</v>
      </c>
      <c r="AD1433" s="172">
        <v>842</v>
      </c>
      <c r="AE1433" s="168">
        <v>-0.33543804262036303</v>
      </c>
      <c r="AF1433" s="172">
        <v>977</v>
      </c>
      <c r="AG1433" s="168">
        <v>0.16033254156769597</v>
      </c>
      <c r="AH1433" s="171">
        <v>10.907455343738901</v>
      </c>
      <c r="AI1433" s="171">
        <v>8.1775181080974555</v>
      </c>
      <c r="AJ1433" s="171">
        <v>8.8929069856637</v>
      </c>
      <c r="AK1433" s="171">
        <v>12.102961194752536</v>
      </c>
      <c r="AL1433" s="171">
        <v>7.7835700890226125</v>
      </c>
      <c r="AM1433" s="171">
        <v>8.899921306176287</v>
      </c>
      <c r="AN1433" s="170">
        <v>34.606030813209252</v>
      </c>
      <c r="AO1433" s="170">
        <v>36.682555858480669</v>
      </c>
      <c r="AP1433" s="170">
        <v>35.573623343386473</v>
      </c>
      <c r="AQ1433" s="170">
        <v>0</v>
      </c>
      <c r="AR1433" s="170">
        <v>0</v>
      </c>
      <c r="AS1433" s="170">
        <v>0</v>
      </c>
      <c r="AT1433" s="6">
        <v>800</v>
      </c>
      <c r="AU1433" s="6" t="s">
        <v>4748</v>
      </c>
      <c r="AV1433" s="6" t="s">
        <v>4748</v>
      </c>
    </row>
    <row r="1434" spans="1:48" x14ac:dyDescent="0.25">
      <c r="A1434" s="162">
        <v>1431</v>
      </c>
      <c r="B1434" s="3" t="s">
        <v>298</v>
      </c>
      <c r="C1434" s="3" t="s">
        <v>1</v>
      </c>
      <c r="D1434" s="28">
        <v>25100</v>
      </c>
      <c r="E1434" s="25">
        <v>-3.461538</v>
      </c>
      <c r="F1434" s="25">
        <v>-2.5242719999999998</v>
      </c>
      <c r="G1434" s="25">
        <v>-27.034880000000001</v>
      </c>
      <c r="H1434" s="28">
        <v>1853142864300</v>
      </c>
      <c r="I1434" s="51">
        <v>73.830389999999994</v>
      </c>
      <c r="J1434" s="51">
        <v>25.187249999999999</v>
      </c>
      <c r="K1434" s="28">
        <v>368.5</v>
      </c>
      <c r="L1434" s="28">
        <v>9500000</v>
      </c>
      <c r="M1434" s="51" t="s">
        <v>4942</v>
      </c>
      <c r="N1434" s="51">
        <v>2.5835089719303226</v>
      </c>
      <c r="O1434" s="51">
        <v>0.52184280000000005</v>
      </c>
      <c r="P1434" s="30">
        <v>3102704.3191149998</v>
      </c>
      <c r="Q1434" s="27">
        <v>-0.17552460182949914</v>
      </c>
      <c r="R1434" s="30">
        <v>3739537.3451999999</v>
      </c>
      <c r="S1434" s="27">
        <v>0.20525095548474548</v>
      </c>
      <c r="T1434" s="30">
        <v>6105119.1452909997</v>
      </c>
      <c r="U1434" s="27">
        <v>0.63258675652147622</v>
      </c>
      <c r="V1434" s="30">
        <v>-51897.877589999996</v>
      </c>
      <c r="W1434" s="32">
        <v>-3.1894743217584103</v>
      </c>
      <c r="X1434" s="30">
        <v>72850.112074000004</v>
      </c>
      <c r="Y1434" s="32">
        <v>-2.4037204497942168</v>
      </c>
      <c r="Z1434" s="30">
        <v>43494.792624000002</v>
      </c>
      <c r="AA1434" s="32">
        <v>-0.40295503485542106</v>
      </c>
      <c r="AB1434" s="30">
        <v>-916.89462600000002</v>
      </c>
      <c r="AC1434" s="27">
        <v>-3.186721991701245</v>
      </c>
      <c r="AD1434" s="30">
        <v>1287.4801199999999</v>
      </c>
      <c r="AE1434" s="27">
        <v>-2.4041745730550286</v>
      </c>
      <c r="AF1434" s="30">
        <v>664.13932799999998</v>
      </c>
      <c r="AG1434" s="27">
        <v>-0.48415566370065583</v>
      </c>
      <c r="AH1434" s="25">
        <v>-2.5831511021934555</v>
      </c>
      <c r="AI1434" s="25">
        <v>3.2728733522973319</v>
      </c>
      <c r="AJ1434" s="25">
        <v>1.5278273591769735</v>
      </c>
      <c r="AK1434" s="25">
        <v>-8.2480679855557071</v>
      </c>
      <c r="AL1434" s="25">
        <v>11.388370251047823</v>
      </c>
      <c r="AM1434" s="25">
        <v>4.9337386835010273</v>
      </c>
      <c r="AN1434" s="49">
        <v>5.0384266239262505</v>
      </c>
      <c r="AO1434" s="49">
        <v>6.2547212079383741</v>
      </c>
      <c r="AP1434" s="49">
        <v>3.4265821280712871</v>
      </c>
      <c r="AQ1434" s="49">
        <v>167.39784330901546</v>
      </c>
      <c r="AR1434" s="49">
        <v>210.82978425195179</v>
      </c>
      <c r="AS1434" s="49">
        <v>112.14083896171879</v>
      </c>
      <c r="AT1434" s="28">
        <v>0</v>
      </c>
      <c r="AU1434" s="28">
        <v>0</v>
      </c>
      <c r="AV1434" s="28">
        <v>441.58199999999999</v>
      </c>
    </row>
    <row r="1435" spans="1:48" x14ac:dyDescent="0.25">
      <c r="A1435" s="162">
        <v>1432</v>
      </c>
      <c r="B1435" s="3" t="s">
        <v>661</v>
      </c>
      <c r="C1435" s="3" t="s">
        <v>694</v>
      </c>
      <c r="D1435" s="28">
        <v>14800</v>
      </c>
      <c r="E1435" s="25">
        <v>-1.986755</v>
      </c>
      <c r="F1435" s="25">
        <v>8.8235290000000006</v>
      </c>
      <c r="G1435" s="25">
        <v>6.4748200000000002</v>
      </c>
      <c r="H1435" s="28">
        <v>288595027200</v>
      </c>
      <c r="I1435" s="51">
        <v>19.499659999999999</v>
      </c>
      <c r="J1435" s="51">
        <v>51.859940000000002</v>
      </c>
      <c r="K1435" s="28">
        <v>2965</v>
      </c>
      <c r="L1435" s="28">
        <v>44347500</v>
      </c>
      <c r="M1435" s="51">
        <v>5.2529775886768943</v>
      </c>
      <c r="N1435" s="51">
        <v>1.0699134707182665</v>
      </c>
      <c r="O1435" s="51">
        <v>0.72655530000000002</v>
      </c>
      <c r="P1435" s="30">
        <v>681805.55502500001</v>
      </c>
      <c r="Q1435" s="27">
        <v>5.8006389467406549E-3</v>
      </c>
      <c r="R1435" s="30">
        <v>966388.21819100005</v>
      </c>
      <c r="S1435" s="27">
        <v>0.41739563585040784</v>
      </c>
      <c r="T1435" s="30">
        <v>970687.37708000001</v>
      </c>
      <c r="U1435" s="27">
        <v>4.4486871922420883E-3</v>
      </c>
      <c r="V1435" s="30">
        <v>37304.187651</v>
      </c>
      <c r="W1435" s="32">
        <v>0.34519717175221776</v>
      </c>
      <c r="X1435" s="30">
        <v>57257.228539000003</v>
      </c>
      <c r="Y1435" s="32">
        <v>0.53487402204468393</v>
      </c>
      <c r="Z1435" s="30">
        <v>36538.957664000001</v>
      </c>
      <c r="AA1435" s="32">
        <v>-0.36184550673611499</v>
      </c>
      <c r="AB1435" s="30">
        <v>2296.61978</v>
      </c>
      <c r="AC1435" s="27">
        <v>0.79024550232357327</v>
      </c>
      <c r="AD1435" s="30">
        <v>3258.8095539999999</v>
      </c>
      <c r="AE1435" s="27">
        <v>0.41895910780669143</v>
      </c>
      <c r="AF1435" s="30">
        <v>2074.2869999999998</v>
      </c>
      <c r="AG1435" s="27">
        <v>-0.36348320893624092</v>
      </c>
      <c r="AH1435" s="25">
        <v>6.2438798912826634</v>
      </c>
      <c r="AI1435" s="25">
        <v>7.8882535834041656</v>
      </c>
      <c r="AJ1435" s="25">
        <v>3.9132719496112052</v>
      </c>
      <c r="AK1435" s="25">
        <v>21.534721499003375</v>
      </c>
      <c r="AL1435" s="25">
        <v>27.287117301543457</v>
      </c>
      <c r="AM1435" s="25">
        <v>15.562356567093518</v>
      </c>
      <c r="AN1435" s="49">
        <v>15.054495548989234</v>
      </c>
      <c r="AO1435" s="49">
        <v>14.065035773660039</v>
      </c>
      <c r="AP1435" s="49">
        <v>13.119813530706303</v>
      </c>
      <c r="AQ1435" s="49">
        <v>202.28400780037478</v>
      </c>
      <c r="AR1435" s="49">
        <v>192.05772339084606</v>
      </c>
      <c r="AS1435" s="49">
        <v>282.74494709237626</v>
      </c>
      <c r="AT1435" s="28">
        <v>1280.643</v>
      </c>
      <c r="AU1435" s="28">
        <v>3415.0480000000002</v>
      </c>
      <c r="AV1435" s="28">
        <v>1500</v>
      </c>
    </row>
    <row r="1436" spans="1:48" x14ac:dyDescent="0.25">
      <c r="A1436" s="162">
        <v>1433</v>
      </c>
      <c r="B1436" s="3" t="s">
        <v>4224</v>
      </c>
      <c r="C1436" s="3" t="s">
        <v>2176</v>
      </c>
      <c r="D1436" s="28">
        <v>12000</v>
      </c>
      <c r="E1436" s="25">
        <v>14.28571</v>
      </c>
      <c r="F1436" s="25">
        <v>62.16216</v>
      </c>
      <c r="G1436" s="25">
        <v>130.76920000000001</v>
      </c>
      <c r="H1436" s="28">
        <v>696223200000</v>
      </c>
      <c r="I1436" s="51">
        <v>58.018599999999999</v>
      </c>
      <c r="J1436" s="51">
        <v>100</v>
      </c>
      <c r="K1436" s="28">
        <v>15</v>
      </c>
      <c r="L1436" s="28">
        <v>165000</v>
      </c>
      <c r="M1436" s="51">
        <v>24.793388429752067</v>
      </c>
      <c r="N1436" s="51">
        <v>1.1288690488733224</v>
      </c>
      <c r="O1436" s="51" t="s">
        <v>4942</v>
      </c>
      <c r="P1436" s="30" t="s">
        <v>4748</v>
      </c>
      <c r="Q1436" s="27" t="s">
        <v>4748</v>
      </c>
      <c r="R1436" s="30" t="s">
        <v>4374</v>
      </c>
      <c r="S1436" s="27" t="s">
        <v>4748</v>
      </c>
      <c r="T1436" s="30">
        <v>1558194.2173260001</v>
      </c>
      <c r="U1436" s="27">
        <v>13911.448368982145</v>
      </c>
      <c r="V1436" s="30" t="s">
        <v>4748</v>
      </c>
      <c r="W1436" s="32" t="s">
        <v>4562</v>
      </c>
      <c r="X1436" s="30" t="s">
        <v>4748</v>
      </c>
      <c r="Y1436" s="32" t="s">
        <v>4748</v>
      </c>
      <c r="Z1436" s="30">
        <v>28087.774883999999</v>
      </c>
      <c r="AA1436" s="32" t="s">
        <v>4748</v>
      </c>
      <c r="AB1436" s="30" t="s">
        <v>4748</v>
      </c>
      <c r="AC1436" s="27" t="s">
        <v>2001</v>
      </c>
      <c r="AD1436" s="30">
        <v>602</v>
      </c>
      <c r="AE1436" s="27" t="s">
        <v>2001</v>
      </c>
      <c r="AF1436" s="30">
        <v>484</v>
      </c>
      <c r="AG1436" s="27">
        <v>-0.19601328903654486</v>
      </c>
      <c r="AH1436" s="25" t="s">
        <v>4748</v>
      </c>
      <c r="AI1436" s="25" t="s">
        <v>4748</v>
      </c>
      <c r="AJ1436" s="25">
        <v>1.0812942276514081</v>
      </c>
      <c r="AK1436" s="25" t="s">
        <v>4748</v>
      </c>
      <c r="AL1436" s="25" t="s">
        <v>4748</v>
      </c>
      <c r="AM1436" s="25">
        <v>4.5821000557208365</v>
      </c>
      <c r="AN1436" s="49" t="s">
        <v>4748</v>
      </c>
      <c r="AO1436" s="49">
        <v>13.701508181372834</v>
      </c>
      <c r="AP1436" s="49">
        <v>9.1139141274510731</v>
      </c>
      <c r="AQ1436" s="49" t="s">
        <v>4748</v>
      </c>
      <c r="AR1436" s="49">
        <v>86.181413800548725</v>
      </c>
      <c r="AS1436" s="49">
        <v>106.65408545396599</v>
      </c>
      <c r="AT1436" s="28" t="s">
        <v>4748</v>
      </c>
      <c r="AU1436" s="28" t="s">
        <v>4748</v>
      </c>
      <c r="AV1436" s="28" t="s">
        <v>4748</v>
      </c>
    </row>
    <row r="1437" spans="1:48" x14ac:dyDescent="0.25">
      <c r="A1437" s="162">
        <v>1434</v>
      </c>
      <c r="B1437" s="3" t="s">
        <v>662</v>
      </c>
      <c r="C1437" s="3" t="s">
        <v>694</v>
      </c>
      <c r="D1437" s="28">
        <v>8300</v>
      </c>
      <c r="E1437" s="25">
        <v>-6.7415729999999998</v>
      </c>
      <c r="F1437" s="25">
        <v>-2.3529409999999999</v>
      </c>
      <c r="G1437" s="25">
        <v>26.80555</v>
      </c>
      <c r="H1437" s="28">
        <v>838006038900</v>
      </c>
      <c r="I1437" s="51">
        <v>100.96459999999999</v>
      </c>
      <c r="J1437" s="51">
        <v>78.094139999999996</v>
      </c>
      <c r="K1437" s="28">
        <v>13420</v>
      </c>
      <c r="L1437" s="28">
        <v>116676500</v>
      </c>
      <c r="M1437" s="51">
        <v>3.4494848011585217</v>
      </c>
      <c r="N1437" s="51">
        <v>0.61819890270115807</v>
      </c>
      <c r="O1437" s="51">
        <v>0.84214699999999998</v>
      </c>
      <c r="P1437" s="30">
        <v>118700.954127</v>
      </c>
      <c r="Q1437" s="27">
        <v>-5.6354994076195486E-2</v>
      </c>
      <c r="R1437" s="30">
        <v>197439.68625900001</v>
      </c>
      <c r="S1437" s="27">
        <v>0.66333697745812725</v>
      </c>
      <c r="T1437" s="30">
        <v>198010.96534699999</v>
      </c>
      <c r="U1437" s="27">
        <v>2.8934359592254475E-3</v>
      </c>
      <c r="V1437" s="30">
        <v>71244.365632999994</v>
      </c>
      <c r="W1437" s="32">
        <v>-0.10185500984012286</v>
      </c>
      <c r="X1437" s="30">
        <v>111777.291146</v>
      </c>
      <c r="Y1437" s="32">
        <v>0.56892815527050433</v>
      </c>
      <c r="Z1437" s="30">
        <v>78301.780738000001</v>
      </c>
      <c r="AA1437" s="32">
        <v>-0.29948400131002761</v>
      </c>
      <c r="AB1437" s="30">
        <v>1016.6975881261594</v>
      </c>
      <c r="AC1437" s="27">
        <v>-0.319490574467302</v>
      </c>
      <c r="AD1437" s="30">
        <v>1344.5887445887445</v>
      </c>
      <c r="AE1437" s="27">
        <v>0.32250608272506098</v>
      </c>
      <c r="AF1437" s="30">
        <v>966.89373090909089</v>
      </c>
      <c r="AG1437" s="27">
        <v>-0.28090002627173211</v>
      </c>
      <c r="AH1437" s="25">
        <v>11.395171898022651</v>
      </c>
      <c r="AI1437" s="25">
        <v>11.283364375762634</v>
      </c>
      <c r="AJ1437" s="25">
        <v>6.2918888431884659</v>
      </c>
      <c r="AK1437" s="25">
        <v>12.334228543175559</v>
      </c>
      <c r="AL1437" s="25">
        <v>13.863394641187426</v>
      </c>
      <c r="AM1437" s="25">
        <v>8.8435142583055661</v>
      </c>
      <c r="AN1437" s="49" t="s">
        <v>4748</v>
      </c>
      <c r="AO1437" s="49" t="s">
        <v>4748</v>
      </c>
      <c r="AP1437" s="49" t="s">
        <v>4748</v>
      </c>
      <c r="AQ1437" s="49">
        <v>0</v>
      </c>
      <c r="AR1437" s="49">
        <v>25.82954157750898</v>
      </c>
      <c r="AS1437" s="49">
        <v>35.692435587709895</v>
      </c>
      <c r="AT1437" s="28">
        <v>412.28612657184078</v>
      </c>
      <c r="AU1437" s="28">
        <v>0</v>
      </c>
      <c r="AV1437" s="28">
        <v>454.5454545454545</v>
      </c>
    </row>
    <row r="1438" spans="1:48" x14ac:dyDescent="0.25">
      <c r="A1438" s="162">
        <v>1435</v>
      </c>
      <c r="B1438" s="3" t="s">
        <v>2048</v>
      </c>
      <c r="C1438" s="3" t="s">
        <v>1</v>
      </c>
      <c r="D1438" s="28">
        <v>117300</v>
      </c>
      <c r="E1438" s="25">
        <v>3.9893619999999999</v>
      </c>
      <c r="F1438" s="25">
        <v>-6.16</v>
      </c>
      <c r="G1438" s="25">
        <v>-23.081969999999998</v>
      </c>
      <c r="H1438" s="28">
        <v>63531009478200</v>
      </c>
      <c r="I1438" s="51">
        <v>541.61130000000003</v>
      </c>
      <c r="J1438" s="51">
        <v>53.187730000000002</v>
      </c>
      <c r="K1438" s="28">
        <v>750317.5</v>
      </c>
      <c r="L1438" s="28">
        <v>85602400000</v>
      </c>
      <c r="M1438" s="51">
        <v>11.908629441624365</v>
      </c>
      <c r="N1438" s="51">
        <v>4.5260722370904398</v>
      </c>
      <c r="O1438" s="51">
        <v>1.0114449999999999</v>
      </c>
      <c r="P1438" s="30">
        <v>19845478.919852</v>
      </c>
      <c r="Q1438" s="27" t="s">
        <v>2001</v>
      </c>
      <c r="R1438" s="30">
        <v>27532073.275313001</v>
      </c>
      <c r="S1438" s="27">
        <v>0.38732218993071932</v>
      </c>
      <c r="T1438" s="30">
        <v>42302572.682618</v>
      </c>
      <c r="U1438" s="27">
        <v>0.53648336831026677</v>
      </c>
      <c r="V1438" s="30">
        <v>1170253.353846</v>
      </c>
      <c r="W1438" s="32" t="s">
        <v>2001</v>
      </c>
      <c r="X1438" s="30">
        <v>2291711.070299</v>
      </c>
      <c r="Y1438" s="32">
        <v>0.95830335607872019</v>
      </c>
      <c r="Z1438" s="30">
        <v>5073364.2243799996</v>
      </c>
      <c r="AA1438" s="32">
        <v>1.2137887668876499</v>
      </c>
      <c r="AB1438" s="30">
        <v>6914.6443505952393</v>
      </c>
      <c r="AC1438" s="27" t="s">
        <v>2001</v>
      </c>
      <c r="AD1438" s="30">
        <v>5194.0476190476193</v>
      </c>
      <c r="AE1438" s="27">
        <v>-0.24883372799925774</v>
      </c>
      <c r="AF1438" s="30">
        <v>9463.3333333333339</v>
      </c>
      <c r="AG1438" s="27">
        <v>0.82195736878294756</v>
      </c>
      <c r="AH1438" s="25" t="s">
        <v>4748</v>
      </c>
      <c r="AI1438" s="25">
        <v>14.3405471553338</v>
      </c>
      <c r="AJ1438" s="25">
        <v>19.673856541927133</v>
      </c>
      <c r="AK1438" s="25" t="s">
        <v>4748</v>
      </c>
      <c r="AL1438" s="25">
        <v>68.699357803682915</v>
      </c>
      <c r="AM1438" s="25">
        <v>67.11788914193086</v>
      </c>
      <c r="AN1438" s="49">
        <v>10.63183474987024</v>
      </c>
      <c r="AO1438" s="49">
        <v>12.709931331251045</v>
      </c>
      <c r="AP1438" s="49">
        <v>15.482265925183613</v>
      </c>
      <c r="AQ1438" s="49">
        <v>165.00890978027428</v>
      </c>
      <c r="AR1438" s="49">
        <v>150.22482606175967</v>
      </c>
      <c r="AS1438" s="49">
        <v>71.021678729416394</v>
      </c>
      <c r="AT1438" s="28" t="s">
        <v>4748</v>
      </c>
      <c r="AU1438" s="28">
        <v>1631.7223410714289</v>
      </c>
      <c r="AV1438" s="28">
        <v>2857.1428575</v>
      </c>
    </row>
    <row r="1439" spans="1:48" x14ac:dyDescent="0.25">
      <c r="A1439" s="162">
        <v>1436</v>
      </c>
      <c r="B1439" s="3" t="s">
        <v>663</v>
      </c>
      <c r="C1439" s="3" t="s">
        <v>694</v>
      </c>
      <c r="D1439" s="28">
        <v>4500</v>
      </c>
      <c r="E1439" s="25">
        <v>-6.25</v>
      </c>
      <c r="F1439" s="25">
        <v>-11.764709999999999</v>
      </c>
      <c r="G1439" s="25">
        <v>-22.413789999999999</v>
      </c>
      <c r="H1439" s="28">
        <v>86755500000</v>
      </c>
      <c r="I1439" s="51">
        <v>19.279</v>
      </c>
      <c r="J1439" s="51">
        <v>70.825779999999995</v>
      </c>
      <c r="K1439" s="28">
        <v>18122.5</v>
      </c>
      <c r="L1439" s="28">
        <v>84619500</v>
      </c>
      <c r="M1439" s="51">
        <v>6.8113171147890981</v>
      </c>
      <c r="N1439" s="51">
        <v>0.39278779522702267</v>
      </c>
      <c r="O1439" s="51">
        <v>0.62466370000000004</v>
      </c>
      <c r="P1439" s="30">
        <v>1055884.3761380001</v>
      </c>
      <c r="Q1439" s="27">
        <v>0.24750989684655678</v>
      </c>
      <c r="R1439" s="30">
        <v>1146803.6407339999</v>
      </c>
      <c r="S1439" s="27">
        <v>8.6107216519810459E-2</v>
      </c>
      <c r="T1439" s="30">
        <v>1097639.0370809999</v>
      </c>
      <c r="U1439" s="27">
        <v>-4.2870986720562443E-2</v>
      </c>
      <c r="V1439" s="30">
        <v>22654.383598</v>
      </c>
      <c r="W1439" s="32">
        <v>0.99217044596918158</v>
      </c>
      <c r="X1439" s="30">
        <v>40191.142606000001</v>
      </c>
      <c r="Y1439" s="32">
        <v>0.77410002934479305</v>
      </c>
      <c r="Z1439" s="30">
        <v>8241.3165019999997</v>
      </c>
      <c r="AA1439" s="32">
        <v>-0.79494694682380884</v>
      </c>
      <c r="AB1439" s="30">
        <v>1263.100612</v>
      </c>
      <c r="AC1439" s="27">
        <v>0.59314285714285719</v>
      </c>
      <c r="AD1439" s="30">
        <v>2314.1667710000002</v>
      </c>
      <c r="AE1439" s="27">
        <v>0.83213177874701261</v>
      </c>
      <c r="AF1439" s="30">
        <v>371</v>
      </c>
      <c r="AG1439" s="27">
        <v>-0.83968311849898225</v>
      </c>
      <c r="AH1439" s="25">
        <v>4.0550276874668434</v>
      </c>
      <c r="AI1439" s="25">
        <v>6.4219698866594124</v>
      </c>
      <c r="AJ1439" s="25">
        <v>1.2350995382647045</v>
      </c>
      <c r="AK1439" s="25">
        <v>10.890584101497975</v>
      </c>
      <c r="AL1439" s="25">
        <v>16.526214275746689</v>
      </c>
      <c r="AM1439" s="25">
        <v>2.9173738980155148</v>
      </c>
      <c r="AN1439" s="49">
        <v>7.524276646140704</v>
      </c>
      <c r="AO1439" s="49">
        <v>9.693737696877891</v>
      </c>
      <c r="AP1439" s="49">
        <v>6.2912348326860768</v>
      </c>
      <c r="AQ1439" s="49">
        <v>134.79243805919018</v>
      </c>
      <c r="AR1439" s="49">
        <v>99.493947960496996</v>
      </c>
      <c r="AS1439" s="49">
        <v>116.68052156554563</v>
      </c>
      <c r="AT1439" s="28">
        <v>1359.1469999999999</v>
      </c>
      <c r="AU1439" s="28">
        <v>1416.8367989999999</v>
      </c>
      <c r="AV1439" s="28" t="s">
        <v>4748</v>
      </c>
    </row>
    <row r="1440" spans="1:48" x14ac:dyDescent="0.25">
      <c r="A1440" s="162">
        <v>1437</v>
      </c>
      <c r="B1440" s="3" t="s">
        <v>3860</v>
      </c>
      <c r="C1440" s="3" t="s">
        <v>2176</v>
      </c>
      <c r="D1440" s="6">
        <v>14500</v>
      </c>
      <c r="E1440" s="171">
        <v>-16.66667</v>
      </c>
      <c r="F1440" s="171">
        <v>5.0724640000000001</v>
      </c>
      <c r="G1440" s="171">
        <v>-38.55932</v>
      </c>
      <c r="H1440" s="6">
        <v>173999826000</v>
      </c>
      <c r="I1440" s="154">
        <v>11.999989999999999</v>
      </c>
      <c r="J1440" s="154" t="s">
        <v>4942</v>
      </c>
      <c r="K1440" s="6">
        <v>360</v>
      </c>
      <c r="L1440" s="6">
        <v>5446000</v>
      </c>
      <c r="M1440" s="154" t="s">
        <v>4942</v>
      </c>
      <c r="N1440" s="154">
        <v>1.1213626530652807</v>
      </c>
      <c r="O1440" s="154">
        <v>3.8591300000000002E-2</v>
      </c>
      <c r="P1440" s="172" t="s">
        <v>4392</v>
      </c>
      <c r="Q1440" s="168" t="s">
        <v>4534</v>
      </c>
      <c r="R1440" s="172" t="s">
        <v>4612</v>
      </c>
      <c r="S1440" s="168" t="s">
        <v>4309</v>
      </c>
      <c r="T1440" s="172">
        <v>211425.05128700001</v>
      </c>
      <c r="U1440" s="168">
        <v>1123.6013366329787</v>
      </c>
      <c r="V1440" s="172" t="s">
        <v>4309</v>
      </c>
      <c r="W1440" s="173" t="s">
        <v>4613</v>
      </c>
      <c r="X1440" s="172" t="s">
        <v>4475</v>
      </c>
      <c r="Y1440" s="173" t="s">
        <v>4288</v>
      </c>
      <c r="Z1440" s="172">
        <v>-11.072407</v>
      </c>
      <c r="AA1440" s="173">
        <v>-1.0556402361809045</v>
      </c>
      <c r="AB1440" s="172">
        <v>2001.5273520000001</v>
      </c>
      <c r="AC1440" s="168">
        <v>3.8353196099675024E-2</v>
      </c>
      <c r="AD1440" s="172">
        <v>305.71336000000002</v>
      </c>
      <c r="AE1440" s="168">
        <v>-0.84725996389980884</v>
      </c>
      <c r="AF1440" s="172">
        <v>-1</v>
      </c>
      <c r="AG1440" s="168">
        <v>-1.0032710379422083</v>
      </c>
      <c r="AH1440" s="171">
        <v>13.039451791467632</v>
      </c>
      <c r="AI1440" s="171">
        <v>1.8440251126543374</v>
      </c>
      <c r="AJ1440" s="171">
        <v>-4.8475608326931513E-3</v>
      </c>
      <c r="AK1440" s="171">
        <v>21.087904657355409</v>
      </c>
      <c r="AL1440" s="171">
        <v>2.7831412774839706</v>
      </c>
      <c r="AM1440" s="171">
        <v>-7.1354803015664893E-3</v>
      </c>
      <c r="AN1440" s="170">
        <v>33.668574678278894</v>
      </c>
      <c r="AO1440" s="170">
        <v>10.884774478776293</v>
      </c>
      <c r="AP1440" s="170">
        <v>24.885472286620715</v>
      </c>
      <c r="AQ1440" s="170">
        <v>6.747390778358854</v>
      </c>
      <c r="AR1440" s="170">
        <v>19.699835117514425</v>
      </c>
      <c r="AS1440" s="170">
        <v>32.915512081862069</v>
      </c>
      <c r="AT1440" s="6">
        <v>0</v>
      </c>
      <c r="AU1440" s="6">
        <v>0</v>
      </c>
      <c r="AV1440" s="6">
        <v>0</v>
      </c>
    </row>
    <row r="1441" spans="1:48" x14ac:dyDescent="0.25">
      <c r="A1441" s="162">
        <v>1438</v>
      </c>
      <c r="B1441" s="3" t="s">
        <v>3863</v>
      </c>
      <c r="C1441" s="3" t="s">
        <v>2176</v>
      </c>
      <c r="D1441" s="28" t="s">
        <v>4942</v>
      </c>
      <c r="E1441" s="25" t="s">
        <v>4942</v>
      </c>
      <c r="F1441" s="25" t="s">
        <v>4942</v>
      </c>
      <c r="G1441" s="25" t="s">
        <v>4942</v>
      </c>
      <c r="H1441" s="28" t="s">
        <v>4942</v>
      </c>
      <c r="I1441" s="51">
        <v>8</v>
      </c>
      <c r="J1441" s="51">
        <v>99.897869999999998</v>
      </c>
      <c r="K1441" s="28" t="s">
        <v>4942</v>
      </c>
      <c r="L1441" s="28" t="s">
        <v>4942</v>
      </c>
      <c r="M1441" s="51" t="s">
        <v>4942</v>
      </c>
      <c r="N1441" s="51" t="s">
        <v>4942</v>
      </c>
      <c r="O1441" s="51" t="s">
        <v>4942</v>
      </c>
      <c r="P1441" s="30" t="s">
        <v>4748</v>
      </c>
      <c r="Q1441" s="27" t="s">
        <v>4748</v>
      </c>
      <c r="R1441" s="30" t="s">
        <v>4748</v>
      </c>
      <c r="S1441" s="27" t="s">
        <v>4339</v>
      </c>
      <c r="T1441" s="30" t="s">
        <v>4748</v>
      </c>
      <c r="U1441" s="27" t="s">
        <v>4748</v>
      </c>
      <c r="V1441" s="30" t="s">
        <v>4748</v>
      </c>
      <c r="W1441" s="32" t="s">
        <v>4748</v>
      </c>
      <c r="X1441" s="30" t="s">
        <v>4275</v>
      </c>
      <c r="Y1441" s="32" t="s">
        <v>4389</v>
      </c>
      <c r="Z1441" s="30" t="s">
        <v>4748</v>
      </c>
      <c r="AA1441" s="32" t="s">
        <v>4748</v>
      </c>
      <c r="AB1441" s="30" t="s">
        <v>4748</v>
      </c>
      <c r="AC1441" s="27" t="s">
        <v>2001</v>
      </c>
      <c r="AD1441" s="30" t="s">
        <v>4748</v>
      </c>
      <c r="AE1441" s="27" t="s">
        <v>2001</v>
      </c>
      <c r="AF1441" s="30" t="s">
        <v>4748</v>
      </c>
      <c r="AG1441" s="27" t="s">
        <v>4748</v>
      </c>
      <c r="AH1441" s="25" t="s">
        <v>4748</v>
      </c>
      <c r="AI1441" s="25" t="s">
        <v>4748</v>
      </c>
      <c r="AJ1441" s="25" t="s">
        <v>4748</v>
      </c>
      <c r="AK1441" s="25" t="s">
        <v>4748</v>
      </c>
      <c r="AL1441" s="25" t="s">
        <v>4748</v>
      </c>
      <c r="AM1441" s="25" t="s">
        <v>4748</v>
      </c>
      <c r="AN1441" s="49" t="s">
        <v>4748</v>
      </c>
      <c r="AO1441" s="49" t="s">
        <v>4748</v>
      </c>
      <c r="AP1441" s="49" t="s">
        <v>4748</v>
      </c>
      <c r="AQ1441" s="49" t="s">
        <v>4748</v>
      </c>
      <c r="AR1441" s="49" t="s">
        <v>4748</v>
      </c>
      <c r="AS1441" s="49" t="s">
        <v>4748</v>
      </c>
      <c r="AT1441" s="28" t="s">
        <v>4748</v>
      </c>
      <c r="AU1441" s="28" t="s">
        <v>4748</v>
      </c>
      <c r="AV1441" s="28" t="s">
        <v>4748</v>
      </c>
    </row>
    <row r="1442" spans="1:48" x14ac:dyDescent="0.25">
      <c r="A1442" s="162">
        <v>1439</v>
      </c>
      <c r="B1442" s="3" t="s">
        <v>664</v>
      </c>
      <c r="C1442" s="3" t="s">
        <v>694</v>
      </c>
      <c r="D1442" s="28">
        <v>19100</v>
      </c>
      <c r="E1442" s="25">
        <v>91</v>
      </c>
      <c r="F1442" s="25">
        <v>52.8</v>
      </c>
      <c r="G1442" s="25">
        <v>46.923079999999999</v>
      </c>
      <c r="H1442" s="28">
        <v>20628000000</v>
      </c>
      <c r="I1442" s="51">
        <v>1.0799999999999998</v>
      </c>
      <c r="J1442" s="51">
        <v>88.287030000000001</v>
      </c>
      <c r="K1442" s="28">
        <v>580</v>
      </c>
      <c r="L1442" s="28">
        <v>6137500</v>
      </c>
      <c r="M1442" s="51" t="s">
        <v>4942</v>
      </c>
      <c r="N1442" s="51">
        <v>1.280652742181468</v>
      </c>
      <c r="O1442" s="51" t="s">
        <v>4942</v>
      </c>
      <c r="P1442" s="30">
        <v>8787.4091570000001</v>
      </c>
      <c r="Q1442" s="27">
        <v>0.20008926563138529</v>
      </c>
      <c r="R1442" s="30">
        <v>10190.613104</v>
      </c>
      <c r="S1442" s="27">
        <v>0.15968346550498502</v>
      </c>
      <c r="T1442" s="30">
        <v>8737.2970000000005</v>
      </c>
      <c r="U1442" s="27">
        <v>-0.14261321562973936</v>
      </c>
      <c r="V1442" s="30">
        <v>1797.5564340000001</v>
      </c>
      <c r="W1442" s="32">
        <v>-9.4337135869700162E-2</v>
      </c>
      <c r="X1442" s="30">
        <v>1623.494751</v>
      </c>
      <c r="Y1442" s="32">
        <v>-9.6832388517934076E-2</v>
      </c>
      <c r="Z1442" s="30">
        <v>1829.295515</v>
      </c>
      <c r="AA1442" s="32">
        <v>0.12676404643331063</v>
      </c>
      <c r="AB1442" s="30">
        <v>1664.4</v>
      </c>
      <c r="AC1442" s="27">
        <v>-9.43371586215902E-2</v>
      </c>
      <c r="AD1442" s="30">
        <v>1398.01</v>
      </c>
      <c r="AE1442" s="27">
        <v>-0.16005167027156941</v>
      </c>
      <c r="AF1442" s="30">
        <v>1575.23</v>
      </c>
      <c r="AG1442" s="27">
        <v>0.12676590296206752</v>
      </c>
      <c r="AH1442" s="25">
        <v>10.830534098962</v>
      </c>
      <c r="AI1442" s="25">
        <v>9.6311734314924546</v>
      </c>
      <c r="AJ1442" s="25">
        <v>10.506727821087368</v>
      </c>
      <c r="AK1442" s="25">
        <v>11.751638576273033</v>
      </c>
      <c r="AL1442" s="25">
        <v>9.7645928506388131</v>
      </c>
      <c r="AM1442" s="25">
        <v>10.810340484842119</v>
      </c>
      <c r="AN1442" s="49">
        <v>35.990816513655133</v>
      </c>
      <c r="AO1442" s="49">
        <v>38.853004461977662</v>
      </c>
      <c r="AP1442" s="49">
        <v>39.401816179534713</v>
      </c>
      <c r="AQ1442" s="49">
        <v>0</v>
      </c>
      <c r="AR1442" s="49">
        <v>0</v>
      </c>
      <c r="AS1442" s="49">
        <v>0</v>
      </c>
      <c r="AT1442" s="28">
        <v>1000</v>
      </c>
      <c r="AU1442" s="28">
        <v>900</v>
      </c>
      <c r="AV1442" s="28">
        <v>800</v>
      </c>
    </row>
    <row r="1443" spans="1:48" x14ac:dyDescent="0.25">
      <c r="A1443" s="162">
        <v>1440</v>
      </c>
      <c r="B1443" s="3" t="s">
        <v>3866</v>
      </c>
      <c r="C1443" s="3" t="s">
        <v>2176</v>
      </c>
      <c r="D1443" s="6">
        <v>30400</v>
      </c>
      <c r="E1443" s="171">
        <v>-7.3170729999999997</v>
      </c>
      <c r="F1443" s="171">
        <v>-1.618123</v>
      </c>
      <c r="G1443" s="171">
        <v>-5</v>
      </c>
      <c r="H1443" s="6">
        <v>1424996960000</v>
      </c>
      <c r="I1443" s="154">
        <v>46.874899999999997</v>
      </c>
      <c r="J1443" s="154">
        <v>50.869219999999999</v>
      </c>
      <c r="K1443" s="6">
        <v>1430</v>
      </c>
      <c r="L1443" s="6">
        <v>45551500</v>
      </c>
      <c r="M1443" s="154">
        <v>12.724989535370447</v>
      </c>
      <c r="N1443" s="154">
        <v>2.5403565369019137</v>
      </c>
      <c r="O1443" s="154">
        <v>1.0706560000000001</v>
      </c>
      <c r="P1443" s="172" t="s">
        <v>4748</v>
      </c>
      <c r="Q1443" s="168" t="s">
        <v>4748</v>
      </c>
      <c r="R1443" s="172" t="s">
        <v>4748</v>
      </c>
      <c r="S1443" s="168" t="s">
        <v>4748</v>
      </c>
      <c r="T1443" s="172">
        <v>986108.16164800001</v>
      </c>
      <c r="U1443" s="168" t="s">
        <v>4748</v>
      </c>
      <c r="V1443" s="172" t="s">
        <v>4748</v>
      </c>
      <c r="W1443" s="173" t="s">
        <v>4748</v>
      </c>
      <c r="X1443" s="172" t="s">
        <v>4748</v>
      </c>
      <c r="Y1443" s="173" t="s">
        <v>4748</v>
      </c>
      <c r="Z1443" s="172">
        <v>149015.17625600001</v>
      </c>
      <c r="AA1443" s="173" t="s">
        <v>4748</v>
      </c>
      <c r="AB1443" s="172" t="s">
        <v>4748</v>
      </c>
      <c r="AC1443" s="168" t="s">
        <v>2001</v>
      </c>
      <c r="AD1443" s="172" t="s">
        <v>4748</v>
      </c>
      <c r="AE1443" s="168" t="s">
        <v>2001</v>
      </c>
      <c r="AF1443" s="172">
        <v>2389</v>
      </c>
      <c r="AG1443" s="168" t="s">
        <v>4748</v>
      </c>
      <c r="AH1443" s="171" t="s">
        <v>4748</v>
      </c>
      <c r="AI1443" s="171" t="s">
        <v>4748</v>
      </c>
      <c r="AJ1443" s="171">
        <v>20.636171479869265</v>
      </c>
      <c r="AK1443" s="171" t="s">
        <v>4748</v>
      </c>
      <c r="AL1443" s="171" t="s">
        <v>4748</v>
      </c>
      <c r="AM1443" s="171">
        <v>19.07781820514667</v>
      </c>
      <c r="AN1443" s="170" t="s">
        <v>4748</v>
      </c>
      <c r="AO1443" s="170" t="s">
        <v>4748</v>
      </c>
      <c r="AP1443" s="170">
        <v>25.485125160814526</v>
      </c>
      <c r="AQ1443" s="170" t="s">
        <v>4748</v>
      </c>
      <c r="AR1443" s="170">
        <v>0.20406120374342313</v>
      </c>
      <c r="AS1443" s="170">
        <v>0</v>
      </c>
      <c r="AT1443" s="6" t="s">
        <v>4748</v>
      </c>
      <c r="AU1443" s="6">
        <v>2000</v>
      </c>
      <c r="AV1443" s="6">
        <v>2250</v>
      </c>
    </row>
    <row r="1444" spans="1:48" x14ac:dyDescent="0.25">
      <c r="A1444" s="162">
        <v>1441</v>
      </c>
      <c r="B1444" s="3" t="s">
        <v>3869</v>
      </c>
      <c r="C1444" s="3" t="s">
        <v>2176</v>
      </c>
      <c r="D1444" s="28">
        <v>18000</v>
      </c>
      <c r="E1444" s="25">
        <v>5.2631579999999998</v>
      </c>
      <c r="F1444" s="25">
        <v>-5.2631579999999998</v>
      </c>
      <c r="G1444" s="25">
        <v>1.123596</v>
      </c>
      <c r="H1444" s="28">
        <v>1135818000000</v>
      </c>
      <c r="I1444" s="51">
        <v>63.100999999999999</v>
      </c>
      <c r="J1444" s="51">
        <v>2.0156000000000001</v>
      </c>
      <c r="K1444" s="28">
        <v>1745</v>
      </c>
      <c r="L1444" s="28">
        <v>30582000</v>
      </c>
      <c r="M1444" s="51">
        <v>15.397775876817793</v>
      </c>
      <c r="N1444" s="51">
        <v>1.2964457243503145</v>
      </c>
      <c r="O1444" s="51">
        <v>0.1598704</v>
      </c>
      <c r="P1444" s="30" t="s">
        <v>4297</v>
      </c>
      <c r="Q1444" s="27" t="s">
        <v>4614</v>
      </c>
      <c r="R1444" s="30" t="s">
        <v>4380</v>
      </c>
      <c r="S1444" s="27" t="s">
        <v>4748</v>
      </c>
      <c r="T1444" s="30">
        <v>2711650.463035</v>
      </c>
      <c r="U1444" s="27">
        <v>10005.090269501845</v>
      </c>
      <c r="V1444" s="30" t="s">
        <v>4519</v>
      </c>
      <c r="W1444" s="32" t="s">
        <v>4272</v>
      </c>
      <c r="X1444" s="30" t="s">
        <v>4748</v>
      </c>
      <c r="Y1444" s="32" t="s">
        <v>4748</v>
      </c>
      <c r="Z1444" s="30">
        <v>82256.252600000007</v>
      </c>
      <c r="AA1444" s="32" t="s">
        <v>4748</v>
      </c>
      <c r="AB1444" s="30">
        <v>1589</v>
      </c>
      <c r="AC1444" s="27">
        <v>0.56860809476801588</v>
      </c>
      <c r="AD1444" s="30">
        <v>1810</v>
      </c>
      <c r="AE1444" s="27">
        <v>0.1390811831340466</v>
      </c>
      <c r="AF1444" s="30">
        <v>1169</v>
      </c>
      <c r="AG1444" s="27">
        <v>-0.35414364640883977</v>
      </c>
      <c r="AH1444" s="25">
        <v>7.0982442612249272</v>
      </c>
      <c r="AI1444" s="25">
        <v>7.5058608301856289</v>
      </c>
      <c r="AJ1444" s="25">
        <v>5.1953321538569828</v>
      </c>
      <c r="AK1444" s="25">
        <v>12.821971721810051</v>
      </c>
      <c r="AL1444" s="25">
        <v>13.766604470107291</v>
      </c>
      <c r="AM1444" s="25">
        <v>8.5390833738178973</v>
      </c>
      <c r="AN1444" s="49">
        <v>14.156610314421004</v>
      </c>
      <c r="AO1444" s="49">
        <v>17.387828533733263</v>
      </c>
      <c r="AP1444" s="49">
        <v>15.908915152182434</v>
      </c>
      <c r="AQ1444" s="49">
        <v>1.5364964867837196</v>
      </c>
      <c r="AR1444" s="49">
        <v>1.2348574129634422</v>
      </c>
      <c r="AS1444" s="49">
        <v>0.38044750164038821</v>
      </c>
      <c r="AT1444" s="28">
        <v>650</v>
      </c>
      <c r="AU1444" s="28">
        <v>650</v>
      </c>
      <c r="AV1444" s="28">
        <v>650</v>
      </c>
    </row>
    <row r="1445" spans="1:48" x14ac:dyDescent="0.25">
      <c r="A1445" s="162">
        <v>1442</v>
      </c>
      <c r="B1445" s="3" t="s">
        <v>3872</v>
      </c>
      <c r="C1445" s="3" t="s">
        <v>2176</v>
      </c>
      <c r="D1445" s="6">
        <v>600</v>
      </c>
      <c r="E1445" s="171">
        <v>-33.333329999999997</v>
      </c>
      <c r="F1445" s="171">
        <v>-33.333329999999997</v>
      </c>
      <c r="G1445" s="171">
        <v>20</v>
      </c>
      <c r="H1445" s="6">
        <v>7175989200</v>
      </c>
      <c r="I1445" s="154">
        <v>11.95998</v>
      </c>
      <c r="J1445" s="154">
        <v>36.613959999999999</v>
      </c>
      <c r="K1445" s="6">
        <v>3010</v>
      </c>
      <c r="L1445" s="6">
        <v>2389500</v>
      </c>
      <c r="M1445" s="154" t="s">
        <v>4942</v>
      </c>
      <c r="N1445" s="154" t="s">
        <v>4942</v>
      </c>
      <c r="O1445" s="154" t="s">
        <v>4942</v>
      </c>
      <c r="P1445" s="172" t="s">
        <v>4615</v>
      </c>
      <c r="Q1445" s="168" t="s">
        <v>4307</v>
      </c>
      <c r="R1445" s="172" t="s">
        <v>4616</v>
      </c>
      <c r="S1445" s="168" t="s">
        <v>4463</v>
      </c>
      <c r="T1445" s="172">
        <v>7066.3033759999998</v>
      </c>
      <c r="U1445" s="168">
        <v>26.49534387548638</v>
      </c>
      <c r="V1445" s="172" t="s">
        <v>4617</v>
      </c>
      <c r="W1445" s="173" t="s">
        <v>4340</v>
      </c>
      <c r="X1445" s="172" t="s">
        <v>4618</v>
      </c>
      <c r="Y1445" s="173" t="s">
        <v>4290</v>
      </c>
      <c r="Z1445" s="172">
        <v>-30768.960814999999</v>
      </c>
      <c r="AA1445" s="173">
        <v>-49.455056401574801</v>
      </c>
      <c r="AB1445" s="172">
        <v>-6192</v>
      </c>
      <c r="AC1445" s="168">
        <v>0.16390977443609023</v>
      </c>
      <c r="AD1445" s="172">
        <v>-3392</v>
      </c>
      <c r="AE1445" s="168">
        <v>-0.45219638242894056</v>
      </c>
      <c r="AF1445" s="172">
        <v>-2573</v>
      </c>
      <c r="AG1445" s="168">
        <v>-0.24145047169811321</v>
      </c>
      <c r="AH1445" s="171">
        <v>-27.111613712557286</v>
      </c>
      <c r="AI1445" s="171">
        <v>-23.406598503859385</v>
      </c>
      <c r="AJ1445" s="171">
        <v>-22.187205924962541</v>
      </c>
      <c r="AK1445" s="171">
        <v>-192.38990913953086</v>
      </c>
      <c r="AL1445" s="171" t="s">
        <v>4748</v>
      </c>
      <c r="AM1445" s="171" t="s">
        <v>4748</v>
      </c>
      <c r="AN1445" s="170">
        <v>3.1322627220468968</v>
      </c>
      <c r="AO1445" s="170">
        <v>0.26038542465348646</v>
      </c>
      <c r="AP1445" s="170">
        <v>4.3742404416113878E-2</v>
      </c>
      <c r="AQ1445" s="170">
        <v>12259.988964455848</v>
      </c>
      <c r="AR1445" s="170" t="s">
        <v>4748</v>
      </c>
      <c r="AS1445" s="170" t="s">
        <v>4748</v>
      </c>
      <c r="AT1445" s="6">
        <v>0</v>
      </c>
      <c r="AU1445" s="6">
        <v>0</v>
      </c>
      <c r="AV1445" s="6">
        <v>0</v>
      </c>
    </row>
    <row r="1446" spans="1:48" x14ac:dyDescent="0.25">
      <c r="A1446" s="162">
        <v>1443</v>
      </c>
      <c r="B1446" s="3" t="s">
        <v>3875</v>
      </c>
      <c r="C1446" s="3" t="s">
        <v>2176</v>
      </c>
      <c r="D1446" s="28">
        <v>5200</v>
      </c>
      <c r="E1446" s="25">
        <v>1.9607840000000001</v>
      </c>
      <c r="F1446" s="25">
        <v>4</v>
      </c>
      <c r="G1446" s="25">
        <v>-13.33333</v>
      </c>
      <c r="H1446" s="28">
        <v>73643076000</v>
      </c>
      <c r="I1446" s="51">
        <v>14.162129999999999</v>
      </c>
      <c r="J1446" s="51">
        <v>42.57488</v>
      </c>
      <c r="K1446" s="28">
        <v>1470</v>
      </c>
      <c r="L1446" s="28">
        <v>7569000</v>
      </c>
      <c r="M1446" s="51">
        <v>5.241935483870968</v>
      </c>
      <c r="N1446" s="51">
        <v>0.4300998531857001</v>
      </c>
      <c r="O1446" s="51">
        <v>0.28717169999999997</v>
      </c>
      <c r="P1446" s="30" t="s">
        <v>4619</v>
      </c>
      <c r="Q1446" s="27" t="s">
        <v>4554</v>
      </c>
      <c r="R1446" s="30" t="s">
        <v>4438</v>
      </c>
      <c r="S1446" s="27" t="s">
        <v>4748</v>
      </c>
      <c r="T1446" s="30">
        <v>3277483.8209609999</v>
      </c>
      <c r="U1446" s="27">
        <v>7380.7203174797296</v>
      </c>
      <c r="V1446" s="30" t="s">
        <v>4574</v>
      </c>
      <c r="W1446" s="32" t="s">
        <v>4362</v>
      </c>
      <c r="X1446" s="30" t="s">
        <v>4748</v>
      </c>
      <c r="Y1446" s="32" t="s">
        <v>4748</v>
      </c>
      <c r="Z1446" s="30">
        <v>15825.375466</v>
      </c>
      <c r="AA1446" s="32" t="s">
        <v>4748</v>
      </c>
      <c r="AB1446" s="30">
        <v>723</v>
      </c>
      <c r="AC1446" s="27">
        <v>-2.0325203252032575E-2</v>
      </c>
      <c r="AD1446" s="30">
        <v>839</v>
      </c>
      <c r="AE1446" s="27">
        <v>0.16044260027662527</v>
      </c>
      <c r="AF1446" s="30">
        <v>992</v>
      </c>
      <c r="AG1446" s="27">
        <v>0.18235995232419547</v>
      </c>
      <c r="AH1446" s="25">
        <v>3.9068901672178122</v>
      </c>
      <c r="AI1446" s="25">
        <v>4.963270215821284</v>
      </c>
      <c r="AJ1446" s="25">
        <v>5.7737999064458325</v>
      </c>
      <c r="AK1446" s="25">
        <v>6.3385246060102958</v>
      </c>
      <c r="AL1446" s="25">
        <v>7.1995855896032701</v>
      </c>
      <c r="AM1446" s="25">
        <v>8.3095920423346428</v>
      </c>
      <c r="AN1446" s="49">
        <v>0.59298932322221498</v>
      </c>
      <c r="AO1446" s="49">
        <v>0.55454560099634786</v>
      </c>
      <c r="AP1446" s="49">
        <v>0.62458956483872896</v>
      </c>
      <c r="AQ1446" s="49">
        <v>35.101444415975173</v>
      </c>
      <c r="AR1446" s="49">
        <v>26.972033628665027</v>
      </c>
      <c r="AS1446" s="49">
        <v>33.249951151749997</v>
      </c>
      <c r="AT1446" s="28">
        <v>600</v>
      </c>
      <c r="AU1446" s="28" t="s">
        <v>4748</v>
      </c>
      <c r="AV1446" s="28">
        <v>700</v>
      </c>
    </row>
    <row r="1447" spans="1:48" x14ac:dyDescent="0.25">
      <c r="A1447" s="162">
        <v>1444</v>
      </c>
      <c r="B1447" s="3" t="s">
        <v>3878</v>
      </c>
      <c r="C1447" s="3" t="s">
        <v>2176</v>
      </c>
      <c r="D1447" s="28" t="s">
        <v>4942</v>
      </c>
      <c r="E1447" s="25" t="s">
        <v>4942</v>
      </c>
      <c r="F1447" s="25" t="s">
        <v>4942</v>
      </c>
      <c r="G1447" s="25" t="s">
        <v>4942</v>
      </c>
      <c r="H1447" s="28" t="s">
        <v>4942</v>
      </c>
      <c r="I1447" s="51">
        <v>3.5362199999999997</v>
      </c>
      <c r="J1447" s="51">
        <v>99.957589999999996</v>
      </c>
      <c r="K1447" s="28" t="s">
        <v>4942</v>
      </c>
      <c r="L1447" s="28" t="s">
        <v>4942</v>
      </c>
      <c r="M1447" s="51" t="s">
        <v>4942</v>
      </c>
      <c r="N1447" s="51" t="s">
        <v>4942</v>
      </c>
      <c r="O1447" s="51" t="s">
        <v>4942</v>
      </c>
      <c r="P1447" s="30" t="s">
        <v>4748</v>
      </c>
      <c r="Q1447" s="27" t="s">
        <v>4748</v>
      </c>
      <c r="R1447" s="30" t="s">
        <v>4620</v>
      </c>
      <c r="S1447" s="27" t="s">
        <v>4748</v>
      </c>
      <c r="T1447" s="30">
        <v>68222.572499999995</v>
      </c>
      <c r="U1447" s="27">
        <v>120.82602232142857</v>
      </c>
      <c r="V1447" s="30" t="s">
        <v>4748</v>
      </c>
      <c r="W1447" s="32" t="s">
        <v>4621</v>
      </c>
      <c r="X1447" s="30" t="s">
        <v>4748</v>
      </c>
      <c r="Y1447" s="32" t="s">
        <v>4748</v>
      </c>
      <c r="Z1447" s="30">
        <v>7374.2501990000001</v>
      </c>
      <c r="AA1447" s="32" t="s">
        <v>4748</v>
      </c>
      <c r="AB1447" s="30" t="s">
        <v>4748</v>
      </c>
      <c r="AC1447" s="27" t="s">
        <v>2001</v>
      </c>
      <c r="AD1447" s="30" t="s">
        <v>4748</v>
      </c>
      <c r="AE1447" s="27" t="s">
        <v>2001</v>
      </c>
      <c r="AF1447" s="30">
        <v>2085.5090799999998</v>
      </c>
      <c r="AG1447" s="27" t="s">
        <v>4748</v>
      </c>
      <c r="AH1447" s="25" t="s">
        <v>4748</v>
      </c>
      <c r="AI1447" s="25" t="s">
        <v>4748</v>
      </c>
      <c r="AJ1447" s="25">
        <v>14.204579007645737</v>
      </c>
      <c r="AK1447" s="25" t="s">
        <v>4748</v>
      </c>
      <c r="AL1447" s="25" t="s">
        <v>4748</v>
      </c>
      <c r="AM1447" s="25">
        <v>19.217408490414496</v>
      </c>
      <c r="AN1447" s="49" t="s">
        <v>4748</v>
      </c>
      <c r="AO1447" s="49">
        <v>35.749790234664445</v>
      </c>
      <c r="AP1447" s="49">
        <v>31.102093020605459</v>
      </c>
      <c r="AQ1447" s="49" t="s">
        <v>4748</v>
      </c>
      <c r="AR1447" s="49">
        <v>0</v>
      </c>
      <c r="AS1447" s="49">
        <v>0</v>
      </c>
      <c r="AT1447" s="28" t="s">
        <v>4748</v>
      </c>
      <c r="AU1447" s="28">
        <v>199.66</v>
      </c>
      <c r="AV1447" s="28">
        <v>958.30399999999997</v>
      </c>
    </row>
    <row r="1448" spans="1:48" x14ac:dyDescent="0.25">
      <c r="A1448" s="162">
        <v>1445</v>
      </c>
      <c r="B1448" s="3" t="s">
        <v>3881</v>
      </c>
      <c r="C1448" s="3" t="s">
        <v>2176</v>
      </c>
      <c r="D1448" s="28">
        <v>13300</v>
      </c>
      <c r="E1448" s="25">
        <v>15.65217</v>
      </c>
      <c r="F1448" s="25">
        <v>31.68317</v>
      </c>
      <c r="G1448" s="25">
        <v>56.470590000000001</v>
      </c>
      <c r="H1448" s="28">
        <v>384370000000</v>
      </c>
      <c r="I1448" s="51">
        <v>28.9</v>
      </c>
      <c r="J1448" s="51">
        <v>11.776260000000001</v>
      </c>
      <c r="K1448" s="28">
        <v>755</v>
      </c>
      <c r="L1448" s="28">
        <v>8680500</v>
      </c>
      <c r="M1448" s="51">
        <v>16.642058109562303</v>
      </c>
      <c r="N1448" s="51">
        <v>1.2888449456448912</v>
      </c>
      <c r="O1448" s="51" t="s">
        <v>4942</v>
      </c>
      <c r="P1448" s="30" t="s">
        <v>4748</v>
      </c>
      <c r="Q1448" s="27" t="s">
        <v>4748</v>
      </c>
      <c r="R1448" s="30" t="s">
        <v>4622</v>
      </c>
      <c r="S1448" s="27" t="s">
        <v>4748</v>
      </c>
      <c r="T1448" s="30">
        <v>117299.50420700001</v>
      </c>
      <c r="U1448" s="27">
        <v>117.48434768383839</v>
      </c>
      <c r="V1448" s="30" t="s">
        <v>4748</v>
      </c>
      <c r="W1448" s="32" t="s">
        <v>4623</v>
      </c>
      <c r="X1448" s="30" t="s">
        <v>4748</v>
      </c>
      <c r="Y1448" s="32" t="s">
        <v>4748</v>
      </c>
      <c r="Z1448" s="30">
        <v>30837.754412999999</v>
      </c>
      <c r="AA1448" s="32" t="s">
        <v>4748</v>
      </c>
      <c r="AB1448" s="30" t="s">
        <v>4748</v>
      </c>
      <c r="AC1448" s="27" t="s">
        <v>2001</v>
      </c>
      <c r="AD1448" s="30" t="s">
        <v>4748</v>
      </c>
      <c r="AE1448" s="27" t="s">
        <v>2001</v>
      </c>
      <c r="AF1448" s="30">
        <v>799.18</v>
      </c>
      <c r="AG1448" s="27" t="s">
        <v>4748</v>
      </c>
      <c r="AH1448" s="25" t="s">
        <v>4748</v>
      </c>
      <c r="AI1448" s="25" t="s">
        <v>4748</v>
      </c>
      <c r="AJ1448" s="25">
        <v>7.5246085231974753</v>
      </c>
      <c r="AK1448" s="25" t="s">
        <v>4748</v>
      </c>
      <c r="AL1448" s="25" t="s">
        <v>4748</v>
      </c>
      <c r="AM1448" s="25">
        <v>7.8199820768618364</v>
      </c>
      <c r="AN1448" s="49" t="s">
        <v>4748</v>
      </c>
      <c r="AO1448" s="49">
        <v>52.529951891192269</v>
      </c>
      <c r="AP1448" s="49">
        <v>56.109691332414279</v>
      </c>
      <c r="AQ1448" s="49" t="s">
        <v>4748</v>
      </c>
      <c r="AR1448" s="49">
        <v>20.86910472612831</v>
      </c>
      <c r="AS1448" s="49">
        <v>18.686624312818537</v>
      </c>
      <c r="AT1448" s="28" t="s">
        <v>4748</v>
      </c>
      <c r="AU1448" s="28" t="s">
        <v>4748</v>
      </c>
      <c r="AV1448" s="28">
        <v>600</v>
      </c>
    </row>
    <row r="1449" spans="1:48" x14ac:dyDescent="0.25">
      <c r="A1449" s="162">
        <v>1446</v>
      </c>
      <c r="B1449" s="3" t="s">
        <v>3884</v>
      </c>
      <c r="C1449" s="3" t="s">
        <v>2176</v>
      </c>
      <c r="D1449" s="28" t="s">
        <v>4942</v>
      </c>
      <c r="E1449" s="25" t="s">
        <v>4942</v>
      </c>
      <c r="F1449" s="25" t="s">
        <v>4942</v>
      </c>
      <c r="G1449" s="25" t="s">
        <v>4942</v>
      </c>
      <c r="H1449" s="28" t="s">
        <v>4942</v>
      </c>
      <c r="I1449" s="51">
        <v>2.6999999999999997</v>
      </c>
      <c r="J1449" s="51">
        <v>7.771407</v>
      </c>
      <c r="K1449" s="28">
        <v>0</v>
      </c>
      <c r="L1449" s="28" t="s">
        <v>4942</v>
      </c>
      <c r="M1449" s="51" t="s">
        <v>4942</v>
      </c>
      <c r="N1449" s="51" t="s">
        <v>4942</v>
      </c>
      <c r="O1449" s="51" t="s">
        <v>4942</v>
      </c>
      <c r="P1449" s="30" t="s">
        <v>4367</v>
      </c>
      <c r="Q1449" s="27" t="s">
        <v>4624</v>
      </c>
      <c r="R1449" s="30" t="s">
        <v>4367</v>
      </c>
      <c r="S1449" s="27" t="s">
        <v>4748</v>
      </c>
      <c r="T1449" s="30">
        <v>302857.709822</v>
      </c>
      <c r="U1449" s="27">
        <v>789.75120057963443</v>
      </c>
      <c r="V1449" s="30" t="s">
        <v>4587</v>
      </c>
      <c r="W1449" s="32" t="s">
        <v>4625</v>
      </c>
      <c r="X1449" s="30" t="s">
        <v>4748</v>
      </c>
      <c r="Y1449" s="32" t="s">
        <v>4748</v>
      </c>
      <c r="Z1449" s="30">
        <v>4035.2037639999999</v>
      </c>
      <c r="AA1449" s="32" t="s">
        <v>4748</v>
      </c>
      <c r="AB1449" s="30">
        <v>1393</v>
      </c>
      <c r="AC1449" s="27">
        <v>0.15505804311774463</v>
      </c>
      <c r="AD1449" s="30">
        <v>1474</v>
      </c>
      <c r="AE1449" s="27">
        <v>5.8147882268485329E-2</v>
      </c>
      <c r="AF1449" s="30">
        <v>1495</v>
      </c>
      <c r="AG1449" s="27">
        <v>1.4246947082767978E-2</v>
      </c>
      <c r="AH1449" s="25">
        <v>3.1146673381214005</v>
      </c>
      <c r="AI1449" s="25">
        <v>3.4117479492347864</v>
      </c>
      <c r="AJ1449" s="25">
        <v>3.1202515720594226</v>
      </c>
      <c r="AK1449" s="25">
        <v>12.702177428768731</v>
      </c>
      <c r="AL1449" s="25">
        <v>13.267895592586532</v>
      </c>
      <c r="AM1449" s="25">
        <v>12.383799946894673</v>
      </c>
      <c r="AN1449" s="49">
        <v>10.400419990885268</v>
      </c>
      <c r="AO1449" s="49">
        <v>9.9077228971999212</v>
      </c>
      <c r="AP1449" s="49">
        <v>8.1636437845783334</v>
      </c>
      <c r="AQ1449" s="49">
        <v>0</v>
      </c>
      <c r="AR1449" s="49">
        <v>0</v>
      </c>
      <c r="AS1449" s="49">
        <v>0</v>
      </c>
      <c r="AT1449" s="28">
        <v>800</v>
      </c>
      <c r="AU1449" s="28">
        <v>800</v>
      </c>
      <c r="AV1449" s="28">
        <v>800</v>
      </c>
    </row>
    <row r="1450" spans="1:48" x14ac:dyDescent="0.25">
      <c r="A1450" s="162">
        <v>1447</v>
      </c>
      <c r="B1450" s="3" t="s">
        <v>665</v>
      </c>
      <c r="C1450" s="3" t="s">
        <v>694</v>
      </c>
      <c r="D1450" s="28">
        <v>15200</v>
      </c>
      <c r="E1450" s="25">
        <v>-7.8787880000000001</v>
      </c>
      <c r="F1450" s="25">
        <v>-18.71658</v>
      </c>
      <c r="G1450" s="25">
        <v>-53.350389999999997</v>
      </c>
      <c r="H1450" s="28">
        <v>304000000000</v>
      </c>
      <c r="I1450" s="51">
        <v>20</v>
      </c>
      <c r="J1450" s="51">
        <v>71.050830000000005</v>
      </c>
      <c r="K1450" s="28">
        <v>27199.200000000001</v>
      </c>
      <c r="L1450" s="28">
        <v>222470500</v>
      </c>
      <c r="M1450" s="51">
        <v>2.6174703229486407</v>
      </c>
      <c r="N1450" s="51">
        <v>0.84034435862498869</v>
      </c>
      <c r="O1450" s="51">
        <v>0.5526276</v>
      </c>
      <c r="P1450" s="30">
        <v>1072234.127052</v>
      </c>
      <c r="Q1450" s="27">
        <v>0.20691538958443578</v>
      </c>
      <c r="R1450" s="30">
        <v>1452568.4893799999</v>
      </c>
      <c r="S1450" s="27">
        <v>0.35471204724073746</v>
      </c>
      <c r="T1450" s="30">
        <v>2269725.705569</v>
      </c>
      <c r="U1450" s="27">
        <v>0.56256019744568975</v>
      </c>
      <c r="V1450" s="30">
        <v>24044.960802000001</v>
      </c>
      <c r="W1450" s="32">
        <v>0.21010627195415776</v>
      </c>
      <c r="X1450" s="30">
        <v>28549.657302</v>
      </c>
      <c r="Y1450" s="32">
        <v>0.18734472212677966</v>
      </c>
      <c r="Z1450" s="30">
        <v>230895.58698299999</v>
      </c>
      <c r="AA1450" s="32">
        <v>7.0875081805911897</v>
      </c>
      <c r="AB1450" s="30">
        <v>1535.8891560000002</v>
      </c>
      <c r="AC1450" s="27">
        <v>-0.21360811252862277</v>
      </c>
      <c r="AD1450" s="30">
        <v>1824.0280950000001</v>
      </c>
      <c r="AE1450" s="27">
        <v>0.18760399334442579</v>
      </c>
      <c r="AF1450" s="30">
        <v>14751.947010000002</v>
      </c>
      <c r="AG1450" s="27">
        <v>7.0875656742556927</v>
      </c>
      <c r="AH1450" s="25">
        <v>2.0261022111890137</v>
      </c>
      <c r="AI1450" s="25">
        <v>1.5862700043992348</v>
      </c>
      <c r="AJ1450" s="25">
        <v>10.685373703936413</v>
      </c>
      <c r="AK1450" s="25">
        <v>10.326451061740876</v>
      </c>
      <c r="AL1450" s="25">
        <v>11.460544435737463</v>
      </c>
      <c r="AM1450" s="25">
        <v>65.485059446831769</v>
      </c>
      <c r="AN1450" s="49">
        <v>7.2764649058046915</v>
      </c>
      <c r="AO1450" s="49">
        <v>4.8733423561469813</v>
      </c>
      <c r="AP1450" s="49">
        <v>15.565962248131193</v>
      </c>
      <c r="AQ1450" s="49">
        <v>146.16431754080574</v>
      </c>
      <c r="AR1450" s="49">
        <v>186.3796419845232</v>
      </c>
      <c r="AS1450" s="49">
        <v>85.648831397991941</v>
      </c>
      <c r="AT1450" s="28">
        <v>958.33350000000007</v>
      </c>
      <c r="AU1450" s="28">
        <v>958.33350000000007</v>
      </c>
      <c r="AV1450" s="28">
        <v>12777.78</v>
      </c>
    </row>
    <row r="1451" spans="1:48" x14ac:dyDescent="0.25">
      <c r="A1451" s="162">
        <v>1448</v>
      </c>
      <c r="B1451" s="3" t="s">
        <v>299</v>
      </c>
      <c r="C1451" s="3" t="s">
        <v>1</v>
      </c>
      <c r="D1451" s="28">
        <v>19900</v>
      </c>
      <c r="E1451" s="25">
        <v>0.50505049999999996</v>
      </c>
      <c r="F1451" s="25">
        <v>5.851064</v>
      </c>
      <c r="G1451" s="25">
        <v>-7.2261069999999998</v>
      </c>
      <c r="H1451" s="28">
        <v>307261333200</v>
      </c>
      <c r="I1451" s="51">
        <v>15.44027</v>
      </c>
      <c r="J1451" s="51">
        <v>17.512029999999999</v>
      </c>
      <c r="K1451" s="28">
        <v>1733</v>
      </c>
      <c r="L1451" s="28">
        <v>32629100</v>
      </c>
      <c r="M1451" s="51">
        <v>9.2311119401711377</v>
      </c>
      <c r="N1451" s="51">
        <v>0.88066494120754635</v>
      </c>
      <c r="O1451" s="51">
        <v>0.45721329999999999</v>
      </c>
      <c r="P1451" s="30">
        <v>11747565.266098</v>
      </c>
      <c r="Q1451" s="27">
        <v>3.3446052661962655E-2</v>
      </c>
      <c r="R1451" s="30">
        <v>12992221.776403001</v>
      </c>
      <c r="S1451" s="27">
        <v>0.10595016772513044</v>
      </c>
      <c r="T1451" s="30">
        <v>14608063.435277</v>
      </c>
      <c r="U1451" s="27">
        <v>0.12436992584353483</v>
      </c>
      <c r="V1451" s="30">
        <v>22818.950452000001</v>
      </c>
      <c r="W1451" s="32">
        <v>-0.24634598592160561</v>
      </c>
      <c r="X1451" s="30">
        <v>24694.367545000001</v>
      </c>
      <c r="Y1451" s="32">
        <v>8.2186825241808092E-2</v>
      </c>
      <c r="Z1451" s="30">
        <v>31013.707817999999</v>
      </c>
      <c r="AA1451" s="32">
        <v>0.25590209028372174</v>
      </c>
      <c r="AB1451" s="30">
        <v>2704</v>
      </c>
      <c r="AC1451" s="27">
        <v>-0.24616671313074989</v>
      </c>
      <c r="AD1451" s="30">
        <v>2892.7811000000002</v>
      </c>
      <c r="AE1451" s="27">
        <v>6.9815495562130181E-2</v>
      </c>
      <c r="AF1451" s="30">
        <v>2196</v>
      </c>
      <c r="AG1451" s="27">
        <v>-0.24086893405104179</v>
      </c>
      <c r="AH1451" s="25">
        <v>0.37493255016793775</v>
      </c>
      <c r="AI1451" s="25">
        <v>0.35163156050916206</v>
      </c>
      <c r="AJ1451" s="25">
        <v>0.36118447407761584</v>
      </c>
      <c r="AK1451" s="25">
        <v>12.21296075736546</v>
      </c>
      <c r="AL1451" s="25">
        <v>10.8486073109215</v>
      </c>
      <c r="AM1451" s="25">
        <v>10.172011915267145</v>
      </c>
      <c r="AN1451" s="49">
        <v>9.4028819392709906</v>
      </c>
      <c r="AO1451" s="49">
        <v>8.2211572080069235</v>
      </c>
      <c r="AP1451" s="49">
        <v>8.2559437331614411</v>
      </c>
      <c r="AQ1451" s="49">
        <v>557.12046459289763</v>
      </c>
      <c r="AR1451" s="49">
        <v>321.62599546151392</v>
      </c>
      <c r="AS1451" s="49">
        <v>201.18944164119691</v>
      </c>
      <c r="AT1451" s="28">
        <v>2000</v>
      </c>
      <c r="AU1451" s="28">
        <v>2138.84</v>
      </c>
      <c r="AV1451" s="28">
        <v>2000</v>
      </c>
    </row>
    <row r="1452" spans="1:48" x14ac:dyDescent="0.25">
      <c r="A1452" s="162">
        <v>1449</v>
      </c>
      <c r="B1452" s="3" t="s">
        <v>3959</v>
      </c>
      <c r="C1452" s="3" t="s">
        <v>2176</v>
      </c>
      <c r="D1452" s="28">
        <v>2400</v>
      </c>
      <c r="E1452" s="25">
        <v>-22.580649999999999</v>
      </c>
      <c r="F1452" s="25">
        <v>26.31579</v>
      </c>
      <c r="G1452" s="25">
        <v>-17.241379999999999</v>
      </c>
      <c r="H1452" s="28">
        <v>23040000000</v>
      </c>
      <c r="I1452" s="51">
        <v>9.6</v>
      </c>
      <c r="J1452" s="51">
        <v>100</v>
      </c>
      <c r="K1452" s="28">
        <v>1495</v>
      </c>
      <c r="L1452" s="28">
        <v>4251500</v>
      </c>
      <c r="M1452" s="51">
        <v>6.2992125984251972</v>
      </c>
      <c r="N1452" s="51">
        <v>0.53801900535094471</v>
      </c>
      <c r="O1452" s="51" t="s">
        <v>4942</v>
      </c>
      <c r="P1452" s="30" t="s">
        <v>4748</v>
      </c>
      <c r="Q1452" s="27" t="s">
        <v>4748</v>
      </c>
      <c r="R1452" s="30" t="s">
        <v>4375</v>
      </c>
      <c r="S1452" s="27" t="s">
        <v>4748</v>
      </c>
      <c r="T1452" s="30" t="s">
        <v>4748</v>
      </c>
      <c r="U1452" s="27" t="s">
        <v>4748</v>
      </c>
      <c r="V1452" s="30" t="s">
        <v>4748</v>
      </c>
      <c r="W1452" s="32" t="s">
        <v>4543</v>
      </c>
      <c r="X1452" s="30" t="s">
        <v>4748</v>
      </c>
      <c r="Y1452" s="32" t="s">
        <v>4748</v>
      </c>
      <c r="Z1452" s="30" t="s">
        <v>4748</v>
      </c>
      <c r="AA1452" s="32" t="s">
        <v>4748</v>
      </c>
      <c r="AB1452" s="30" t="s">
        <v>4748</v>
      </c>
      <c r="AC1452" s="27" t="s">
        <v>2001</v>
      </c>
      <c r="AD1452" s="30">
        <v>-595</v>
      </c>
      <c r="AE1452" s="27" t="s">
        <v>2001</v>
      </c>
      <c r="AF1452" s="30" t="s">
        <v>4748</v>
      </c>
      <c r="AG1452" s="27" t="s">
        <v>4748</v>
      </c>
      <c r="AH1452" s="25" t="s">
        <v>4748</v>
      </c>
      <c r="AI1452" s="25" t="s">
        <v>4748</v>
      </c>
      <c r="AJ1452" s="25" t="s">
        <v>4748</v>
      </c>
      <c r="AK1452" s="25" t="s">
        <v>4748</v>
      </c>
      <c r="AL1452" s="25" t="s">
        <v>4748</v>
      </c>
      <c r="AM1452" s="25" t="s">
        <v>4748</v>
      </c>
      <c r="AN1452" s="49" t="s">
        <v>4748</v>
      </c>
      <c r="AO1452" s="49">
        <v>15.77810969747504</v>
      </c>
      <c r="AP1452" s="49" t="s">
        <v>4748</v>
      </c>
      <c r="AQ1452" s="49" t="s">
        <v>4748</v>
      </c>
      <c r="AR1452" s="49">
        <v>0</v>
      </c>
      <c r="AS1452" s="49" t="s">
        <v>4748</v>
      </c>
      <c r="AT1452" s="28" t="s">
        <v>4748</v>
      </c>
      <c r="AU1452" s="28">
        <v>0</v>
      </c>
      <c r="AV1452" s="28" t="s">
        <v>4748</v>
      </c>
    </row>
    <row r="1453" spans="1:48" x14ac:dyDescent="0.25">
      <c r="A1453" s="162">
        <v>1450</v>
      </c>
      <c r="B1453" s="3" t="s">
        <v>666</v>
      </c>
      <c r="C1453" s="3" t="s">
        <v>694</v>
      </c>
      <c r="D1453" s="28">
        <v>700</v>
      </c>
      <c r="E1453" s="25">
        <v>0</v>
      </c>
      <c r="F1453" s="25">
        <v>-22.22222</v>
      </c>
      <c r="G1453" s="25">
        <v>-73.076920000000001</v>
      </c>
      <c r="H1453" s="28">
        <v>7664999300</v>
      </c>
      <c r="I1453" s="51">
        <v>10.95</v>
      </c>
      <c r="J1453" s="51">
        <v>73.409549999999996</v>
      </c>
      <c r="K1453" s="28">
        <v>5230</v>
      </c>
      <c r="L1453" s="28">
        <v>3656500</v>
      </c>
      <c r="M1453" s="51" t="s">
        <v>4942</v>
      </c>
      <c r="N1453" s="51">
        <v>6.5620248375768561E-2</v>
      </c>
      <c r="O1453" s="51">
        <v>0.76185559999999997</v>
      </c>
      <c r="P1453" s="30">
        <v>198930.575006</v>
      </c>
      <c r="Q1453" s="27">
        <v>1.7846575301136967</v>
      </c>
      <c r="R1453" s="30">
        <v>176782.978997</v>
      </c>
      <c r="S1453" s="27">
        <v>-0.11133329307640116</v>
      </c>
      <c r="T1453" s="30">
        <v>138706.174119</v>
      </c>
      <c r="U1453" s="27">
        <v>-0.21538727932990742</v>
      </c>
      <c r="V1453" s="30">
        <v>11047.358437999999</v>
      </c>
      <c r="W1453" s="32">
        <v>0.70893706888381391</v>
      </c>
      <c r="X1453" s="30">
        <v>14032.690035</v>
      </c>
      <c r="Y1453" s="32">
        <v>0.2702303554061618</v>
      </c>
      <c r="Z1453" s="30">
        <v>1432.4768019999999</v>
      </c>
      <c r="AA1453" s="32">
        <v>-0.89791858877897612</v>
      </c>
      <c r="AB1453" s="30">
        <v>1567</v>
      </c>
      <c r="AC1453" s="27">
        <v>0.3477140633526461</v>
      </c>
      <c r="AD1453" s="30">
        <v>1389</v>
      </c>
      <c r="AE1453" s="27">
        <v>-0.11359285258455643</v>
      </c>
      <c r="AF1453" s="30">
        <v>130.81981099999999</v>
      </c>
      <c r="AG1453" s="27">
        <v>-0.90581727069834406</v>
      </c>
      <c r="AH1453" s="25">
        <v>8.9321194001625486</v>
      </c>
      <c r="AI1453" s="25">
        <v>6.9923642845568494</v>
      </c>
      <c r="AJ1453" s="25">
        <v>0.59449220028019822</v>
      </c>
      <c r="AK1453" s="25">
        <v>13.787578108622656</v>
      </c>
      <c r="AL1453" s="25">
        <v>12.452142245886435</v>
      </c>
      <c r="AM1453" s="25">
        <v>1.1659728999155394</v>
      </c>
      <c r="AN1453" s="49">
        <v>13.264020000547506</v>
      </c>
      <c r="AO1453" s="49">
        <v>14.776463082140568</v>
      </c>
      <c r="AP1453" s="49">
        <v>11.205228384185538</v>
      </c>
      <c r="AQ1453" s="49">
        <v>24.408245635794472</v>
      </c>
      <c r="AR1453" s="49">
        <v>36.53936858106551</v>
      </c>
      <c r="AS1453" s="49">
        <v>55.951669136121517</v>
      </c>
      <c r="AT1453" s="28">
        <v>0</v>
      </c>
      <c r="AU1453" s="28">
        <v>700</v>
      </c>
      <c r="AV1453" s="28" t="s">
        <v>4748</v>
      </c>
    </row>
    <row r="1454" spans="1:48" x14ac:dyDescent="0.25">
      <c r="A1454" s="162">
        <v>1451</v>
      </c>
      <c r="B1454" s="3" t="s">
        <v>667</v>
      </c>
      <c r="C1454" s="3" t="s">
        <v>694</v>
      </c>
      <c r="D1454" s="28">
        <v>7900</v>
      </c>
      <c r="E1454" s="25">
        <v>17.910450000000001</v>
      </c>
      <c r="F1454" s="25">
        <v>51.923079999999999</v>
      </c>
      <c r="G1454" s="25">
        <v>-36.799999999999997</v>
      </c>
      <c r="H1454" s="28">
        <v>71100000000</v>
      </c>
      <c r="I1454" s="51">
        <v>9</v>
      </c>
      <c r="J1454" s="51">
        <v>97.792940000000002</v>
      </c>
      <c r="K1454" s="28">
        <v>375</v>
      </c>
      <c r="L1454" s="28">
        <v>2512000</v>
      </c>
      <c r="M1454" s="51">
        <v>12.452843603368947</v>
      </c>
      <c r="N1454" s="51">
        <v>0.47819760550164209</v>
      </c>
      <c r="O1454" s="51" t="s">
        <v>4942</v>
      </c>
      <c r="P1454" s="30">
        <v>234311.07012600001</v>
      </c>
      <c r="Q1454" s="27">
        <v>-0.10621187109953611</v>
      </c>
      <c r="R1454" s="30">
        <v>228292.809851</v>
      </c>
      <c r="S1454" s="27">
        <v>-2.5684916516166778E-2</v>
      </c>
      <c r="T1454" s="30">
        <v>211293.215551</v>
      </c>
      <c r="U1454" s="27">
        <v>-7.4463993461270778E-2</v>
      </c>
      <c r="V1454" s="30">
        <v>18062.149732000002</v>
      </c>
      <c r="W1454" s="32">
        <v>-0.47917061786130966</v>
      </c>
      <c r="X1454" s="30">
        <v>-1239.0926919999999</v>
      </c>
      <c r="Y1454" s="32">
        <v>-1.0686016177689386</v>
      </c>
      <c r="Z1454" s="30">
        <v>4353.2087229999997</v>
      </c>
      <c r="AA1454" s="32">
        <v>-4.5132228211059449</v>
      </c>
      <c r="AB1454" s="30">
        <v>1770</v>
      </c>
      <c r="AC1454" s="27">
        <v>-0.49020737327188935</v>
      </c>
      <c r="AD1454" s="30">
        <v>-139</v>
      </c>
      <c r="AE1454" s="27">
        <v>-1.0785310734463276</v>
      </c>
      <c r="AF1454" s="30">
        <v>484</v>
      </c>
      <c r="AG1454" s="27">
        <v>-4.4820143884892083</v>
      </c>
      <c r="AH1454" s="25">
        <v>7.1946777975147409</v>
      </c>
      <c r="AI1454" s="25">
        <v>-0.49948999960702856</v>
      </c>
      <c r="AJ1454" s="25">
        <v>1.7712635336282776</v>
      </c>
      <c r="AK1454" s="25">
        <v>9.7641173776564276</v>
      </c>
      <c r="AL1454" s="25">
        <v>-0.81721694100834652</v>
      </c>
      <c r="AM1454" s="25">
        <v>3.0315277690581111</v>
      </c>
      <c r="AN1454" s="49">
        <v>10.294172089705079</v>
      </c>
      <c r="AO1454" s="49">
        <v>11.178792801076998</v>
      </c>
      <c r="AP1454" s="49">
        <v>6.5542621370430769</v>
      </c>
      <c r="AQ1454" s="49">
        <v>0</v>
      </c>
      <c r="AR1454" s="49">
        <v>0</v>
      </c>
      <c r="AS1454" s="49">
        <v>0</v>
      </c>
      <c r="AT1454" s="28">
        <v>1200</v>
      </c>
      <c r="AU1454" s="28" t="s">
        <v>4748</v>
      </c>
      <c r="AV1454" s="28">
        <v>300</v>
      </c>
    </row>
    <row r="1455" spans="1:48" x14ac:dyDescent="0.25">
      <c r="A1455" s="162">
        <v>1452</v>
      </c>
      <c r="B1455" s="3" t="s">
        <v>300</v>
      </c>
      <c r="C1455" s="3" t="s">
        <v>2176</v>
      </c>
      <c r="D1455" s="28">
        <v>2100</v>
      </c>
      <c r="E1455" s="25">
        <v>61.538460000000001</v>
      </c>
      <c r="F1455" s="25">
        <v>110</v>
      </c>
      <c r="G1455" s="25">
        <v>50</v>
      </c>
      <c r="H1455" s="28">
        <v>42000000000</v>
      </c>
      <c r="I1455" s="51">
        <v>20</v>
      </c>
      <c r="J1455" s="51">
        <v>41.73265</v>
      </c>
      <c r="K1455" s="28">
        <v>16410.25</v>
      </c>
      <c r="L1455" s="28">
        <v>28238500</v>
      </c>
      <c r="M1455" s="51" t="s">
        <v>4942</v>
      </c>
      <c r="N1455" s="51">
        <v>0.54224193853537439</v>
      </c>
      <c r="O1455" s="51">
        <v>0.59580279999999997</v>
      </c>
      <c r="P1455" s="30" t="s">
        <v>4626</v>
      </c>
      <c r="Q1455" s="27" t="s">
        <v>4627</v>
      </c>
      <c r="R1455" s="30" t="s">
        <v>4628</v>
      </c>
      <c r="S1455" s="27" t="s">
        <v>4629</v>
      </c>
      <c r="T1455" s="30">
        <v>558845.01767299999</v>
      </c>
      <c r="U1455" s="27">
        <v>1049.4605595357143</v>
      </c>
      <c r="V1455" s="30" t="s">
        <v>4284</v>
      </c>
      <c r="W1455" s="32" t="s">
        <v>4630</v>
      </c>
      <c r="X1455" s="30" t="s">
        <v>4332</v>
      </c>
      <c r="Y1455" s="32" t="s">
        <v>4341</v>
      </c>
      <c r="Z1455" s="30">
        <v>-75883.845329999996</v>
      </c>
      <c r="AA1455" s="32">
        <v>5419.2746664285714</v>
      </c>
      <c r="AB1455" s="30">
        <v>-1985</v>
      </c>
      <c r="AC1455" s="27">
        <v>-12.81547619047619</v>
      </c>
      <c r="AD1455" s="30">
        <v>-4931</v>
      </c>
      <c r="AE1455" s="27">
        <v>1.4841309823677582</v>
      </c>
      <c r="AF1455" s="30">
        <v>-3794</v>
      </c>
      <c r="AG1455" s="27">
        <v>-0.23058203204218211</v>
      </c>
      <c r="AH1455" s="25">
        <v>-3.5183772433419978</v>
      </c>
      <c r="AI1455" s="25">
        <v>-9.8407060135736266</v>
      </c>
      <c r="AJ1455" s="25">
        <v>-8.331895883440458</v>
      </c>
      <c r="AK1455" s="25">
        <v>-20.266453750201546</v>
      </c>
      <c r="AL1455" s="25">
        <v>-77.793099315111817</v>
      </c>
      <c r="AM1455" s="25">
        <v>-192.0415874668567</v>
      </c>
      <c r="AN1455" s="49">
        <v>7.6101290008876221</v>
      </c>
      <c r="AO1455" s="49">
        <v>-3.2993902263415364</v>
      </c>
      <c r="AP1455" s="49">
        <v>-7.0330843026318535</v>
      </c>
      <c r="AQ1455" s="49">
        <v>437.09328401075072</v>
      </c>
      <c r="AR1455" s="49">
        <v>953.65077446242537</v>
      </c>
      <c r="AS1455" s="49">
        <v>44973.857714743026</v>
      </c>
      <c r="AT1455" s="28">
        <v>0</v>
      </c>
      <c r="AU1455" s="28">
        <v>0</v>
      </c>
      <c r="AV1455" s="28">
        <v>0</v>
      </c>
    </row>
    <row r="1456" spans="1:48" x14ac:dyDescent="0.25">
      <c r="A1456" s="162">
        <v>1453</v>
      </c>
      <c r="B1456" s="3" t="s">
        <v>3887</v>
      </c>
      <c r="C1456" s="3" t="s">
        <v>2176</v>
      </c>
      <c r="D1456" s="28">
        <v>16800</v>
      </c>
      <c r="E1456" s="25">
        <v>0</v>
      </c>
      <c r="F1456" s="25">
        <v>3.067485</v>
      </c>
      <c r="G1456" s="25">
        <v>-7.6923079999999997</v>
      </c>
      <c r="H1456" s="28">
        <v>1140702528000</v>
      </c>
      <c r="I1456" s="51">
        <v>67.898960000000002</v>
      </c>
      <c r="J1456" s="51">
        <v>100</v>
      </c>
      <c r="K1456" s="28">
        <v>0</v>
      </c>
      <c r="L1456" s="28" t="s">
        <v>4942</v>
      </c>
      <c r="M1456" s="51">
        <v>41.791044776119406</v>
      </c>
      <c r="N1456" s="51">
        <v>1.5719756477633344</v>
      </c>
      <c r="O1456" s="51">
        <v>0.35059770000000001</v>
      </c>
      <c r="P1456" s="30" t="s">
        <v>4748</v>
      </c>
      <c r="Q1456" s="27" t="s">
        <v>4257</v>
      </c>
      <c r="R1456" s="30" t="s">
        <v>4258</v>
      </c>
      <c r="S1456" s="27" t="s">
        <v>4748</v>
      </c>
      <c r="T1456" s="30">
        <v>31191.101491000001</v>
      </c>
      <c r="U1456" s="27">
        <v>118.96577496538463</v>
      </c>
      <c r="V1456" s="30" t="s">
        <v>4259</v>
      </c>
      <c r="W1456" s="32" t="s">
        <v>4260</v>
      </c>
      <c r="X1456" s="30" t="s">
        <v>4748</v>
      </c>
      <c r="Y1456" s="32" t="s">
        <v>4748</v>
      </c>
      <c r="Z1456" s="30">
        <v>27304.491474999999</v>
      </c>
      <c r="AA1456" s="32" t="s">
        <v>4748</v>
      </c>
      <c r="AB1456" s="30" t="s">
        <v>4748</v>
      </c>
      <c r="AC1456" s="27" t="s">
        <v>2001</v>
      </c>
      <c r="AD1456" s="30">
        <v>140.351889</v>
      </c>
      <c r="AE1456" s="27" t="s">
        <v>2001</v>
      </c>
      <c r="AF1456" s="30">
        <v>402</v>
      </c>
      <c r="AG1456" s="27">
        <v>1.8642293514125767</v>
      </c>
      <c r="AH1456" s="25" t="s">
        <v>4748</v>
      </c>
      <c r="AI1456" s="25">
        <v>2.1888120070691026</v>
      </c>
      <c r="AJ1456" s="25">
        <v>3.612464409151332</v>
      </c>
      <c r="AK1456" s="25" t="s">
        <v>4748</v>
      </c>
      <c r="AL1456" s="25">
        <v>2.4693640355342032</v>
      </c>
      <c r="AM1456" s="25">
        <v>3.8196038520835787</v>
      </c>
      <c r="AN1456" s="49">
        <v>50.567378104294612</v>
      </c>
      <c r="AO1456" s="49">
        <v>41.518662611188105</v>
      </c>
      <c r="AP1456" s="49">
        <v>18.029739480738371</v>
      </c>
      <c r="AQ1456" s="49">
        <v>0</v>
      </c>
      <c r="AR1456" s="49">
        <v>0</v>
      </c>
      <c r="AS1456" s="49">
        <v>0</v>
      </c>
      <c r="AT1456" s="28" t="s">
        <v>4748</v>
      </c>
      <c r="AU1456" s="28">
        <v>0</v>
      </c>
      <c r="AV1456" s="28">
        <v>0</v>
      </c>
    </row>
    <row r="1457" spans="1:48" x14ac:dyDescent="0.25">
      <c r="A1457" s="162">
        <v>1454</v>
      </c>
      <c r="B1457" s="3" t="s">
        <v>668</v>
      </c>
      <c r="C1457" s="3" t="s">
        <v>694</v>
      </c>
      <c r="D1457" s="28">
        <v>41500</v>
      </c>
      <c r="E1457" s="25">
        <v>0</v>
      </c>
      <c r="F1457" s="25">
        <v>-7.9822620000000004</v>
      </c>
      <c r="G1457" s="25">
        <v>-7.7777779999999996</v>
      </c>
      <c r="H1457" s="28">
        <v>435731740000.00006</v>
      </c>
      <c r="I1457" s="51">
        <v>10.499559999999999</v>
      </c>
      <c r="J1457" s="51">
        <v>84.929349999999999</v>
      </c>
      <c r="K1457" s="28">
        <v>495</v>
      </c>
      <c r="L1457" s="28">
        <v>20542500</v>
      </c>
      <c r="M1457" s="51">
        <v>12.60381151754768</v>
      </c>
      <c r="N1457" s="51">
        <v>2.0286304333765202</v>
      </c>
      <c r="O1457" s="51" t="s">
        <v>4942</v>
      </c>
      <c r="P1457" s="30">
        <v>437624.35523300001</v>
      </c>
      <c r="Q1457" s="27">
        <v>0.20380764744159263</v>
      </c>
      <c r="R1457" s="30">
        <v>497132.33646700002</v>
      </c>
      <c r="S1457" s="27">
        <v>0.13597959190894837</v>
      </c>
      <c r="T1457" s="30">
        <v>518781.42088200001</v>
      </c>
      <c r="U1457" s="27">
        <v>4.3547930454202251E-2</v>
      </c>
      <c r="V1457" s="30">
        <v>26422.488032000001</v>
      </c>
      <c r="W1457" s="32">
        <v>6.9758781880421949E-2</v>
      </c>
      <c r="X1457" s="30">
        <v>30177.687420999999</v>
      </c>
      <c r="Y1457" s="32">
        <v>0.1421213393853038</v>
      </c>
      <c r="Z1457" s="30">
        <v>32473.623734000001</v>
      </c>
      <c r="AA1457" s="32">
        <v>7.60805916295067E-2</v>
      </c>
      <c r="AB1457" s="30">
        <v>2517</v>
      </c>
      <c r="AC1457" s="27">
        <v>7.0153061224489832E-2</v>
      </c>
      <c r="AD1457" s="30">
        <v>2874</v>
      </c>
      <c r="AE1457" s="27">
        <v>0.14183551847437426</v>
      </c>
      <c r="AF1457" s="30">
        <v>3093</v>
      </c>
      <c r="AG1457" s="27">
        <v>7.6200417536534448E-2</v>
      </c>
      <c r="AH1457" s="25">
        <v>10.095711966325569</v>
      </c>
      <c r="AI1457" s="25">
        <v>10.608248731052528</v>
      </c>
      <c r="AJ1457" s="25">
        <v>10.722331940367926</v>
      </c>
      <c r="AK1457" s="25">
        <v>15.346541871982794</v>
      </c>
      <c r="AL1457" s="25">
        <v>17.081863783523001</v>
      </c>
      <c r="AM1457" s="25">
        <v>17.497021830504313</v>
      </c>
      <c r="AN1457" s="49">
        <v>20.980745933602087</v>
      </c>
      <c r="AO1457" s="49">
        <v>20.388567166104721</v>
      </c>
      <c r="AP1457" s="49">
        <v>21.147881318200579</v>
      </c>
      <c r="AQ1457" s="49">
        <v>9.9876958201754746</v>
      </c>
      <c r="AR1457" s="49">
        <v>8.8682795595744821</v>
      </c>
      <c r="AS1457" s="49">
        <v>5.9173039146662809</v>
      </c>
      <c r="AT1457" s="28">
        <v>2000</v>
      </c>
      <c r="AU1457" s="28" t="s">
        <v>4748</v>
      </c>
      <c r="AV1457" s="28">
        <v>1700</v>
      </c>
    </row>
    <row r="1458" spans="1:48" x14ac:dyDescent="0.25">
      <c r="A1458" s="162">
        <v>1455</v>
      </c>
      <c r="B1458" s="3" t="s">
        <v>669</v>
      </c>
      <c r="C1458" s="3" t="s">
        <v>1</v>
      </c>
      <c r="D1458" s="6">
        <v>15650</v>
      </c>
      <c r="E1458" s="171">
        <v>-6.8452380000000002</v>
      </c>
      <c r="F1458" s="171">
        <v>-2.1875</v>
      </c>
      <c r="G1458" s="171">
        <v>-44.991210000000002</v>
      </c>
      <c r="H1458" s="6">
        <v>3264048666500.0005</v>
      </c>
      <c r="I1458" s="154">
        <v>208.56539999999998</v>
      </c>
      <c r="J1458" s="154">
        <v>93.006979999999999</v>
      </c>
      <c r="K1458" s="6">
        <v>475474</v>
      </c>
      <c r="L1458" s="6">
        <v>7768600000</v>
      </c>
      <c r="M1458" s="154">
        <v>9.7890829794730987</v>
      </c>
      <c r="N1458" s="154">
        <v>1.0625198751941474</v>
      </c>
      <c r="O1458" s="154">
        <v>1.3235699999999999</v>
      </c>
      <c r="P1458" s="172">
        <v>526280.89361799997</v>
      </c>
      <c r="Q1458" s="168">
        <v>0.20903477054525177</v>
      </c>
      <c r="R1458" s="172">
        <v>688446.43984699994</v>
      </c>
      <c r="S1458" s="168">
        <v>0.30813496783850103</v>
      </c>
      <c r="T1458" s="172">
        <v>1179106.225965</v>
      </c>
      <c r="U1458" s="168">
        <v>0.71270582244138569</v>
      </c>
      <c r="V1458" s="172">
        <v>181777.070381</v>
      </c>
      <c r="W1458" s="173">
        <v>0.15525912214685045</v>
      </c>
      <c r="X1458" s="172">
        <v>186287.528621</v>
      </c>
      <c r="Y1458" s="173">
        <v>2.4813130889095092E-2</v>
      </c>
      <c r="Z1458" s="172">
        <v>472106.54938699998</v>
      </c>
      <c r="AA1458" s="173">
        <v>1.5342896160670838</v>
      </c>
      <c r="AB1458" s="172">
        <v>844.44436363636362</v>
      </c>
      <c r="AC1458" s="168">
        <v>-0.11453210927938728</v>
      </c>
      <c r="AD1458" s="172">
        <v>924.65747024618167</v>
      </c>
      <c r="AE1458" s="168">
        <v>9.4989214285714052E-2</v>
      </c>
      <c r="AF1458" s="172">
        <v>2419.1433189791996</v>
      </c>
      <c r="AG1458" s="168">
        <v>1.6162588816106409</v>
      </c>
      <c r="AH1458" s="171">
        <v>4.7801481280608868</v>
      </c>
      <c r="AI1458" s="171">
        <v>3.7871464697579746</v>
      </c>
      <c r="AJ1458" s="171">
        <v>7.1393494693407531</v>
      </c>
      <c r="AK1458" s="171">
        <v>9.2076345749176056</v>
      </c>
      <c r="AL1458" s="171">
        <v>9.5933138687805108</v>
      </c>
      <c r="AM1458" s="171">
        <v>21.194101800307756</v>
      </c>
      <c r="AN1458" s="170" t="s">
        <v>4748</v>
      </c>
      <c r="AO1458" s="170" t="s">
        <v>4748</v>
      </c>
      <c r="AP1458" s="170" t="s">
        <v>4748</v>
      </c>
      <c r="AQ1458" s="170">
        <v>87.869623366779308</v>
      </c>
      <c r="AR1458" s="170">
        <v>139.00106299718783</v>
      </c>
      <c r="AS1458" s="170">
        <v>186.36808975738552</v>
      </c>
      <c r="AT1458" s="6">
        <v>376.98409090909087</v>
      </c>
      <c r="AU1458" s="6">
        <v>0</v>
      </c>
      <c r="AV1458" s="6">
        <v>753.96818181818173</v>
      </c>
    </row>
    <row r="1459" spans="1:48" x14ac:dyDescent="0.25">
      <c r="A1459" s="162">
        <v>1456</v>
      </c>
      <c r="B1459" s="3" t="s">
        <v>301</v>
      </c>
      <c r="C1459" s="3" t="s">
        <v>1</v>
      </c>
      <c r="D1459" s="28">
        <v>4090</v>
      </c>
      <c r="E1459" s="25">
        <v>-8.7053569999999993</v>
      </c>
      <c r="F1459" s="25">
        <v>3.8071069999999998</v>
      </c>
      <c r="G1459" s="25">
        <v>-44.579949999999997</v>
      </c>
      <c r="H1459" s="28">
        <v>335110194970</v>
      </c>
      <c r="I1459" s="51">
        <v>81.934029999999993</v>
      </c>
      <c r="J1459" s="51">
        <v>73.670779999999993</v>
      </c>
      <c r="K1459" s="28">
        <v>226147.5</v>
      </c>
      <c r="L1459" s="28">
        <v>980750000</v>
      </c>
      <c r="M1459" s="51">
        <v>4.6109602979486652</v>
      </c>
      <c r="N1459" s="51">
        <v>0.35609377441261886</v>
      </c>
      <c r="O1459" s="51">
        <v>0.81805969999999995</v>
      </c>
      <c r="P1459" s="30">
        <v>1043551.848907</v>
      </c>
      <c r="Q1459" s="27">
        <v>8.4396564296149723E-3</v>
      </c>
      <c r="R1459" s="30">
        <v>774181.80855800002</v>
      </c>
      <c r="S1459" s="27">
        <v>-0.25812808499274287</v>
      </c>
      <c r="T1459" s="30">
        <v>908832.57576000004</v>
      </c>
      <c r="U1459" s="27">
        <v>0.17392654504863928</v>
      </c>
      <c r="V1459" s="30">
        <v>103018.475634</v>
      </c>
      <c r="W1459" s="32">
        <v>0.1576175503620163</v>
      </c>
      <c r="X1459" s="30">
        <v>10081.699705000001</v>
      </c>
      <c r="Y1459" s="32">
        <v>-0.90213697452855091</v>
      </c>
      <c r="Z1459" s="30">
        <v>63493.015119000003</v>
      </c>
      <c r="AA1459" s="32">
        <v>5.2978482772612994</v>
      </c>
      <c r="AB1459" s="30">
        <v>1292.5056536363636</v>
      </c>
      <c r="AC1459" s="27">
        <v>0.1003783001621612</v>
      </c>
      <c r="AD1459" s="30">
        <v>113</v>
      </c>
      <c r="AE1459" s="27">
        <v>-0.91257291627152015</v>
      </c>
      <c r="AF1459" s="30">
        <v>670</v>
      </c>
      <c r="AG1459" s="27">
        <v>4.9292035398230087</v>
      </c>
      <c r="AH1459" s="25">
        <v>5.9027338009860397</v>
      </c>
      <c r="AI1459" s="25">
        <v>0.59213278009614356</v>
      </c>
      <c r="AJ1459" s="25">
        <v>4.1090455794554916</v>
      </c>
      <c r="AK1459" s="25">
        <v>11.13377694763753</v>
      </c>
      <c r="AL1459" s="25">
        <v>1.0644980999614924</v>
      </c>
      <c r="AM1459" s="25">
        <v>6.366549300224265</v>
      </c>
      <c r="AN1459" s="49">
        <v>16.113218765710347</v>
      </c>
      <c r="AO1459" s="49">
        <v>15.078814484989833</v>
      </c>
      <c r="AP1459" s="49">
        <v>23.273596068794166</v>
      </c>
      <c r="AQ1459" s="49">
        <v>44.095484540089927</v>
      </c>
      <c r="AR1459" s="49">
        <v>17.041030069942558</v>
      </c>
      <c r="AS1459" s="49">
        <v>20.838999493643936</v>
      </c>
      <c r="AT1459" s="28">
        <v>0</v>
      </c>
      <c r="AU1459" s="28">
        <v>0</v>
      </c>
      <c r="AV1459" s="28" t="s">
        <v>4748</v>
      </c>
    </row>
    <row r="1460" spans="1:48" x14ac:dyDescent="0.25">
      <c r="A1460" s="162">
        <v>1457</v>
      </c>
      <c r="B1460" s="3" t="s">
        <v>670</v>
      </c>
      <c r="C1460" s="3" t="s">
        <v>694</v>
      </c>
      <c r="D1460" s="28">
        <v>21300</v>
      </c>
      <c r="E1460" s="25">
        <v>0.47169810000000001</v>
      </c>
      <c r="F1460" s="25">
        <v>8.6734690000000008</v>
      </c>
      <c r="G1460" s="25">
        <v>-57.1145</v>
      </c>
      <c r="H1460" s="28">
        <v>178424775000</v>
      </c>
      <c r="I1460" s="51">
        <v>8.3767499999999995</v>
      </c>
      <c r="J1460" s="51">
        <v>31.071840000000002</v>
      </c>
      <c r="K1460" s="28">
        <v>155</v>
      </c>
      <c r="L1460" s="28">
        <v>3292000</v>
      </c>
      <c r="M1460" s="51">
        <v>5.0137004451565197</v>
      </c>
      <c r="N1460" s="51">
        <v>0.52695310641264737</v>
      </c>
      <c r="O1460" s="51" t="s">
        <v>4942</v>
      </c>
      <c r="P1460" s="30">
        <v>1946878.2463680001</v>
      </c>
      <c r="Q1460" s="27">
        <v>0.14369438108896504</v>
      </c>
      <c r="R1460" s="30">
        <v>1649016.344204</v>
      </c>
      <c r="S1460" s="27">
        <v>-0.15299462240110628</v>
      </c>
      <c r="T1460" s="30">
        <v>1881123.870535</v>
      </c>
      <c r="U1460" s="27">
        <v>0.14075513996378317</v>
      </c>
      <c r="V1460" s="30">
        <v>40825.060366999998</v>
      </c>
      <c r="W1460" s="32">
        <v>-2.8970557409015996E-3</v>
      </c>
      <c r="X1460" s="30">
        <v>43256.389111999997</v>
      </c>
      <c r="Y1460" s="32">
        <v>5.9554810774151479E-2</v>
      </c>
      <c r="Z1460" s="30">
        <v>41411.485032999997</v>
      </c>
      <c r="AA1460" s="32">
        <v>-4.2650441168890697E-2</v>
      </c>
      <c r="AB1460" s="30">
        <v>6415</v>
      </c>
      <c r="AC1460" s="27">
        <v>-0.12506819421713034</v>
      </c>
      <c r="AD1460" s="30">
        <v>6593</v>
      </c>
      <c r="AE1460" s="27">
        <v>2.7747466874512794E-2</v>
      </c>
      <c r="AF1460" s="30">
        <v>6269</v>
      </c>
      <c r="AG1460" s="27">
        <v>-4.9143030486880027E-2</v>
      </c>
      <c r="AH1460" s="25">
        <v>8.4390342880015474</v>
      </c>
      <c r="AI1460" s="25">
        <v>8.8142595642160817</v>
      </c>
      <c r="AJ1460" s="25">
        <v>6.617451208598089</v>
      </c>
      <c r="AK1460" s="25">
        <v>18.564260395405899</v>
      </c>
      <c r="AL1460" s="25">
        <v>17.165451033089919</v>
      </c>
      <c r="AM1460" s="25">
        <v>14.504100065935155</v>
      </c>
      <c r="AN1460" s="49">
        <v>3.200288854489719</v>
      </c>
      <c r="AO1460" s="49">
        <v>4.0443784424825218</v>
      </c>
      <c r="AP1460" s="49">
        <v>3.9773405074446933</v>
      </c>
      <c r="AQ1460" s="49">
        <v>27.816950357962643</v>
      </c>
      <c r="AR1460" s="49">
        <v>31.798610789784</v>
      </c>
      <c r="AS1460" s="49">
        <v>29.248158246500171</v>
      </c>
      <c r="AT1460" s="28">
        <v>2000</v>
      </c>
      <c r="AU1460" s="28">
        <v>2000</v>
      </c>
      <c r="AV1460" s="28">
        <v>1500</v>
      </c>
    </row>
    <row r="1461" spans="1:48" x14ac:dyDescent="0.25">
      <c r="A1461" s="162">
        <v>1458</v>
      </c>
      <c r="B1461" s="3" t="s">
        <v>302</v>
      </c>
      <c r="C1461" s="3" t="s">
        <v>1</v>
      </c>
      <c r="D1461" s="6">
        <v>21500</v>
      </c>
      <c r="E1461" s="171">
        <v>-8.3155649999999994</v>
      </c>
      <c r="F1461" s="171">
        <v>2.8708130000000001</v>
      </c>
      <c r="G1461" s="171">
        <v>51.408450000000002</v>
      </c>
      <c r="H1461" s="6">
        <v>1799644707499.9998</v>
      </c>
      <c r="I1461" s="154">
        <v>83.704399999999993</v>
      </c>
      <c r="J1461" s="154">
        <v>78.380049999999997</v>
      </c>
      <c r="K1461" s="6">
        <v>296047</v>
      </c>
      <c r="L1461" s="6">
        <v>6536150000</v>
      </c>
      <c r="M1461" s="154">
        <v>137.39032609536386</v>
      </c>
      <c r="N1461" s="154">
        <v>1.9641508720403487</v>
      </c>
      <c r="O1461" s="154">
        <v>0.58221619999999996</v>
      </c>
      <c r="P1461" s="172">
        <v>87958.996769000005</v>
      </c>
      <c r="Q1461" s="168">
        <v>0.61854792898261102</v>
      </c>
      <c r="R1461" s="172">
        <v>247567.511402</v>
      </c>
      <c r="S1461" s="168">
        <v>1.8145786161268718</v>
      </c>
      <c r="T1461" s="172">
        <v>925686.32039400004</v>
      </c>
      <c r="U1461" s="168">
        <v>2.7391268149513812</v>
      </c>
      <c r="V1461" s="172">
        <v>2527.441554</v>
      </c>
      <c r="W1461" s="173">
        <v>5.1949908951749482</v>
      </c>
      <c r="X1461" s="172">
        <v>5857.5514979999998</v>
      </c>
      <c r="Y1461" s="173">
        <v>1.3175813853062892</v>
      </c>
      <c r="Z1461" s="172">
        <v>23905.237784000001</v>
      </c>
      <c r="AA1461" s="173">
        <v>3.081097330883424</v>
      </c>
      <c r="AB1461" s="172">
        <v>184.206298</v>
      </c>
      <c r="AC1461" s="168">
        <v>5.258064516129032</v>
      </c>
      <c r="AD1461" s="172">
        <v>428.232167</v>
      </c>
      <c r="AE1461" s="168">
        <v>1.3247422680412373</v>
      </c>
      <c r="AF1461" s="172">
        <v>336.81313299999999</v>
      </c>
      <c r="AG1461" s="168">
        <v>-0.21348007236457792</v>
      </c>
      <c r="AH1461" s="171">
        <v>0.86006103413046631</v>
      </c>
      <c r="AI1461" s="171">
        <v>1.4475967989145899</v>
      </c>
      <c r="AJ1461" s="171">
        <v>2.3637709716453892</v>
      </c>
      <c r="AK1461" s="171">
        <v>1.7964513783139555</v>
      </c>
      <c r="AL1461" s="171">
        <v>4.0452381518955622</v>
      </c>
      <c r="AM1461" s="171">
        <v>5.1281953980833999</v>
      </c>
      <c r="AN1461" s="170">
        <v>7.636399988326481</v>
      </c>
      <c r="AO1461" s="170">
        <v>8.962691969694669</v>
      </c>
      <c r="AP1461" s="170">
        <v>28.093697694950357</v>
      </c>
      <c r="AQ1461" s="170">
        <v>93.638462692553659</v>
      </c>
      <c r="AR1461" s="170">
        <v>75.949251300867672</v>
      </c>
      <c r="AS1461" s="170">
        <v>44.123505203150593</v>
      </c>
      <c r="AT1461" s="6">
        <v>0</v>
      </c>
      <c r="AU1461" s="6">
        <v>0</v>
      </c>
      <c r="AV1461" s="6">
        <v>0</v>
      </c>
    </row>
    <row r="1462" spans="1:48" x14ac:dyDescent="0.25">
      <c r="A1462" s="162">
        <v>1459</v>
      </c>
      <c r="B1462" s="3" t="s">
        <v>303</v>
      </c>
      <c r="C1462" s="3" t="s">
        <v>2176</v>
      </c>
      <c r="D1462" s="28">
        <v>600</v>
      </c>
      <c r="E1462" s="25">
        <v>20</v>
      </c>
      <c r="F1462" s="25">
        <v>-40</v>
      </c>
      <c r="G1462" s="25">
        <v>-14.28571</v>
      </c>
      <c r="H1462" s="28">
        <v>4813842600</v>
      </c>
      <c r="I1462" s="51">
        <v>8.0230699999999988</v>
      </c>
      <c r="J1462" s="51">
        <v>65.930549999999997</v>
      </c>
      <c r="K1462" s="28">
        <v>2741.5</v>
      </c>
      <c r="L1462" s="28">
        <v>1493500</v>
      </c>
      <c r="M1462" s="51" t="s">
        <v>4942</v>
      </c>
      <c r="N1462" s="51">
        <v>0.59876605289656415</v>
      </c>
      <c r="O1462" s="51">
        <v>0.47332570000000002</v>
      </c>
      <c r="P1462" s="30" t="s">
        <v>4261</v>
      </c>
      <c r="Q1462" s="27" t="s">
        <v>4262</v>
      </c>
      <c r="R1462" s="30" t="s">
        <v>4263</v>
      </c>
      <c r="S1462" s="27" t="s">
        <v>4264</v>
      </c>
      <c r="T1462" s="30">
        <v>1907.1179999999999</v>
      </c>
      <c r="U1462" s="27">
        <v>1.1696450511945391</v>
      </c>
      <c r="V1462" s="30" t="s">
        <v>4265</v>
      </c>
      <c r="W1462" s="32" t="s">
        <v>4352</v>
      </c>
      <c r="X1462" s="30" t="s">
        <v>4266</v>
      </c>
      <c r="Y1462" s="32" t="s">
        <v>4267</v>
      </c>
      <c r="Z1462" s="30">
        <v>-12272.886398000001</v>
      </c>
      <c r="AA1462" s="32">
        <v>1021.7405331666668</v>
      </c>
      <c r="AB1462" s="30">
        <v>-872</v>
      </c>
      <c r="AC1462" s="27">
        <v>-0.83932190897365033</v>
      </c>
      <c r="AD1462" s="30">
        <v>-2974</v>
      </c>
      <c r="AE1462" s="27">
        <v>2.4105504587155964</v>
      </c>
      <c r="AF1462" s="30">
        <v>-1530</v>
      </c>
      <c r="AG1462" s="27">
        <v>-0.48554135843981172</v>
      </c>
      <c r="AH1462" s="25">
        <v>-9.2154355558406564</v>
      </c>
      <c r="AI1462" s="25">
        <v>-55.845257359022426</v>
      </c>
      <c r="AJ1462" s="25">
        <v>-142.26372246931774</v>
      </c>
      <c r="AK1462" s="25">
        <v>-19.767978635999697</v>
      </c>
      <c r="AL1462" s="25">
        <v>-119.4747508590617</v>
      </c>
      <c r="AM1462" s="25" t="s">
        <v>4748</v>
      </c>
      <c r="AN1462" s="49">
        <v>-15.67281734268442</v>
      </c>
      <c r="AO1462" s="49">
        <v>-198.51228197557856</v>
      </c>
      <c r="AP1462" s="49">
        <v>-116.81207161801214</v>
      </c>
      <c r="AQ1462" s="49">
        <v>95.310651485793613</v>
      </c>
      <c r="AR1462" s="49">
        <v>0</v>
      </c>
      <c r="AS1462" s="49">
        <v>0</v>
      </c>
      <c r="AT1462" s="28">
        <v>0</v>
      </c>
      <c r="AU1462" s="28" t="s">
        <v>4748</v>
      </c>
      <c r="AV1462" s="28">
        <v>0</v>
      </c>
    </row>
    <row r="1463" spans="1:48" x14ac:dyDescent="0.25">
      <c r="A1463" s="162">
        <v>1460</v>
      </c>
      <c r="B1463" s="3" t="s">
        <v>3890</v>
      </c>
      <c r="C1463" s="3" t="s">
        <v>2176</v>
      </c>
      <c r="D1463" s="28">
        <v>10000</v>
      </c>
      <c r="E1463" s="25">
        <v>23.456790000000002</v>
      </c>
      <c r="F1463" s="25">
        <v>0</v>
      </c>
      <c r="G1463" s="25">
        <v>25</v>
      </c>
      <c r="H1463" s="28">
        <v>103572760000.00002</v>
      </c>
      <c r="I1463" s="51">
        <v>10.357279999999999</v>
      </c>
      <c r="J1463" s="51">
        <v>48.502139999999997</v>
      </c>
      <c r="K1463" s="28">
        <v>100</v>
      </c>
      <c r="L1463" s="28">
        <v>926000</v>
      </c>
      <c r="M1463" s="51" t="s">
        <v>4942</v>
      </c>
      <c r="N1463" s="51">
        <v>2.0075855421120665</v>
      </c>
      <c r="O1463" s="51" t="s">
        <v>4942</v>
      </c>
      <c r="P1463" s="30" t="s">
        <v>4270</v>
      </c>
      <c r="Q1463" s="27" t="s">
        <v>4271</v>
      </c>
      <c r="R1463" s="30" t="s">
        <v>4272</v>
      </c>
      <c r="S1463" s="27" t="s">
        <v>4273</v>
      </c>
      <c r="T1463" s="30">
        <v>5427.523784</v>
      </c>
      <c r="U1463" s="27">
        <v>46.609857754385963</v>
      </c>
      <c r="V1463" s="30" t="s">
        <v>4276</v>
      </c>
      <c r="W1463" s="32" t="s">
        <v>4277</v>
      </c>
      <c r="X1463" s="30" t="s">
        <v>4277</v>
      </c>
      <c r="Y1463" s="32" t="s">
        <v>4278</v>
      </c>
      <c r="Z1463" s="30">
        <v>-9573.0269000000008</v>
      </c>
      <c r="AA1463" s="32">
        <v>562.11922941176476</v>
      </c>
      <c r="AB1463" s="30">
        <v>-604</v>
      </c>
      <c r="AC1463" s="27">
        <v>-0.45487364620938631</v>
      </c>
      <c r="AD1463" s="30">
        <v>-1736</v>
      </c>
      <c r="AE1463" s="27">
        <v>1.8741721854304636</v>
      </c>
      <c r="AF1463" s="30">
        <v>-926</v>
      </c>
      <c r="AG1463" s="27">
        <v>-0.46658986175115208</v>
      </c>
      <c r="AH1463" s="25">
        <v>-2.4058511664001232</v>
      </c>
      <c r="AI1463" s="25">
        <v>-6.6182706325395912</v>
      </c>
      <c r="AJ1463" s="25">
        <v>-3.4309675574034677</v>
      </c>
      <c r="AK1463" s="25">
        <v>-7.6030657364562622</v>
      </c>
      <c r="AL1463" s="25">
        <v>-25.617619771755436</v>
      </c>
      <c r="AM1463" s="25">
        <v>-17.010368204608518</v>
      </c>
      <c r="AN1463" s="49">
        <v>75.482602655912672</v>
      </c>
      <c r="AO1463" s="49">
        <v>-42.970791496736794</v>
      </c>
      <c r="AP1463" s="49">
        <v>75.922183651180845</v>
      </c>
      <c r="AQ1463" s="49">
        <v>175.27163713355159</v>
      </c>
      <c r="AR1463" s="49">
        <v>237.96179977528911</v>
      </c>
      <c r="AS1463" s="49">
        <v>296.0884584429437</v>
      </c>
      <c r="AT1463" s="28">
        <v>0</v>
      </c>
      <c r="AU1463" s="28">
        <v>0</v>
      </c>
      <c r="AV1463" s="28">
        <v>0</v>
      </c>
    </row>
    <row r="1464" spans="1:48" x14ac:dyDescent="0.25">
      <c r="A1464" s="162">
        <v>1461</v>
      </c>
      <c r="B1464" s="3" t="s">
        <v>304</v>
      </c>
      <c r="C1464" s="3" t="s">
        <v>1</v>
      </c>
      <c r="D1464" s="28">
        <v>17650</v>
      </c>
      <c r="E1464" s="25">
        <v>5.6886229999999998</v>
      </c>
      <c r="F1464" s="25">
        <v>4.7477739999999997</v>
      </c>
      <c r="G1464" s="25">
        <v>-3.8147139999999999</v>
      </c>
      <c r="H1464" s="28">
        <v>158850000000</v>
      </c>
      <c r="I1464" s="51">
        <v>9</v>
      </c>
      <c r="J1464" s="51">
        <v>83.807779999999994</v>
      </c>
      <c r="K1464" s="28">
        <v>1339.5</v>
      </c>
      <c r="L1464" s="28">
        <v>22662850</v>
      </c>
      <c r="M1464" s="51">
        <v>6.9846247072461827</v>
      </c>
      <c r="N1464" s="51">
        <v>0.75287601996286946</v>
      </c>
      <c r="O1464" s="51">
        <v>0.47634460000000001</v>
      </c>
      <c r="P1464" s="30">
        <v>747267.986102</v>
      </c>
      <c r="Q1464" s="27">
        <v>0.11804393210414021</v>
      </c>
      <c r="R1464" s="30">
        <v>708789.179412</v>
      </c>
      <c r="S1464" s="27">
        <v>-5.1492647089992905E-2</v>
      </c>
      <c r="T1464" s="30">
        <v>824845.68659699999</v>
      </c>
      <c r="U1464" s="27">
        <v>0.16373910685442261</v>
      </c>
      <c r="V1464" s="30">
        <v>36635.532307000001</v>
      </c>
      <c r="W1464" s="32">
        <v>-0.26981324748067848</v>
      </c>
      <c r="X1464" s="30">
        <v>23313.783737999998</v>
      </c>
      <c r="Y1464" s="32">
        <v>-0.36362917992744981</v>
      </c>
      <c r="Z1464" s="30">
        <v>24904.026716</v>
      </c>
      <c r="AA1464" s="32">
        <v>6.8210419890273155E-2</v>
      </c>
      <c r="AB1464" s="30">
        <v>3696</v>
      </c>
      <c r="AC1464" s="27">
        <v>-0.33704035874439464</v>
      </c>
      <c r="AD1464" s="30">
        <v>2590</v>
      </c>
      <c r="AE1464" s="27">
        <v>-0.2992424242424242</v>
      </c>
      <c r="AF1464" s="30">
        <v>2767</v>
      </c>
      <c r="AG1464" s="27">
        <v>6.8339768339768334E-2</v>
      </c>
      <c r="AH1464" s="25">
        <v>11.326512276659905</v>
      </c>
      <c r="AI1464" s="25">
        <v>6.925153824502603</v>
      </c>
      <c r="AJ1464" s="25">
        <v>7.3762728399919864</v>
      </c>
      <c r="AK1464" s="25">
        <v>18.263309922681582</v>
      </c>
      <c r="AL1464" s="25">
        <v>12.251768911030673</v>
      </c>
      <c r="AM1464" s="25">
        <v>12.711235596857298</v>
      </c>
      <c r="AN1464" s="49">
        <v>4.6307741152551651</v>
      </c>
      <c r="AO1464" s="49">
        <v>4.3684339445879239</v>
      </c>
      <c r="AP1464" s="49">
        <v>3.3590764226833048</v>
      </c>
      <c r="AQ1464" s="49">
        <v>0</v>
      </c>
      <c r="AR1464" s="49">
        <v>0</v>
      </c>
      <c r="AS1464" s="49">
        <v>0</v>
      </c>
      <c r="AT1464" s="28">
        <v>2000</v>
      </c>
      <c r="AU1464" s="28">
        <v>1500</v>
      </c>
      <c r="AV1464" s="28">
        <v>0</v>
      </c>
    </row>
    <row r="1465" spans="1:48" x14ac:dyDescent="0.25">
      <c r="A1465" s="162">
        <v>1462</v>
      </c>
      <c r="B1465" s="3" t="s">
        <v>305</v>
      </c>
      <c r="C1465" s="3" t="s">
        <v>1</v>
      </c>
      <c r="D1465" s="28">
        <v>129100</v>
      </c>
      <c r="E1465" s="25">
        <v>-5.2824650000000002</v>
      </c>
      <c r="F1465" s="25">
        <v>-4.3703700000000003</v>
      </c>
      <c r="G1465" s="25">
        <v>-18.463159999999998</v>
      </c>
      <c r="H1465" s="28">
        <v>224815754080499.97</v>
      </c>
      <c r="I1465" s="51">
        <v>1741.4079999999999</v>
      </c>
      <c r="J1465" s="51">
        <v>46.192970000000003</v>
      </c>
      <c r="K1465" s="28">
        <v>691631.5</v>
      </c>
      <c r="L1465" s="28">
        <v>92312000000</v>
      </c>
      <c r="M1465" s="51">
        <v>24.135352551312923</v>
      </c>
      <c r="N1465" s="51">
        <v>7.9343563573068812</v>
      </c>
      <c r="O1465" s="51">
        <v>0.82776780000000005</v>
      </c>
      <c r="P1465" s="30">
        <v>40080384.510746002</v>
      </c>
      <c r="Q1465" s="27">
        <v>0.14280242873271365</v>
      </c>
      <c r="R1465" s="30">
        <v>46794339.400274001</v>
      </c>
      <c r="S1465" s="27">
        <v>0.16751223750680122</v>
      </c>
      <c r="T1465" s="30">
        <v>51041075.885109</v>
      </c>
      <c r="U1465" s="27">
        <v>9.0753209453580452E-2</v>
      </c>
      <c r="V1465" s="30">
        <v>7773409.6312429998</v>
      </c>
      <c r="W1465" s="32">
        <v>0.28087921376867775</v>
      </c>
      <c r="X1465" s="30">
        <v>9350329.1303829998</v>
      </c>
      <c r="Y1465" s="32">
        <v>0.20286072315062653</v>
      </c>
      <c r="Z1465" s="30">
        <v>10295665.148846</v>
      </c>
      <c r="AA1465" s="32">
        <v>0.10110189762103899</v>
      </c>
      <c r="AB1465" s="30">
        <v>4864.166666666667</v>
      </c>
      <c r="AC1465" s="27">
        <v>0.28116747161750921</v>
      </c>
      <c r="AD1465" s="30">
        <v>5831</v>
      </c>
      <c r="AE1465" s="27">
        <v>0.19876648963508647</v>
      </c>
      <c r="AF1465" s="30">
        <v>6355</v>
      </c>
      <c r="AG1465" s="27">
        <v>8.986451723546561E-2</v>
      </c>
      <c r="AH1465" s="25">
        <v>29.196829144554588</v>
      </c>
      <c r="AI1465" s="25">
        <v>32.890784650156732</v>
      </c>
      <c r="AJ1465" s="25">
        <v>32.150857638280378</v>
      </c>
      <c r="AK1465" s="25">
        <v>34.704868552276658</v>
      </c>
      <c r="AL1465" s="25">
        <v>39.315738826697824</v>
      </c>
      <c r="AM1465" s="25">
        <v>40.506077950456387</v>
      </c>
      <c r="AN1465" s="49">
        <v>40.574498325673162</v>
      </c>
      <c r="AO1465" s="49">
        <v>47.73164081497476</v>
      </c>
      <c r="AP1465" s="49">
        <v>47.479690422637042</v>
      </c>
      <c r="AQ1465" s="49">
        <v>8.8106294648685761</v>
      </c>
      <c r="AR1465" s="49">
        <v>7.4071246748180553</v>
      </c>
      <c r="AS1465" s="49">
        <v>2.2747462420113491</v>
      </c>
      <c r="AT1465" s="28">
        <v>4444.4416666666666</v>
      </c>
      <c r="AU1465" s="28">
        <v>5333.3329999999996</v>
      </c>
      <c r="AV1465" s="28">
        <v>5000</v>
      </c>
    </row>
    <row r="1466" spans="1:48" x14ac:dyDescent="0.25">
      <c r="A1466" s="162">
        <v>1463</v>
      </c>
      <c r="B1466" s="3" t="s">
        <v>3893</v>
      </c>
      <c r="C1466" s="3" t="s">
        <v>2176</v>
      </c>
      <c r="D1466" s="28">
        <v>4800</v>
      </c>
      <c r="E1466" s="25">
        <v>-4</v>
      </c>
      <c r="F1466" s="25">
        <v>-9.4339619999999993</v>
      </c>
      <c r="G1466" s="25">
        <v>-11.11111</v>
      </c>
      <c r="H1466" s="28">
        <v>93258782400.000015</v>
      </c>
      <c r="I1466" s="51">
        <v>19.428909999999998</v>
      </c>
      <c r="J1466" s="51">
        <v>99.920739999999995</v>
      </c>
      <c r="K1466" s="28">
        <v>3060</v>
      </c>
      <c r="L1466" s="28">
        <v>15057500</v>
      </c>
      <c r="M1466" s="51">
        <v>1.5474790884596996</v>
      </c>
      <c r="N1466" s="51">
        <v>0.72703166546794629</v>
      </c>
      <c r="O1466" s="51">
        <v>0.65079370000000003</v>
      </c>
      <c r="P1466" s="30" t="s">
        <v>4285</v>
      </c>
      <c r="Q1466" s="27" t="s">
        <v>4286</v>
      </c>
      <c r="R1466" s="30" t="s">
        <v>4287</v>
      </c>
      <c r="S1466" s="27" t="s">
        <v>4748</v>
      </c>
      <c r="T1466" s="30">
        <v>213901.26919699999</v>
      </c>
      <c r="U1466" s="27">
        <v>905.36131015677961</v>
      </c>
      <c r="V1466" s="30" t="s">
        <v>4288</v>
      </c>
      <c r="W1466" s="32" t="s">
        <v>4289</v>
      </c>
      <c r="X1466" s="30" t="s">
        <v>4748</v>
      </c>
      <c r="Y1466" s="32" t="s">
        <v>4748</v>
      </c>
      <c r="Z1466" s="30">
        <v>60264.971007</v>
      </c>
      <c r="AA1466" s="32" t="s">
        <v>4748</v>
      </c>
      <c r="AB1466" s="30">
        <v>1040</v>
      </c>
      <c r="AC1466" s="27">
        <v>-1.633373934226553</v>
      </c>
      <c r="AD1466" s="30">
        <v>1487</v>
      </c>
      <c r="AE1466" s="27">
        <v>0.42980769230769234</v>
      </c>
      <c r="AF1466" s="30">
        <v>3101.8189750000001</v>
      </c>
      <c r="AG1466" s="27">
        <v>1.0859576160053801</v>
      </c>
      <c r="AH1466" s="25">
        <v>3.9036706990494081</v>
      </c>
      <c r="AI1466" s="25">
        <v>6.4636436504035801</v>
      </c>
      <c r="AJ1466" s="25">
        <v>13.404310481680925</v>
      </c>
      <c r="AK1466" s="25">
        <v>58.0285392746393</v>
      </c>
      <c r="AL1466" s="25">
        <v>51.851939574100179</v>
      </c>
      <c r="AM1466" s="25">
        <v>61.243963331215781</v>
      </c>
      <c r="AN1466" s="49">
        <v>6.6082920313090376</v>
      </c>
      <c r="AO1466" s="49">
        <v>3.1389162991172004</v>
      </c>
      <c r="AP1466" s="49">
        <v>4.5999668599151944</v>
      </c>
      <c r="AQ1466" s="49">
        <v>653.1742657476899</v>
      </c>
      <c r="AR1466" s="49">
        <v>263.25713193281007</v>
      </c>
      <c r="AS1466" s="49">
        <v>132.04723485997167</v>
      </c>
      <c r="AT1466" s="28">
        <v>0</v>
      </c>
      <c r="AU1466" s="28">
        <v>0</v>
      </c>
      <c r="AV1466" s="28">
        <v>0</v>
      </c>
    </row>
    <row r="1467" spans="1:48" x14ac:dyDescent="0.25">
      <c r="A1467" s="162">
        <v>1464</v>
      </c>
      <c r="B1467" s="3" t="s">
        <v>671</v>
      </c>
      <c r="C1467" s="3" t="s">
        <v>694</v>
      </c>
      <c r="D1467" s="28">
        <v>20500</v>
      </c>
      <c r="E1467" s="25">
        <v>-2.8436020000000002</v>
      </c>
      <c r="F1467" s="25">
        <v>-2.8436020000000002</v>
      </c>
      <c r="G1467" s="25">
        <v>-12.76596</v>
      </c>
      <c r="H1467" s="28">
        <v>2687056708500</v>
      </c>
      <c r="I1467" s="51">
        <v>131.07589999999999</v>
      </c>
      <c r="J1467" s="51">
        <v>25.510940000000002</v>
      </c>
      <c r="K1467" s="28">
        <v>1523.5</v>
      </c>
      <c r="L1467" s="28">
        <v>31881000</v>
      </c>
      <c r="M1467" s="51">
        <v>8.9034370258474613</v>
      </c>
      <c r="N1467" s="51">
        <v>0.8886024604515943</v>
      </c>
      <c r="O1467" s="51">
        <v>0.40969179999999999</v>
      </c>
      <c r="P1467" s="30">
        <v>1209713.8947419999</v>
      </c>
      <c r="Q1467" s="27">
        <v>-5.3383093980278185E-3</v>
      </c>
      <c r="R1467" s="30">
        <v>1154907.3393560001</v>
      </c>
      <c r="S1467" s="27">
        <v>-4.5305386359713262E-2</v>
      </c>
      <c r="T1467" s="30" t="s">
        <v>4748</v>
      </c>
      <c r="U1467" s="27" t="s">
        <v>4748</v>
      </c>
      <c r="V1467" s="30">
        <v>242587.26163699999</v>
      </c>
      <c r="W1467" s="32">
        <v>-0.27544558314326884</v>
      </c>
      <c r="X1467" s="30">
        <v>239776.750523</v>
      </c>
      <c r="Y1467" s="32">
        <v>-1.1585567581060996E-2</v>
      </c>
      <c r="Z1467" s="30">
        <v>258776.595581</v>
      </c>
      <c r="AA1467" s="32">
        <v>7.9239730359835253E-2</v>
      </c>
      <c r="AB1467" s="30">
        <v>1801</v>
      </c>
      <c r="AC1467" s="27">
        <v>-0.27583433856051465</v>
      </c>
      <c r="AD1467" s="30">
        <v>1777</v>
      </c>
      <c r="AE1467" s="27">
        <v>-1.3325930038867284E-2</v>
      </c>
      <c r="AF1467" s="30">
        <v>1918</v>
      </c>
      <c r="AG1467" s="27">
        <v>7.9347214406302755E-2</v>
      </c>
      <c r="AH1467" s="25">
        <v>3.8814530353793573</v>
      </c>
      <c r="AI1467" s="25">
        <v>3.7419344877308851</v>
      </c>
      <c r="AJ1467" s="25" t="s">
        <v>4748</v>
      </c>
      <c r="AK1467" s="25">
        <v>8.9602943537172575</v>
      </c>
      <c r="AL1467" s="25">
        <v>8.712904875505183</v>
      </c>
      <c r="AM1467" s="25" t="s">
        <v>4748</v>
      </c>
      <c r="AN1467" s="49" t="s">
        <v>4748</v>
      </c>
      <c r="AO1467" s="49" t="s">
        <v>4748</v>
      </c>
      <c r="AP1467" s="49" t="s">
        <v>4748</v>
      </c>
      <c r="AQ1467" s="49">
        <v>0</v>
      </c>
      <c r="AR1467" s="49">
        <v>0</v>
      </c>
      <c r="AS1467" s="49" t="s">
        <v>4748</v>
      </c>
      <c r="AT1467" s="28">
        <v>1500</v>
      </c>
      <c r="AU1467" s="28">
        <v>1200</v>
      </c>
      <c r="AV1467" s="28" t="s">
        <v>4748</v>
      </c>
    </row>
    <row r="1468" spans="1:48" x14ac:dyDescent="0.25">
      <c r="A1468" s="162">
        <v>1465</v>
      </c>
      <c r="B1468" s="3" t="s">
        <v>306</v>
      </c>
      <c r="C1468" s="3" t="s">
        <v>1</v>
      </c>
      <c r="D1468" s="6">
        <v>14450</v>
      </c>
      <c r="E1468" s="171">
        <v>0</v>
      </c>
      <c r="F1468" s="171">
        <v>-10.24845</v>
      </c>
      <c r="G1468" s="171">
        <v>2.1201409999999998</v>
      </c>
      <c r="H1468" s="6">
        <v>980565324399.99988</v>
      </c>
      <c r="I1468" s="154">
        <v>67.859189999999998</v>
      </c>
      <c r="J1468" s="154">
        <v>40.045140000000004</v>
      </c>
      <c r="K1468" s="6">
        <v>12334</v>
      </c>
      <c r="L1468" s="6">
        <v>178322000</v>
      </c>
      <c r="M1468" s="154">
        <v>9.0597073391389458</v>
      </c>
      <c r="N1468" s="154">
        <v>0.59457152265390445</v>
      </c>
      <c r="O1468" s="154">
        <v>0.60464229999999997</v>
      </c>
      <c r="P1468" s="172">
        <v>4252163.7896400001</v>
      </c>
      <c r="Q1468" s="168">
        <v>0.12782632049080767</v>
      </c>
      <c r="R1468" s="172">
        <v>4519529.6276350003</v>
      </c>
      <c r="S1468" s="168">
        <v>6.2877596259676594E-2</v>
      </c>
      <c r="T1468" s="172">
        <v>2937066.9859500001</v>
      </c>
      <c r="U1468" s="168">
        <v>-0.35013879143725812</v>
      </c>
      <c r="V1468" s="172">
        <v>328260.004961</v>
      </c>
      <c r="W1468" s="173">
        <v>4.8775202482771229E-2</v>
      </c>
      <c r="X1468" s="172">
        <v>310922.490888</v>
      </c>
      <c r="Y1468" s="173">
        <v>-5.2816407149752664E-2</v>
      </c>
      <c r="Z1468" s="172">
        <v>189179.98920499999</v>
      </c>
      <c r="AA1468" s="173">
        <v>-0.39155257419719403</v>
      </c>
      <c r="AB1468" s="172">
        <v>4449.5922380000002</v>
      </c>
      <c r="AC1468" s="168">
        <v>-3.1293416981132194E-2</v>
      </c>
      <c r="AD1468" s="172">
        <v>3937</v>
      </c>
      <c r="AE1468" s="168">
        <v>-0.11519982294611331</v>
      </c>
      <c r="AF1468" s="172">
        <v>2763</v>
      </c>
      <c r="AG1468" s="168">
        <v>-0.29819659639319279</v>
      </c>
      <c r="AH1468" s="171">
        <v>12.581668109948788</v>
      </c>
      <c r="AI1468" s="171">
        <v>10.423634268422511</v>
      </c>
      <c r="AJ1468" s="171">
        <v>6.3066040977926301</v>
      </c>
      <c r="AK1468" s="171">
        <v>20.72092392674201</v>
      </c>
      <c r="AL1468" s="171">
        <v>17.951078003550261</v>
      </c>
      <c r="AM1468" s="171">
        <v>11.798083690920022</v>
      </c>
      <c r="AN1468" s="170">
        <v>15.158800086145586</v>
      </c>
      <c r="AO1468" s="170">
        <v>14.290602205543523</v>
      </c>
      <c r="AP1468" s="170">
        <v>16.387391514780859</v>
      </c>
      <c r="AQ1468" s="170">
        <v>62.446226515351221</v>
      </c>
      <c r="AR1468" s="170">
        <v>75.258050938274579</v>
      </c>
      <c r="AS1468" s="170">
        <v>48.060637412629312</v>
      </c>
      <c r="AT1468" s="6">
        <v>2000</v>
      </c>
      <c r="AU1468" s="6">
        <v>2000</v>
      </c>
      <c r="AV1468" s="6">
        <v>1500</v>
      </c>
    </row>
    <row r="1469" spans="1:48" x14ac:dyDescent="0.25">
      <c r="A1469" s="162">
        <v>1466</v>
      </c>
      <c r="B1469" s="3" t="s">
        <v>672</v>
      </c>
      <c r="C1469" s="3" t="s">
        <v>694</v>
      </c>
      <c r="D1469" s="28">
        <v>31000</v>
      </c>
      <c r="E1469" s="25">
        <v>1.973684</v>
      </c>
      <c r="F1469" s="25">
        <v>22.529640000000001</v>
      </c>
      <c r="G1469" s="25">
        <v>24</v>
      </c>
      <c r="H1469" s="28">
        <v>368701755000</v>
      </c>
      <c r="I1469" s="51">
        <v>11.893609999999999</v>
      </c>
      <c r="J1469" s="51">
        <v>5.1927149999999997</v>
      </c>
      <c r="K1469" s="28">
        <v>2625</v>
      </c>
      <c r="L1469" s="28">
        <v>84312500</v>
      </c>
      <c r="M1469" s="51">
        <v>45.923238293917677</v>
      </c>
      <c r="N1469" s="51">
        <v>1.664036998799123</v>
      </c>
      <c r="O1469" s="51" t="s">
        <v>4942</v>
      </c>
      <c r="P1469" s="30">
        <v>779014.61779000005</v>
      </c>
      <c r="Q1469" s="27">
        <v>0.10872997910835536</v>
      </c>
      <c r="R1469" s="30">
        <v>680832.33968700003</v>
      </c>
      <c r="S1469" s="27">
        <v>-0.12603393551398945</v>
      </c>
      <c r="T1469" s="30">
        <v>898272.72893900005</v>
      </c>
      <c r="U1469" s="27">
        <v>0.31937435485506488</v>
      </c>
      <c r="V1469" s="30">
        <v>28907.850089</v>
      </c>
      <c r="W1469" s="32">
        <v>1.4875038615944414E-2</v>
      </c>
      <c r="X1469" s="30">
        <v>21899.254546</v>
      </c>
      <c r="Y1469" s="32">
        <v>-0.24244610102177422</v>
      </c>
      <c r="Z1469" s="30">
        <v>28125.594446999999</v>
      </c>
      <c r="AA1469" s="32">
        <v>0.28431743591643255</v>
      </c>
      <c r="AB1469" s="30">
        <v>3465</v>
      </c>
      <c r="AC1469" s="27">
        <v>-1.1506276150627603E-2</v>
      </c>
      <c r="AD1469" s="30">
        <v>2182</v>
      </c>
      <c r="AE1469" s="27">
        <v>-0.37027417027417031</v>
      </c>
      <c r="AF1469" s="30">
        <v>2803</v>
      </c>
      <c r="AG1469" s="27">
        <v>0.28460128322639783</v>
      </c>
      <c r="AH1469" s="25">
        <v>9.1226650218440142</v>
      </c>
      <c r="AI1469" s="25">
        <v>5.1618260358212789</v>
      </c>
      <c r="AJ1469" s="25">
        <v>4.6845289088698649</v>
      </c>
      <c r="AK1469" s="25">
        <v>19.520382876512496</v>
      </c>
      <c r="AL1469" s="25">
        <v>13.982735346795245</v>
      </c>
      <c r="AM1469" s="25">
        <v>16.815661351437285</v>
      </c>
      <c r="AN1469" s="49">
        <v>8.2278880165094215</v>
      </c>
      <c r="AO1469" s="49">
        <v>9.467247387459965</v>
      </c>
      <c r="AP1469" s="49">
        <v>3.405627779342002</v>
      </c>
      <c r="AQ1469" s="49">
        <v>65.661463045129295</v>
      </c>
      <c r="AR1469" s="49">
        <v>101.21628321904166</v>
      </c>
      <c r="AS1469" s="49">
        <v>204.6983832638488</v>
      </c>
      <c r="AT1469" s="28">
        <v>2000</v>
      </c>
      <c r="AU1469" s="28" t="s">
        <v>4748</v>
      </c>
      <c r="AV1469" s="28">
        <v>1500</v>
      </c>
    </row>
    <row r="1470" spans="1:48" x14ac:dyDescent="0.25">
      <c r="A1470" s="162">
        <v>1467</v>
      </c>
      <c r="B1470" s="3" t="s">
        <v>3896</v>
      </c>
      <c r="C1470" s="3" t="s">
        <v>2176</v>
      </c>
      <c r="D1470" s="28">
        <v>31500</v>
      </c>
      <c r="E1470" s="25">
        <v>472.72730000000001</v>
      </c>
      <c r="F1470" s="25">
        <v>2525</v>
      </c>
      <c r="G1470" s="25">
        <v>650</v>
      </c>
      <c r="H1470" s="28">
        <v>38585862000</v>
      </c>
      <c r="I1470" s="51">
        <v>1.2249399999999999</v>
      </c>
      <c r="J1470" s="51">
        <v>39.344529999999999</v>
      </c>
      <c r="K1470" s="28">
        <v>105</v>
      </c>
      <c r="L1470" s="28">
        <v>1426000</v>
      </c>
      <c r="M1470" s="51">
        <v>3.0952146998133045</v>
      </c>
      <c r="N1470" s="51">
        <v>1.1180677042839204</v>
      </c>
      <c r="O1470" s="51" t="s">
        <v>4942</v>
      </c>
      <c r="P1470" s="30" t="s">
        <v>4291</v>
      </c>
      <c r="Q1470" s="27" t="s">
        <v>4292</v>
      </c>
      <c r="R1470" s="30" t="s">
        <v>4293</v>
      </c>
      <c r="S1470" s="27" t="s">
        <v>4269</v>
      </c>
      <c r="T1470" s="30">
        <v>147913.831397</v>
      </c>
      <c r="U1470" s="27">
        <v>1191.8534790080646</v>
      </c>
      <c r="V1470" s="30" t="s">
        <v>4295</v>
      </c>
      <c r="W1470" s="32" t="s">
        <v>4296</v>
      </c>
      <c r="X1470" s="30" t="s">
        <v>4297</v>
      </c>
      <c r="Y1470" s="32" t="s">
        <v>4298</v>
      </c>
      <c r="Z1470" s="30">
        <v>8796.9513960000004</v>
      </c>
      <c r="AA1470" s="32">
        <v>34.329122072289159</v>
      </c>
      <c r="AB1470" s="30">
        <v>3028</v>
      </c>
      <c r="AC1470" s="27">
        <v>5.9111577474641575E-2</v>
      </c>
      <c r="AD1470" s="30">
        <v>4950</v>
      </c>
      <c r="AE1470" s="27">
        <v>0.63474240422721273</v>
      </c>
      <c r="AF1470" s="30">
        <v>7181</v>
      </c>
      <c r="AG1470" s="27">
        <v>0.45070707070707072</v>
      </c>
      <c r="AH1470" s="25">
        <v>11.137255465324019</v>
      </c>
      <c r="AI1470" s="25">
        <v>16.108778014878695</v>
      </c>
      <c r="AJ1470" s="25">
        <v>20.473984415726406</v>
      </c>
      <c r="AK1470" s="25">
        <v>17.23818409866141</v>
      </c>
      <c r="AL1470" s="25">
        <v>25.863897590849749</v>
      </c>
      <c r="AM1470" s="25">
        <v>32.897700979293077</v>
      </c>
      <c r="AN1470" s="49">
        <v>14.571395922637741</v>
      </c>
      <c r="AO1470" s="49">
        <v>15.011722734406884</v>
      </c>
      <c r="AP1470" s="49">
        <v>16.806578952902573</v>
      </c>
      <c r="AQ1470" s="49">
        <v>0.1032068266020886</v>
      </c>
      <c r="AR1470" s="49">
        <v>9.075174265958684E-2</v>
      </c>
      <c r="AS1470" s="49">
        <v>7.934542543444123E-2</v>
      </c>
      <c r="AT1470" s="28">
        <v>1900</v>
      </c>
      <c r="AU1470" s="28">
        <v>2500</v>
      </c>
      <c r="AV1470" s="28">
        <v>3500</v>
      </c>
    </row>
    <row r="1471" spans="1:48" x14ac:dyDescent="0.25">
      <c r="A1471" s="162">
        <v>1468</v>
      </c>
      <c r="B1471" s="3" t="s">
        <v>4889</v>
      </c>
      <c r="C1471" s="3" t="s">
        <v>1</v>
      </c>
      <c r="D1471" s="28" t="s">
        <v>4942</v>
      </c>
      <c r="E1471" s="25" t="s">
        <v>4942</v>
      </c>
      <c r="F1471" s="25" t="s">
        <v>4942</v>
      </c>
      <c r="G1471" s="25" t="s">
        <v>4942</v>
      </c>
      <c r="H1471" s="28" t="s">
        <v>4942</v>
      </c>
      <c r="I1471" s="51">
        <v>8.25</v>
      </c>
      <c r="J1471" s="51">
        <v>91.875770000000003</v>
      </c>
      <c r="K1471" s="28">
        <v>0</v>
      </c>
      <c r="L1471" s="28" t="s">
        <v>4942</v>
      </c>
      <c r="M1471" s="51" t="s">
        <v>4942</v>
      </c>
      <c r="N1471" s="51" t="s">
        <v>4942</v>
      </c>
      <c r="O1471" s="51" t="s">
        <v>4942</v>
      </c>
      <c r="P1471" s="30" t="s">
        <v>2001</v>
      </c>
      <c r="Q1471" s="27" t="s">
        <v>2001</v>
      </c>
      <c r="R1471" s="30" t="s">
        <v>2001</v>
      </c>
      <c r="S1471" s="27" t="s">
        <v>2001</v>
      </c>
      <c r="T1471" s="30" t="s">
        <v>2001</v>
      </c>
      <c r="U1471" s="27" t="s">
        <v>2001</v>
      </c>
      <c r="V1471" s="30" t="s">
        <v>2001</v>
      </c>
      <c r="W1471" s="32" t="s">
        <v>2001</v>
      </c>
      <c r="X1471" s="30" t="s">
        <v>2001</v>
      </c>
      <c r="Y1471" s="32" t="s">
        <v>2001</v>
      </c>
      <c r="Z1471" s="30" t="s">
        <v>2001</v>
      </c>
      <c r="AA1471" s="32" t="s">
        <v>2001</v>
      </c>
      <c r="AB1471" s="30" t="s">
        <v>2001</v>
      </c>
      <c r="AC1471" s="27" t="s">
        <v>2001</v>
      </c>
      <c r="AD1471" s="30" t="s">
        <v>2001</v>
      </c>
      <c r="AE1471" s="27" t="s">
        <v>2001</v>
      </c>
      <c r="AF1471" s="30" t="s">
        <v>2001</v>
      </c>
      <c r="AG1471" s="27" t="s">
        <v>2001</v>
      </c>
      <c r="AH1471" s="25" t="s">
        <v>2001</v>
      </c>
      <c r="AI1471" s="25" t="s">
        <v>2001</v>
      </c>
      <c r="AJ1471" s="25" t="s">
        <v>2001</v>
      </c>
      <c r="AK1471" s="25" t="s">
        <v>2001</v>
      </c>
      <c r="AL1471" s="25" t="s">
        <v>2001</v>
      </c>
      <c r="AM1471" s="25" t="s">
        <v>2001</v>
      </c>
      <c r="AN1471" s="49" t="s">
        <v>2001</v>
      </c>
      <c r="AO1471" s="49" t="s">
        <v>2001</v>
      </c>
      <c r="AP1471" s="49" t="s">
        <v>2001</v>
      </c>
      <c r="AQ1471" s="49" t="s">
        <v>2001</v>
      </c>
      <c r="AR1471" s="49" t="s">
        <v>2001</v>
      </c>
      <c r="AS1471" s="49" t="s">
        <v>2001</v>
      </c>
      <c r="AT1471" s="28" t="s">
        <v>2001</v>
      </c>
      <c r="AU1471" s="28" t="s">
        <v>2001</v>
      </c>
      <c r="AV1471" s="28" t="s">
        <v>2001</v>
      </c>
    </row>
    <row r="1472" spans="1:48" x14ac:dyDescent="0.25">
      <c r="A1472" s="162">
        <v>1469</v>
      </c>
      <c r="B1472" s="3" t="s">
        <v>3899</v>
      </c>
      <c r="C1472" s="3" t="s">
        <v>1</v>
      </c>
      <c r="D1472" s="28">
        <v>14400</v>
      </c>
      <c r="E1472" s="25">
        <v>-2.7027030000000001</v>
      </c>
      <c r="F1472" s="25">
        <v>-4</v>
      </c>
      <c r="G1472" s="25">
        <v>-15.294119999999999</v>
      </c>
      <c r="H1472" s="28">
        <v>1753920000000</v>
      </c>
      <c r="I1472" s="51">
        <v>121.8</v>
      </c>
      <c r="J1472" s="51">
        <v>12.657719999999999</v>
      </c>
      <c r="K1472" s="28">
        <v>1830</v>
      </c>
      <c r="L1472" s="28">
        <v>26424000</v>
      </c>
      <c r="M1472" s="51">
        <v>5.8041112454655384</v>
      </c>
      <c r="N1472" s="51">
        <v>0.9253578095024565</v>
      </c>
      <c r="O1472" s="51">
        <v>0.4394613</v>
      </c>
      <c r="P1472" s="30" t="s">
        <v>4748</v>
      </c>
      <c r="Q1472" s="27" t="s">
        <v>4299</v>
      </c>
      <c r="R1472" s="30" t="s">
        <v>4300</v>
      </c>
      <c r="S1472" s="27" t="s">
        <v>4748</v>
      </c>
      <c r="T1472" s="30">
        <v>4387581.4856679998</v>
      </c>
      <c r="U1472" s="27">
        <v>7890.3336073165465</v>
      </c>
      <c r="V1472" s="30" t="s">
        <v>4301</v>
      </c>
      <c r="W1472" s="32" t="s">
        <v>4302</v>
      </c>
      <c r="X1472" s="30" t="s">
        <v>4748</v>
      </c>
      <c r="Y1472" s="32" t="s">
        <v>4748</v>
      </c>
      <c r="Z1472" s="30">
        <v>318084.61234300002</v>
      </c>
      <c r="AA1472" s="32" t="s">
        <v>4748</v>
      </c>
      <c r="AB1472" s="30">
        <v>2238</v>
      </c>
      <c r="AC1472" s="27" t="s">
        <v>2001</v>
      </c>
      <c r="AD1472" s="30">
        <v>2371</v>
      </c>
      <c r="AE1472" s="27">
        <v>5.9428060768543345E-2</v>
      </c>
      <c r="AF1472" s="30">
        <v>2481</v>
      </c>
      <c r="AG1472" s="27">
        <v>4.6393926613243354E-2</v>
      </c>
      <c r="AH1472" s="25" t="s">
        <v>4748</v>
      </c>
      <c r="AI1472" s="25">
        <v>10.69963259109792</v>
      </c>
      <c r="AJ1472" s="25">
        <v>10.867660089729467</v>
      </c>
      <c r="AK1472" s="25" t="s">
        <v>4748</v>
      </c>
      <c r="AL1472" s="25">
        <v>19.841920627376723</v>
      </c>
      <c r="AM1472" s="25">
        <v>16.726486522041768</v>
      </c>
      <c r="AN1472" s="49">
        <v>10.269499312914764</v>
      </c>
      <c r="AO1472" s="49">
        <v>8.844331961554019</v>
      </c>
      <c r="AP1472" s="49">
        <v>3.5820869206505845</v>
      </c>
      <c r="AQ1472" s="49">
        <v>72.635858168976526</v>
      </c>
      <c r="AR1472" s="49">
        <v>31.796888712299442</v>
      </c>
      <c r="AS1472" s="49">
        <v>33.747257704409705</v>
      </c>
      <c r="AT1472" s="28" t="s">
        <v>4748</v>
      </c>
      <c r="AU1472" s="28">
        <v>1000</v>
      </c>
      <c r="AV1472" s="28" t="s">
        <v>4748</v>
      </c>
    </row>
    <row r="1473" spans="1:48" x14ac:dyDescent="0.25">
      <c r="A1473" s="162">
        <v>1470</v>
      </c>
      <c r="B1473" s="3" t="s">
        <v>307</v>
      </c>
      <c r="C1473" s="3" t="s">
        <v>1</v>
      </c>
      <c r="D1473" s="28">
        <v>1510</v>
      </c>
      <c r="E1473" s="25">
        <v>-5.625</v>
      </c>
      <c r="F1473" s="25">
        <v>-12.209300000000001</v>
      </c>
      <c r="G1473" s="25">
        <v>-17.93478</v>
      </c>
      <c r="H1473" s="28">
        <v>211400000000</v>
      </c>
      <c r="I1473" s="51">
        <v>140</v>
      </c>
      <c r="J1473" s="51">
        <v>48.787379999999999</v>
      </c>
      <c r="K1473" s="28">
        <v>82262</v>
      </c>
      <c r="L1473" s="28">
        <v>129800000</v>
      </c>
      <c r="M1473" s="51">
        <v>128.19938111111961</v>
      </c>
      <c r="N1473" s="51">
        <v>0.32301266252646377</v>
      </c>
      <c r="O1473" s="51">
        <v>0.57977380000000001</v>
      </c>
      <c r="P1473" s="30">
        <v>1674900.4961850001</v>
      </c>
      <c r="Q1473" s="27">
        <v>-0.17777160383111723</v>
      </c>
      <c r="R1473" s="30">
        <v>1258121.2750510001</v>
      </c>
      <c r="S1473" s="27">
        <v>-0.24883819790090078</v>
      </c>
      <c r="T1473" s="30">
        <v>1611944.3123989999</v>
      </c>
      <c r="U1473" s="27">
        <v>0.28123126471544413</v>
      </c>
      <c r="V1473" s="30">
        <v>-297905.96812099998</v>
      </c>
      <c r="W1473" s="32">
        <v>-5.2132104601903073</v>
      </c>
      <c r="X1473" s="30">
        <v>-361190.47563599999</v>
      </c>
      <c r="Y1473" s="32">
        <v>0.21243115038667448</v>
      </c>
      <c r="Z1473" s="30">
        <v>10736.354660000001</v>
      </c>
      <c r="AA1473" s="32">
        <v>-1.0297249107720656</v>
      </c>
      <c r="AB1473" s="30">
        <v>-2128</v>
      </c>
      <c r="AC1473" s="27">
        <v>-5.2138613861386141</v>
      </c>
      <c r="AD1473" s="30">
        <v>-2580</v>
      </c>
      <c r="AE1473" s="27">
        <v>0.21240601503759393</v>
      </c>
      <c r="AF1473" s="30">
        <v>77</v>
      </c>
      <c r="AG1473" s="27">
        <v>-1.02984496124031</v>
      </c>
      <c r="AH1473" s="25">
        <v>-6.0749765451354794</v>
      </c>
      <c r="AI1473" s="25">
        <v>-8.137266363303171</v>
      </c>
      <c r="AJ1473" s="25">
        <v>0.26500287256357102</v>
      </c>
      <c r="AK1473" s="25">
        <v>-26.083611472529135</v>
      </c>
      <c r="AL1473" s="25">
        <v>-44.5435086744234</v>
      </c>
      <c r="AM1473" s="25">
        <v>1.6945212026283381</v>
      </c>
      <c r="AN1473" s="49">
        <v>3.6679500959568845</v>
      </c>
      <c r="AO1473" s="49">
        <v>-10.944313877405687</v>
      </c>
      <c r="AP1473" s="49">
        <v>-7.5948161284058457</v>
      </c>
      <c r="AQ1473" s="49">
        <v>258.59983420449583</v>
      </c>
      <c r="AR1473" s="49">
        <v>403.06001955907567</v>
      </c>
      <c r="AS1473" s="49">
        <v>359.82705145007418</v>
      </c>
      <c r="AT1473" s="28">
        <v>0</v>
      </c>
      <c r="AU1473" s="28">
        <v>0</v>
      </c>
      <c r="AV1473" s="28">
        <v>0</v>
      </c>
    </row>
    <row r="1474" spans="1:48" x14ac:dyDescent="0.25">
      <c r="A1474" s="162">
        <v>1471</v>
      </c>
      <c r="B1474" s="3" t="s">
        <v>3901</v>
      </c>
      <c r="C1474" s="3" t="s">
        <v>1</v>
      </c>
      <c r="D1474" s="28">
        <v>2000</v>
      </c>
      <c r="E1474" s="25">
        <v>-4.7619049999999996</v>
      </c>
      <c r="F1474" s="25">
        <v>-56.521740000000001</v>
      </c>
      <c r="G1474" s="25">
        <v>-64.912279999999996</v>
      </c>
      <c r="H1474" s="28">
        <v>30152354000</v>
      </c>
      <c r="I1474" s="51">
        <v>15.076179999999999</v>
      </c>
      <c r="J1474" s="51">
        <v>10.966620000000001</v>
      </c>
      <c r="K1474" s="28">
        <v>120</v>
      </c>
      <c r="L1474" s="28">
        <v>232000</v>
      </c>
      <c r="M1474" s="51" t="s">
        <v>4942</v>
      </c>
      <c r="N1474" s="51">
        <v>0.30321022385222174</v>
      </c>
      <c r="O1474" s="51" t="s">
        <v>4942</v>
      </c>
      <c r="P1474" s="30" t="s">
        <v>4303</v>
      </c>
      <c r="Q1474" s="27" t="s">
        <v>4304</v>
      </c>
      <c r="R1474" s="30" t="s">
        <v>4305</v>
      </c>
      <c r="S1474" s="27" t="s">
        <v>4748</v>
      </c>
      <c r="T1474" s="30">
        <v>108048.85084499999</v>
      </c>
      <c r="U1474" s="27">
        <v>776.32986219424458</v>
      </c>
      <c r="V1474" s="30" t="s">
        <v>4306</v>
      </c>
      <c r="W1474" s="32" t="s">
        <v>4307</v>
      </c>
      <c r="X1474" s="30" t="s">
        <v>4748</v>
      </c>
      <c r="Y1474" s="32" t="s">
        <v>4748</v>
      </c>
      <c r="Z1474" s="30">
        <v>-7896.8749299999999</v>
      </c>
      <c r="AA1474" s="32" t="s">
        <v>4748</v>
      </c>
      <c r="AB1474" s="30">
        <v>523</v>
      </c>
      <c r="AC1474" s="27">
        <v>3.5086206896551726</v>
      </c>
      <c r="AD1474" s="30">
        <v>1389</v>
      </c>
      <c r="AE1474" s="27">
        <v>1.655831739961759</v>
      </c>
      <c r="AF1474" s="30">
        <v>-524</v>
      </c>
      <c r="AG1474" s="27">
        <v>-1.3772498200143988</v>
      </c>
      <c r="AH1474" s="25">
        <v>1.6589959760676904</v>
      </c>
      <c r="AI1474" s="25">
        <v>4.2341613213862894</v>
      </c>
      <c r="AJ1474" s="25">
        <v>-1.6853605231405457</v>
      </c>
      <c r="AK1474" s="25">
        <v>6.1168273514815938</v>
      </c>
      <c r="AL1474" s="25">
        <v>14.640923069888027</v>
      </c>
      <c r="AM1474" s="25">
        <v>-5.3057910945117124</v>
      </c>
      <c r="AN1474" s="49">
        <v>33.88844061167736</v>
      </c>
      <c r="AO1474" s="49">
        <v>31.906803763074532</v>
      </c>
      <c r="AP1474" s="49">
        <v>8.3275525687058867</v>
      </c>
      <c r="AQ1474" s="49">
        <v>253.37654501908892</v>
      </c>
      <c r="AR1474" s="49">
        <v>205.78341366583936</v>
      </c>
      <c r="AS1474" s="49">
        <v>209.16755307908775</v>
      </c>
      <c r="AT1474" s="28">
        <v>0</v>
      </c>
      <c r="AU1474" s="28" t="s">
        <v>4748</v>
      </c>
      <c r="AV1474" s="28" t="s">
        <v>4748</v>
      </c>
    </row>
    <row r="1475" spans="1:48" x14ac:dyDescent="0.25">
      <c r="A1475" s="162">
        <v>1472</v>
      </c>
      <c r="B1475" s="3" t="s">
        <v>2049</v>
      </c>
      <c r="C1475" s="3" t="s">
        <v>1</v>
      </c>
      <c r="D1475" s="28">
        <v>18450</v>
      </c>
      <c r="E1475" s="25">
        <v>-7.9800500000000003</v>
      </c>
      <c r="F1475" s="25">
        <v>-7.9800500000000003</v>
      </c>
      <c r="G1475" s="25">
        <v>-46.591700000000003</v>
      </c>
      <c r="H1475" s="28">
        <v>45327007352699.992</v>
      </c>
      <c r="I1475" s="51">
        <v>2456.748</v>
      </c>
      <c r="J1475" s="51">
        <v>69.048289999999994</v>
      </c>
      <c r="K1475" s="28">
        <v>1719331</v>
      </c>
      <c r="L1475" s="28">
        <v>33360000000</v>
      </c>
      <c r="M1475" s="51">
        <v>6.8199075471450064</v>
      </c>
      <c r="N1475" s="51">
        <v>1.2528227646126424</v>
      </c>
      <c r="O1475" s="51" t="s">
        <v>4942</v>
      </c>
      <c r="P1475" s="30">
        <v>21184321</v>
      </c>
      <c r="Q1475" s="27">
        <v>0.54214803465005046</v>
      </c>
      <c r="R1475" s="30">
        <v>28821237</v>
      </c>
      <c r="S1475" s="27">
        <v>0.36049850264259109</v>
      </c>
      <c r="T1475" s="30">
        <v>40966065</v>
      </c>
      <c r="U1475" s="27">
        <v>0.42138468935250767</v>
      </c>
      <c r="V1475" s="30">
        <v>2395868</v>
      </c>
      <c r="W1475" s="32">
        <v>0.91120084429316384</v>
      </c>
      <c r="X1475" s="30">
        <v>3935045</v>
      </c>
      <c r="Y1475" s="32">
        <v>0.64242979997228566</v>
      </c>
      <c r="Z1475" s="30">
        <v>6440767</v>
      </c>
      <c r="AA1475" s="32">
        <v>0.63677086284909068</v>
      </c>
      <c r="AB1475" s="30">
        <v>1908.8639070396239</v>
      </c>
      <c r="AC1475" s="27">
        <v>0.65627116607594904</v>
      </c>
      <c r="AD1475" s="30">
        <v>2617.2118166185678</v>
      </c>
      <c r="AE1475" s="27">
        <v>0.37108350520257405</v>
      </c>
      <c r="AF1475" s="30">
        <v>2663.3120916493071</v>
      </c>
      <c r="AG1475" s="27">
        <v>1.7614269788182754E-2</v>
      </c>
      <c r="AH1475" s="25">
        <v>1.3417801967566971</v>
      </c>
      <c r="AI1475" s="25">
        <v>1.8620937939120525</v>
      </c>
      <c r="AJ1475" s="25">
        <v>2.5431279724599087</v>
      </c>
      <c r="AK1475" s="25">
        <v>22.146011261441966</v>
      </c>
      <c r="AL1475" s="25">
        <v>25.397692196359255</v>
      </c>
      <c r="AM1475" s="25">
        <v>26.856808996212294</v>
      </c>
      <c r="AN1475" s="49" t="s">
        <v>4748</v>
      </c>
      <c r="AO1475" s="49" t="s">
        <v>4748</v>
      </c>
      <c r="AP1475" s="49" t="s">
        <v>4748</v>
      </c>
      <c r="AQ1475" s="49">
        <v>334.81875538598251</v>
      </c>
      <c r="AR1475" s="49">
        <v>239.31132582057208</v>
      </c>
      <c r="AS1475" s="49">
        <v>175.45704076447407</v>
      </c>
      <c r="AT1475" s="28" t="s">
        <v>4748</v>
      </c>
      <c r="AU1475" s="28" t="s">
        <v>4748</v>
      </c>
      <c r="AV1475" s="28">
        <v>0</v>
      </c>
    </row>
    <row r="1476" spans="1:48" x14ac:dyDescent="0.25">
      <c r="A1476" s="162">
        <v>1473</v>
      </c>
      <c r="B1476" s="3" t="s">
        <v>3903</v>
      </c>
      <c r="C1476" s="3" t="s">
        <v>1</v>
      </c>
      <c r="D1476" s="28">
        <v>800</v>
      </c>
      <c r="E1476" s="25">
        <v>0</v>
      </c>
      <c r="F1476" s="25">
        <v>33.333329999999997</v>
      </c>
      <c r="G1476" s="25">
        <v>0</v>
      </c>
      <c r="H1476" s="28">
        <v>4500000000</v>
      </c>
      <c r="I1476" s="51">
        <v>5.625</v>
      </c>
      <c r="J1476" s="51">
        <v>97.026309999999995</v>
      </c>
      <c r="K1476" s="28">
        <v>18190</v>
      </c>
      <c r="L1476" s="28">
        <v>13063500</v>
      </c>
      <c r="M1476" s="51" t="s">
        <v>4942</v>
      </c>
      <c r="N1476" s="51">
        <v>2.2705234831401455</v>
      </c>
      <c r="O1476" s="51">
        <v>0.50573100000000004</v>
      </c>
      <c r="P1476" s="30" t="s">
        <v>4310</v>
      </c>
      <c r="Q1476" s="27" t="s">
        <v>4311</v>
      </c>
      <c r="R1476" s="30" t="s">
        <v>4312</v>
      </c>
      <c r="S1476" s="27" t="s">
        <v>4274</v>
      </c>
      <c r="T1476" s="30">
        <v>21789.672307000001</v>
      </c>
      <c r="U1476" s="27">
        <v>116.14877584408603</v>
      </c>
      <c r="V1476" s="30" t="s">
        <v>4275</v>
      </c>
      <c r="W1476" s="32" t="s">
        <v>4315</v>
      </c>
      <c r="X1476" s="30" t="s">
        <v>4316</v>
      </c>
      <c r="Y1476" s="32" t="s">
        <v>4314</v>
      </c>
      <c r="Z1476" s="30">
        <v>-15169.187996000001</v>
      </c>
      <c r="AA1476" s="32">
        <v>1010.2791997333334</v>
      </c>
      <c r="AB1476" s="30">
        <v>-2123</v>
      </c>
      <c r="AC1476" s="27">
        <v>0.1632876712328768</v>
      </c>
      <c r="AD1476" s="30">
        <v>-1390</v>
      </c>
      <c r="AE1476" s="27">
        <v>-0.34526613283089969</v>
      </c>
      <c r="AF1476" s="30">
        <v>-2697</v>
      </c>
      <c r="AG1476" s="27">
        <v>0.94028776978417261</v>
      </c>
      <c r="AH1476" s="25">
        <v>-13.335196674808444</v>
      </c>
      <c r="AI1476" s="25">
        <v>-9.5307953551130371</v>
      </c>
      <c r="AJ1476" s="25">
        <v>-20.50100003866979</v>
      </c>
      <c r="AK1476" s="25">
        <v>-32.552585935107601</v>
      </c>
      <c r="AL1476" s="25">
        <v>-29.167794262476772</v>
      </c>
      <c r="AM1476" s="25">
        <v>-99.106762836061463</v>
      </c>
      <c r="AN1476" s="49">
        <v>10.334220673255645</v>
      </c>
      <c r="AO1476" s="49">
        <v>18.732346939975951</v>
      </c>
      <c r="AP1476" s="49">
        <v>-4.3710838445882638</v>
      </c>
      <c r="AQ1476" s="49">
        <v>105.18667500030512</v>
      </c>
      <c r="AR1476" s="49">
        <v>151.38289100725623</v>
      </c>
      <c r="AS1476" s="49">
        <v>396.84059600534442</v>
      </c>
      <c r="AT1476" s="28">
        <v>0</v>
      </c>
      <c r="AU1476" s="28">
        <v>0</v>
      </c>
      <c r="AV1476" s="28">
        <v>0</v>
      </c>
    </row>
    <row r="1477" spans="1:48" x14ac:dyDescent="0.25">
      <c r="A1477" s="162">
        <v>1474</v>
      </c>
      <c r="B1477" s="3" t="s">
        <v>3905</v>
      </c>
      <c r="C1477" s="3" t="s">
        <v>1</v>
      </c>
      <c r="D1477" s="28">
        <v>16950</v>
      </c>
      <c r="E1477" s="25">
        <v>2.7272729999999998</v>
      </c>
      <c r="F1477" s="25">
        <v>13</v>
      </c>
      <c r="G1477" s="25">
        <v>21.993079999999999</v>
      </c>
      <c r="H1477" s="28">
        <v>1806694211550.0002</v>
      </c>
      <c r="I1477" s="51">
        <v>106.58959999999999</v>
      </c>
      <c r="J1477" s="51">
        <v>51.188029999999998</v>
      </c>
      <c r="K1477" s="28">
        <v>61660</v>
      </c>
      <c r="L1477" s="28">
        <v>1028200000</v>
      </c>
      <c r="M1477" s="51">
        <v>10.646984924623116</v>
      </c>
      <c r="N1477" s="51">
        <v>1.42852119416884</v>
      </c>
      <c r="O1477" s="51">
        <v>0.52126459999999997</v>
      </c>
      <c r="P1477" s="30">
        <v>440635.45123100001</v>
      </c>
      <c r="Q1477" s="27">
        <v>-0.15149151940584082</v>
      </c>
      <c r="R1477" s="30">
        <v>448743.60723899998</v>
      </c>
      <c r="S1477" s="27">
        <v>1.8401052355974334E-2</v>
      </c>
      <c r="T1477" s="30">
        <v>593372.93765800004</v>
      </c>
      <c r="U1477" s="27">
        <v>0.32229836388949551</v>
      </c>
      <c r="V1477" s="30">
        <v>43378.137691000004</v>
      </c>
      <c r="W1477" s="32">
        <v>-0.39260886158763042</v>
      </c>
      <c r="X1477" s="30">
        <v>55987.637225999999</v>
      </c>
      <c r="Y1477" s="32">
        <v>0.29068789501344106</v>
      </c>
      <c r="Z1477" s="30">
        <v>162178.85232599999</v>
      </c>
      <c r="AA1477" s="32">
        <v>1.8966904188392157</v>
      </c>
      <c r="AB1477" s="30">
        <v>412.68292682926835</v>
      </c>
      <c r="AC1477" s="27">
        <v>-0.46183206106870223</v>
      </c>
      <c r="AD1477" s="30">
        <v>511.078642</v>
      </c>
      <c r="AE1477" s="27">
        <v>0.23842933345153638</v>
      </c>
      <c r="AF1477" s="30">
        <v>1582</v>
      </c>
      <c r="AG1477" s="27">
        <v>2.0954140321911554</v>
      </c>
      <c r="AH1477" s="25">
        <v>1.4471405868526512</v>
      </c>
      <c r="AI1477" s="25">
        <v>2.0064426577940186</v>
      </c>
      <c r="AJ1477" s="25">
        <v>6.0685975384478663</v>
      </c>
      <c r="AK1477" s="25">
        <v>4.0433462627996475</v>
      </c>
      <c r="AL1477" s="25">
        <v>4.7389319294738979</v>
      </c>
      <c r="AM1477" s="25">
        <v>14.024560705291261</v>
      </c>
      <c r="AN1477" s="49">
        <v>47.095671112765046</v>
      </c>
      <c r="AO1477" s="49">
        <v>45.648909296416804</v>
      </c>
      <c r="AP1477" s="49">
        <v>55.655025481519381</v>
      </c>
      <c r="AQ1477" s="49">
        <v>138.51014843330478</v>
      </c>
      <c r="AR1477" s="49">
        <v>125.18858635444904</v>
      </c>
      <c r="AS1477" s="49">
        <v>110.64959869517385</v>
      </c>
      <c r="AT1477" s="28">
        <v>487.80487804878055</v>
      </c>
      <c r="AU1477" s="28">
        <v>597</v>
      </c>
      <c r="AV1477" s="28">
        <v>1000</v>
      </c>
    </row>
    <row r="1478" spans="1:48" x14ac:dyDescent="0.25">
      <c r="A1478" s="162">
        <v>1475</v>
      </c>
      <c r="B1478" s="3" t="s">
        <v>4400</v>
      </c>
      <c r="C1478" s="3" t="s">
        <v>1</v>
      </c>
      <c r="D1478" s="28">
        <v>18000</v>
      </c>
      <c r="E1478" s="25">
        <v>-12.195119999999999</v>
      </c>
      <c r="F1478" s="25">
        <v>-18.181819999999998</v>
      </c>
      <c r="G1478" s="25">
        <v>15</v>
      </c>
      <c r="H1478" s="28">
        <v>413999874000</v>
      </c>
      <c r="I1478" s="51">
        <v>22.99999</v>
      </c>
      <c r="J1478" s="51">
        <v>100</v>
      </c>
      <c r="K1478" s="28">
        <v>198367.5</v>
      </c>
      <c r="L1478" s="28">
        <v>3949750000</v>
      </c>
      <c r="M1478" s="51">
        <v>6.5663950488611711</v>
      </c>
      <c r="N1478" s="51">
        <v>1.2607770621189249</v>
      </c>
      <c r="O1478" s="51" t="s">
        <v>4942</v>
      </c>
      <c r="P1478" s="30" t="s">
        <v>4748</v>
      </c>
      <c r="Q1478" s="27" t="s">
        <v>2001</v>
      </c>
      <c r="R1478" s="30">
        <v>1527851.129612</v>
      </c>
      <c r="S1478" s="27" t="s">
        <v>2001</v>
      </c>
      <c r="T1478" s="30">
        <v>2177478.2204010002</v>
      </c>
      <c r="U1478" s="27">
        <v>0.42519004515444775</v>
      </c>
      <c r="V1478" s="30" t="s">
        <v>4748</v>
      </c>
      <c r="W1478" s="32" t="s">
        <v>2001</v>
      </c>
      <c r="X1478" s="30">
        <v>14738.427481000001</v>
      </c>
      <c r="Y1478" s="32" t="s">
        <v>2001</v>
      </c>
      <c r="Z1478" s="30">
        <v>29824.590985999999</v>
      </c>
      <c r="AA1478" s="32">
        <v>1.0235938348543818</v>
      </c>
      <c r="AB1478" s="30" t="s">
        <v>4748</v>
      </c>
      <c r="AC1478" s="27" t="s">
        <v>2001</v>
      </c>
      <c r="AD1478" s="30">
        <v>1102.608695652174</v>
      </c>
      <c r="AE1478" s="27" t="s">
        <v>2001</v>
      </c>
      <c r="AF1478" s="30">
        <v>1296.521739130435</v>
      </c>
      <c r="AG1478" s="27">
        <v>0.17586750788643543</v>
      </c>
      <c r="AH1478" s="25" t="s">
        <v>4748</v>
      </c>
      <c r="AI1478" s="25" t="s">
        <v>4748</v>
      </c>
      <c r="AJ1478" s="25">
        <v>2.5833582636980639</v>
      </c>
      <c r="AK1478" s="25" t="s">
        <v>4748</v>
      </c>
      <c r="AL1478" s="25" t="s">
        <v>4748</v>
      </c>
      <c r="AM1478" s="25">
        <v>12.46154999351357</v>
      </c>
      <c r="AN1478" s="49" t="s">
        <v>4748</v>
      </c>
      <c r="AO1478" s="49">
        <v>4.0892911249714832</v>
      </c>
      <c r="AP1478" s="49">
        <v>6.0898686173577303</v>
      </c>
      <c r="AQ1478" s="49" t="s">
        <v>4748</v>
      </c>
      <c r="AR1478" s="49">
        <v>125.91653404510146</v>
      </c>
      <c r="AS1478" s="49">
        <v>106.3094867090619</v>
      </c>
      <c r="AT1478" s="28" t="s">
        <v>4748</v>
      </c>
      <c r="AU1478" s="28" t="s">
        <v>4748</v>
      </c>
      <c r="AV1478" s="28">
        <v>0</v>
      </c>
    </row>
    <row r="1479" spans="1:48" x14ac:dyDescent="0.25">
      <c r="A1479" s="162">
        <v>1476</v>
      </c>
      <c r="B1479" s="3" t="s">
        <v>308</v>
      </c>
      <c r="C1479" s="3" t="s">
        <v>1</v>
      </c>
      <c r="D1479" s="28">
        <v>6090</v>
      </c>
      <c r="E1479" s="25">
        <v>-7.7272730000000003</v>
      </c>
      <c r="F1479" s="25">
        <v>17.34104</v>
      </c>
      <c r="G1479" s="25">
        <v>-27.050260000000002</v>
      </c>
      <c r="H1479" s="28">
        <v>524370004409.99994</v>
      </c>
      <c r="I1479" s="51">
        <v>86.103449999999995</v>
      </c>
      <c r="J1479" s="51">
        <v>65.733729999999994</v>
      </c>
      <c r="K1479" s="28">
        <v>78893.5</v>
      </c>
      <c r="L1479" s="28">
        <v>501450000</v>
      </c>
      <c r="M1479" s="51">
        <v>4.0013464663473011</v>
      </c>
      <c r="N1479" s="51">
        <v>0.49961078556390698</v>
      </c>
      <c r="O1479" s="51">
        <v>0.50416139999999998</v>
      </c>
      <c r="P1479" s="30">
        <v>259139.59549800001</v>
      </c>
      <c r="Q1479" s="27">
        <v>-7.3831928329151641E-2</v>
      </c>
      <c r="R1479" s="30">
        <v>429248.777496</v>
      </c>
      <c r="S1479" s="27">
        <v>0.6564384021326175</v>
      </c>
      <c r="T1479" s="30">
        <v>1382042.3001689999</v>
      </c>
      <c r="U1479" s="27">
        <v>2.2196767297301823</v>
      </c>
      <c r="V1479" s="30">
        <v>108616.179521</v>
      </c>
      <c r="W1479" s="32">
        <v>35.894080712617892</v>
      </c>
      <c r="X1479" s="30">
        <v>80845.712878999999</v>
      </c>
      <c r="Y1479" s="32">
        <v>-0.25567522964321188</v>
      </c>
      <c r="Z1479" s="30">
        <v>190686.45312399999</v>
      </c>
      <c r="AA1479" s="32">
        <v>1.358646443125515</v>
      </c>
      <c r="AB1479" s="30">
        <v>2136.771805626599</v>
      </c>
      <c r="AC1479" s="27">
        <v>45.979381443298976</v>
      </c>
      <c r="AD1479" s="30">
        <v>1222.6124535284875</v>
      </c>
      <c r="AE1479" s="27">
        <v>-0.4278226386603029</v>
      </c>
      <c r="AF1479" s="30">
        <v>2778.7224134453786</v>
      </c>
      <c r="AG1479" s="27">
        <v>1.2727745046485679</v>
      </c>
      <c r="AH1479" s="25">
        <v>6.4167453699681634</v>
      </c>
      <c r="AI1479" s="25">
        <v>4.7268661713507676</v>
      </c>
      <c r="AJ1479" s="25">
        <v>10.372877640494487</v>
      </c>
      <c r="AK1479" s="25">
        <v>20.047307429365464</v>
      </c>
      <c r="AL1479" s="25">
        <v>12.6941529017782</v>
      </c>
      <c r="AM1479" s="25">
        <v>23.221994805593894</v>
      </c>
      <c r="AN1479" s="49">
        <v>22.893627955615859</v>
      </c>
      <c r="AO1479" s="49">
        <v>18.958829623634355</v>
      </c>
      <c r="AP1479" s="49">
        <v>19.829052360878453</v>
      </c>
      <c r="AQ1479" s="49">
        <v>80.377091967160624</v>
      </c>
      <c r="AR1479" s="49">
        <v>92.996361391979448</v>
      </c>
      <c r="AS1479" s="49">
        <v>49.345067318064231</v>
      </c>
      <c r="AT1479" s="28">
        <v>351.67409572524667</v>
      </c>
      <c r="AU1479" s="28">
        <v>0</v>
      </c>
      <c r="AV1479" s="28" t="s">
        <v>4748</v>
      </c>
    </row>
    <row r="1480" spans="1:48" x14ac:dyDescent="0.25">
      <c r="A1480" s="162">
        <v>1477</v>
      </c>
      <c r="B1480" s="3" t="s">
        <v>4036</v>
      </c>
      <c r="C1480" s="3" t="s">
        <v>1</v>
      </c>
      <c r="D1480" s="28">
        <v>41850</v>
      </c>
      <c r="E1480" s="25">
        <v>3.3333330000000001</v>
      </c>
      <c r="F1480" s="25">
        <v>4.2341220000000002</v>
      </c>
      <c r="G1480" s="25">
        <v>-1.529412</v>
      </c>
      <c r="H1480" s="28">
        <v>6696000000000</v>
      </c>
      <c r="I1480" s="51">
        <v>160</v>
      </c>
      <c r="J1480" s="51">
        <v>99.999369999999999</v>
      </c>
      <c r="K1480" s="28">
        <v>245178</v>
      </c>
      <c r="L1480" s="28">
        <v>10140600000</v>
      </c>
      <c r="M1480" s="51">
        <v>15.882352941176471</v>
      </c>
      <c r="N1480" s="51">
        <v>2.9800602408207264</v>
      </c>
      <c r="O1480" s="51" t="s">
        <v>4942</v>
      </c>
      <c r="P1480" s="30" t="s">
        <v>4748</v>
      </c>
      <c r="Q1480" s="27" t="s">
        <v>2001</v>
      </c>
      <c r="R1480" s="30">
        <v>772104.26507600001</v>
      </c>
      <c r="S1480" s="27" t="s">
        <v>2001</v>
      </c>
      <c r="T1480" s="30">
        <v>875449.36775400001</v>
      </c>
      <c r="U1480" s="27">
        <v>0.13384863593238602</v>
      </c>
      <c r="V1480" s="30" t="s">
        <v>4748</v>
      </c>
      <c r="W1480" s="32" t="s">
        <v>2001</v>
      </c>
      <c r="X1480" s="30">
        <v>17895.888043999999</v>
      </c>
      <c r="Y1480" s="32" t="s">
        <v>2001</v>
      </c>
      <c r="Z1480" s="30">
        <v>421717.86446200003</v>
      </c>
      <c r="AA1480" s="32">
        <v>22.565070558395142</v>
      </c>
      <c r="AB1480" s="30" t="s">
        <v>4748</v>
      </c>
      <c r="AC1480" s="27" t="s">
        <v>2001</v>
      </c>
      <c r="AD1480" s="30">
        <v>683</v>
      </c>
      <c r="AE1480" s="27" t="s">
        <v>2001</v>
      </c>
      <c r="AF1480" s="30">
        <v>4303</v>
      </c>
      <c r="AG1480" s="27">
        <v>5.3001464128843336</v>
      </c>
      <c r="AH1480" s="25" t="s">
        <v>4748</v>
      </c>
      <c r="AI1480" s="25" t="s">
        <v>4748</v>
      </c>
      <c r="AJ1480" s="25">
        <v>13.082963397535435</v>
      </c>
      <c r="AK1480" s="25" t="s">
        <v>4748</v>
      </c>
      <c r="AL1480" s="25" t="s">
        <v>4748</v>
      </c>
      <c r="AM1480" s="25">
        <v>38.833362844232575</v>
      </c>
      <c r="AN1480" s="49" t="s">
        <v>4748</v>
      </c>
      <c r="AO1480" s="49">
        <v>12.942273048856157</v>
      </c>
      <c r="AP1480" s="49">
        <v>52.17437918047009</v>
      </c>
      <c r="AQ1480" s="49" t="s">
        <v>4748</v>
      </c>
      <c r="AR1480" s="49">
        <v>172.50776158108363</v>
      </c>
      <c r="AS1480" s="49">
        <v>30.092849366775294</v>
      </c>
      <c r="AT1480" s="28" t="s">
        <v>4748</v>
      </c>
      <c r="AU1480" s="28" t="s">
        <v>4748</v>
      </c>
      <c r="AV1480" s="28">
        <v>1600</v>
      </c>
    </row>
    <row r="1481" spans="1:48" x14ac:dyDescent="0.25">
      <c r="A1481" s="162">
        <v>1478</v>
      </c>
      <c r="B1481" s="3" t="s">
        <v>309</v>
      </c>
      <c r="C1481" s="3" t="s">
        <v>1</v>
      </c>
      <c r="D1481" s="28">
        <v>3200</v>
      </c>
      <c r="E1481" s="25">
        <v>0</v>
      </c>
      <c r="F1481" s="25">
        <v>11.11111</v>
      </c>
      <c r="G1481" s="25">
        <v>-40.740740000000002</v>
      </c>
      <c r="H1481" s="28">
        <v>47994191999.999992</v>
      </c>
      <c r="I1481" s="51">
        <v>14.998189999999999</v>
      </c>
      <c r="J1481" s="51">
        <v>48.721589999999999</v>
      </c>
      <c r="K1481" s="28">
        <v>3849</v>
      </c>
      <c r="L1481" s="28">
        <v>12320810</v>
      </c>
      <c r="M1481" s="51" t="s">
        <v>4942</v>
      </c>
      <c r="N1481" s="51">
        <v>0.5995175703060226</v>
      </c>
      <c r="O1481" s="51">
        <v>0.35073379999999998</v>
      </c>
      <c r="P1481" s="30">
        <v>294631.28082300001</v>
      </c>
      <c r="Q1481" s="27">
        <v>-1.2331081809281885E-2</v>
      </c>
      <c r="R1481" s="30">
        <v>201742.09422299999</v>
      </c>
      <c r="S1481" s="27">
        <v>-0.31527265652353886</v>
      </c>
      <c r="T1481" s="30">
        <v>161565.600171</v>
      </c>
      <c r="U1481" s="27">
        <v>-0.19914779910825173</v>
      </c>
      <c r="V1481" s="30">
        <v>24705.981145000002</v>
      </c>
      <c r="W1481" s="32">
        <v>5.1955529220428565E-2</v>
      </c>
      <c r="X1481" s="30">
        <v>1673.4537069999999</v>
      </c>
      <c r="Y1481" s="32">
        <v>-0.93226523985514032</v>
      </c>
      <c r="Z1481" s="30">
        <v>-39331.328829999999</v>
      </c>
      <c r="AA1481" s="32">
        <v>-24.503087456484987</v>
      </c>
      <c r="AB1481" s="30">
        <v>1474.1333333333334</v>
      </c>
      <c r="AC1481" s="27">
        <v>-5.8583106267029894E-2</v>
      </c>
      <c r="AD1481" s="30">
        <v>100.26666666666667</v>
      </c>
      <c r="AE1481" s="27">
        <v>-0.93198263386396529</v>
      </c>
      <c r="AF1481" s="30">
        <v>-2622</v>
      </c>
      <c r="AG1481" s="27">
        <v>-27.150265957446813</v>
      </c>
      <c r="AH1481" s="25">
        <v>9.2310324378262312</v>
      </c>
      <c r="AI1481" s="25">
        <v>0.47319280357641041</v>
      </c>
      <c r="AJ1481" s="25">
        <v>-10.051148553033775</v>
      </c>
      <c r="AK1481" s="25">
        <v>13.115803627463581</v>
      </c>
      <c r="AL1481" s="25">
        <v>0.91907743000636188</v>
      </c>
      <c r="AM1481" s="25">
        <v>-28.162013314702072</v>
      </c>
      <c r="AN1481" s="49">
        <v>19.994348548275831</v>
      </c>
      <c r="AO1481" s="49">
        <v>14.355023036485527</v>
      </c>
      <c r="AP1481" s="49">
        <v>-2.3528569670626664</v>
      </c>
      <c r="AQ1481" s="49">
        <v>60.299913920681512</v>
      </c>
      <c r="AR1481" s="49">
        <v>128.59033774127394</v>
      </c>
      <c r="AS1481" s="49">
        <v>171.39121617154828</v>
      </c>
      <c r="AT1481" s="28">
        <v>533.33333333333337</v>
      </c>
      <c r="AU1481" s="28">
        <v>0</v>
      </c>
      <c r="AV1481" s="28">
        <v>0</v>
      </c>
    </row>
    <row r="1482" spans="1:48" x14ac:dyDescent="0.25">
      <c r="A1482" s="162">
        <v>1479</v>
      </c>
      <c r="B1482" s="3" t="s">
        <v>3907</v>
      </c>
      <c r="C1482" s="3" t="s">
        <v>1</v>
      </c>
      <c r="D1482" s="28" t="s">
        <v>4942</v>
      </c>
      <c r="E1482" s="25" t="s">
        <v>4942</v>
      </c>
      <c r="F1482" s="25" t="s">
        <v>4942</v>
      </c>
      <c r="G1482" s="25" t="s">
        <v>4942</v>
      </c>
      <c r="H1482" s="28" t="s">
        <v>4942</v>
      </c>
      <c r="I1482" s="51">
        <v>4.16</v>
      </c>
      <c r="J1482" s="51">
        <v>95.445920000000001</v>
      </c>
      <c r="K1482" s="28">
        <v>0</v>
      </c>
      <c r="L1482" s="28" t="s">
        <v>4942</v>
      </c>
      <c r="M1482" s="51" t="s">
        <v>4942</v>
      </c>
      <c r="N1482" s="51" t="s">
        <v>4942</v>
      </c>
      <c r="O1482" s="51" t="s">
        <v>4942</v>
      </c>
      <c r="P1482" s="30" t="s">
        <v>4748</v>
      </c>
      <c r="Q1482" s="27" t="s">
        <v>4318</v>
      </c>
      <c r="R1482" s="30" t="s">
        <v>4913</v>
      </c>
      <c r="S1482" s="27" t="s">
        <v>4748</v>
      </c>
      <c r="T1482" s="30">
        <v>47538.022779999999</v>
      </c>
      <c r="U1482" s="27">
        <v>53.143533917995441</v>
      </c>
      <c r="V1482" s="30" t="s">
        <v>4319</v>
      </c>
      <c r="W1482" s="32" t="s">
        <v>4774</v>
      </c>
      <c r="X1482" s="30" t="s">
        <v>4748</v>
      </c>
      <c r="Y1482" s="32" t="s">
        <v>4748</v>
      </c>
      <c r="Z1482" s="30">
        <v>2609.4219480000002</v>
      </c>
      <c r="AA1482" s="32" t="s">
        <v>4748</v>
      </c>
      <c r="AB1482" s="30">
        <v>736.15384615384608</v>
      </c>
      <c r="AC1482" s="27" t="s">
        <v>2001</v>
      </c>
      <c r="AD1482" s="30">
        <v>5587.6923076923076</v>
      </c>
      <c r="AE1482" s="27">
        <v>6.5903866248693843</v>
      </c>
      <c r="AF1482" s="30">
        <v>627</v>
      </c>
      <c r="AG1482" s="27">
        <v>-0.88778909691629959</v>
      </c>
      <c r="AH1482" s="25" t="s">
        <v>4748</v>
      </c>
      <c r="AI1482" s="25">
        <v>37.497547334282075</v>
      </c>
      <c r="AJ1482" s="25">
        <v>3.4344038913064292</v>
      </c>
      <c r="AK1482" s="25" t="s">
        <v>4748</v>
      </c>
      <c r="AL1482" s="25">
        <v>52.507303826443099</v>
      </c>
      <c r="AM1482" s="25">
        <v>4.6486103403219312</v>
      </c>
      <c r="AN1482" s="49">
        <v>24.43059088177576</v>
      </c>
      <c r="AO1482" s="49">
        <v>38.888322765256042</v>
      </c>
      <c r="AP1482" s="49">
        <v>16.716183226163206</v>
      </c>
      <c r="AQ1482" s="49">
        <v>0</v>
      </c>
      <c r="AR1482" s="49">
        <v>2.7745313053632508</v>
      </c>
      <c r="AS1482" s="49">
        <v>3.626533220295026</v>
      </c>
      <c r="AT1482" s="28" t="s">
        <v>4748</v>
      </c>
      <c r="AU1482" s="28" t="s">
        <v>4748</v>
      </c>
      <c r="AV1482" s="28">
        <v>0</v>
      </c>
    </row>
    <row r="1483" spans="1:48" x14ac:dyDescent="0.25">
      <c r="A1483" s="162">
        <v>1480</v>
      </c>
      <c r="B1483" s="3" t="s">
        <v>310</v>
      </c>
      <c r="C1483" s="3" t="s">
        <v>1</v>
      </c>
      <c r="D1483" s="28">
        <v>11900</v>
      </c>
      <c r="E1483" s="25">
        <v>-0.83333330000000005</v>
      </c>
      <c r="F1483" s="25">
        <v>0</v>
      </c>
      <c r="G1483" s="25">
        <v>-28.955220000000001</v>
      </c>
      <c r="H1483" s="28">
        <v>291083424800.00006</v>
      </c>
      <c r="I1483" s="51">
        <v>24.460789999999999</v>
      </c>
      <c r="J1483" s="51">
        <v>20.063099999999999</v>
      </c>
      <c r="K1483" s="28">
        <v>43.5</v>
      </c>
      <c r="L1483" s="28">
        <v>467900</v>
      </c>
      <c r="M1483" s="51">
        <v>11.628285299381794</v>
      </c>
      <c r="N1483" s="51">
        <v>0.87400754606336162</v>
      </c>
      <c r="O1483" s="51">
        <v>0.3368775</v>
      </c>
      <c r="P1483" s="30">
        <v>802904.86485000001</v>
      </c>
      <c r="Q1483" s="27">
        <v>1.3866895829349968E-2</v>
      </c>
      <c r="R1483" s="30">
        <v>710936.47151499998</v>
      </c>
      <c r="S1483" s="27">
        <v>-0.11454457104601268</v>
      </c>
      <c r="T1483" s="30">
        <v>757467.36097200005</v>
      </c>
      <c r="U1483" s="27">
        <v>6.5450136997252537E-2</v>
      </c>
      <c r="V1483" s="30">
        <v>46113.495280000003</v>
      </c>
      <c r="W1483" s="32">
        <v>-2.9450036439513188</v>
      </c>
      <c r="X1483" s="30">
        <v>75375.813813999994</v>
      </c>
      <c r="Y1483" s="32">
        <v>0.63457168788268858</v>
      </c>
      <c r="Z1483" s="30">
        <v>40273.750924</v>
      </c>
      <c r="AA1483" s="32">
        <v>-0.46569398211234014</v>
      </c>
      <c r="AB1483" s="30">
        <v>1885.0000000000002</v>
      </c>
      <c r="AC1483" s="27">
        <v>1.5180265654648473E-3</v>
      </c>
      <c r="AD1483" s="30">
        <v>3081</v>
      </c>
      <c r="AE1483" s="27">
        <v>0.63448275862068937</v>
      </c>
      <c r="AF1483" s="30">
        <v>1646</v>
      </c>
      <c r="AG1483" s="27">
        <v>-0.46575787082116193</v>
      </c>
      <c r="AH1483" s="25">
        <v>8.695784998874565</v>
      </c>
      <c r="AI1483" s="25">
        <v>13.45782403936756</v>
      </c>
      <c r="AJ1483" s="25">
        <v>6.861117612652806</v>
      </c>
      <c r="AK1483" s="25">
        <v>14.292850492084257</v>
      </c>
      <c r="AL1483" s="25">
        <v>22.673993410967746</v>
      </c>
      <c r="AM1483" s="25">
        <v>11.939484508039875</v>
      </c>
      <c r="AN1483" s="49">
        <v>29.604314098209695</v>
      </c>
      <c r="AO1483" s="49">
        <v>28.271015475643569</v>
      </c>
      <c r="AP1483" s="49">
        <v>28.881501929307142</v>
      </c>
      <c r="AQ1483" s="49">
        <v>12.933914936744074</v>
      </c>
      <c r="AR1483" s="49">
        <v>15.387446148201958</v>
      </c>
      <c r="AS1483" s="49">
        <v>17.160614736254537</v>
      </c>
      <c r="AT1483" s="28">
        <v>0</v>
      </c>
      <c r="AU1483" s="28" t="s">
        <v>4748</v>
      </c>
      <c r="AV1483" s="28">
        <v>1300</v>
      </c>
    </row>
    <row r="1484" spans="1:48" x14ac:dyDescent="0.25">
      <c r="A1484" s="162">
        <v>1481</v>
      </c>
      <c r="B1484" s="3" t="s">
        <v>4022</v>
      </c>
      <c r="C1484" s="3" t="s">
        <v>1</v>
      </c>
      <c r="D1484" s="28" t="s">
        <v>4942</v>
      </c>
      <c r="E1484" s="25" t="s">
        <v>4942</v>
      </c>
      <c r="F1484" s="25" t="s">
        <v>4942</v>
      </c>
      <c r="G1484" s="25" t="s">
        <v>4942</v>
      </c>
      <c r="H1484" s="28" t="s">
        <v>4942</v>
      </c>
      <c r="I1484" s="51">
        <v>11.16868</v>
      </c>
      <c r="J1484" s="51">
        <v>100</v>
      </c>
      <c r="K1484" s="28" t="s">
        <v>4942</v>
      </c>
      <c r="L1484" s="28" t="s">
        <v>4942</v>
      </c>
      <c r="M1484" s="51" t="s">
        <v>4942</v>
      </c>
      <c r="N1484" s="51" t="s">
        <v>4942</v>
      </c>
      <c r="O1484" s="51" t="s">
        <v>4942</v>
      </c>
      <c r="P1484" s="30" t="s">
        <v>4748</v>
      </c>
      <c r="Q1484" s="27" t="s">
        <v>4748</v>
      </c>
      <c r="R1484" s="30" t="s">
        <v>4379</v>
      </c>
      <c r="S1484" s="27" t="s">
        <v>4748</v>
      </c>
      <c r="T1484" s="30" t="s">
        <v>4748</v>
      </c>
      <c r="U1484" s="27" t="s">
        <v>4748</v>
      </c>
      <c r="V1484" s="30" t="s">
        <v>4748</v>
      </c>
      <c r="W1484" s="32" t="s">
        <v>4567</v>
      </c>
      <c r="X1484" s="30" t="s">
        <v>4748</v>
      </c>
      <c r="Y1484" s="32" t="s">
        <v>4748</v>
      </c>
      <c r="Z1484" s="30" t="s">
        <v>4748</v>
      </c>
      <c r="AA1484" s="32" t="s">
        <v>4748</v>
      </c>
      <c r="AB1484" s="30" t="s">
        <v>4748</v>
      </c>
      <c r="AC1484" s="27" t="s">
        <v>2001</v>
      </c>
      <c r="AD1484" s="30">
        <v>66.069999999999993</v>
      </c>
      <c r="AE1484" s="27" t="s">
        <v>2001</v>
      </c>
      <c r="AF1484" s="30" t="s">
        <v>4748</v>
      </c>
      <c r="AG1484" s="27" t="s">
        <v>4748</v>
      </c>
      <c r="AH1484" s="25" t="s">
        <v>4748</v>
      </c>
      <c r="AI1484" s="25" t="s">
        <v>4748</v>
      </c>
      <c r="AJ1484" s="25" t="s">
        <v>4748</v>
      </c>
      <c r="AK1484" s="25" t="s">
        <v>4748</v>
      </c>
      <c r="AL1484" s="25" t="s">
        <v>4748</v>
      </c>
      <c r="AM1484" s="25" t="s">
        <v>4748</v>
      </c>
      <c r="AN1484" s="49" t="s">
        <v>4748</v>
      </c>
      <c r="AO1484" s="49">
        <v>22.820983632085191</v>
      </c>
      <c r="AP1484" s="49" t="s">
        <v>4748</v>
      </c>
      <c r="AQ1484" s="49" t="s">
        <v>4748</v>
      </c>
      <c r="AR1484" s="49">
        <v>52.88216567371412</v>
      </c>
      <c r="AS1484" s="49" t="s">
        <v>4748</v>
      </c>
      <c r="AT1484" s="28" t="s">
        <v>4748</v>
      </c>
      <c r="AU1484" s="28" t="s">
        <v>4748</v>
      </c>
      <c r="AV1484" s="28" t="s">
        <v>4748</v>
      </c>
    </row>
    <row r="1485" spans="1:48" x14ac:dyDescent="0.25">
      <c r="A1485" s="162">
        <v>1482</v>
      </c>
      <c r="B1485" s="3" t="s">
        <v>3909</v>
      </c>
      <c r="C1485" s="3" t="s">
        <v>1</v>
      </c>
      <c r="D1485" s="28">
        <v>12900</v>
      </c>
      <c r="E1485" s="25">
        <v>1.574803</v>
      </c>
      <c r="F1485" s="25">
        <v>79.166669999999996</v>
      </c>
      <c r="G1485" s="25">
        <v>7.5</v>
      </c>
      <c r="H1485" s="28">
        <v>46434582000</v>
      </c>
      <c r="I1485" s="51">
        <v>3.59958</v>
      </c>
      <c r="J1485" s="51">
        <v>46.846629999999998</v>
      </c>
      <c r="K1485" s="28">
        <v>125</v>
      </c>
      <c r="L1485" s="28">
        <v>1726500</v>
      </c>
      <c r="M1485" s="51">
        <v>7.9975201487910725</v>
      </c>
      <c r="N1485" s="51">
        <v>0.54798849637111124</v>
      </c>
      <c r="O1485" s="51" t="s">
        <v>4942</v>
      </c>
      <c r="P1485" s="30" t="s">
        <v>4321</v>
      </c>
      <c r="Q1485" s="27" t="s">
        <v>4322</v>
      </c>
      <c r="R1485" s="30" t="s">
        <v>4323</v>
      </c>
      <c r="S1485" s="27" t="s">
        <v>4308</v>
      </c>
      <c r="T1485" s="30">
        <v>102371.615355</v>
      </c>
      <c r="U1485" s="27">
        <v>103.46083199489796</v>
      </c>
      <c r="V1485" s="30" t="s">
        <v>4325</v>
      </c>
      <c r="W1485" s="32" t="s">
        <v>4326</v>
      </c>
      <c r="X1485" s="30" t="s">
        <v>4327</v>
      </c>
      <c r="Y1485" s="32" t="s">
        <v>4328</v>
      </c>
      <c r="Z1485" s="30">
        <v>5807.9032340000003</v>
      </c>
      <c r="AA1485" s="32">
        <v>16.925627265432098</v>
      </c>
      <c r="AB1485" s="30">
        <v>1405.5555555555554</v>
      </c>
      <c r="AC1485" s="27">
        <v>9.1458153580672885E-2</v>
      </c>
      <c r="AD1485" s="30">
        <v>4726</v>
      </c>
      <c r="AE1485" s="27">
        <v>2.3623715415019766</v>
      </c>
      <c r="AF1485" s="30">
        <v>1613</v>
      </c>
      <c r="AG1485" s="27">
        <v>-0.65869657215404143</v>
      </c>
      <c r="AH1485" s="25">
        <v>5.8385928183956191</v>
      </c>
      <c r="AI1485" s="25">
        <v>17.997060487484902</v>
      </c>
      <c r="AJ1485" s="25">
        <v>5.5511476946660494</v>
      </c>
      <c r="AK1485" s="25">
        <v>7.2341120944684176</v>
      </c>
      <c r="AL1485" s="25">
        <v>21.683731115175124</v>
      </c>
      <c r="AM1485" s="25">
        <v>6.765564435238046</v>
      </c>
      <c r="AN1485" s="49">
        <v>25.690002630576846</v>
      </c>
      <c r="AO1485" s="49">
        <v>25.619589222275373</v>
      </c>
      <c r="AP1485" s="49">
        <v>24.159906240838669</v>
      </c>
      <c r="AQ1485" s="49">
        <v>0</v>
      </c>
      <c r="AR1485" s="49">
        <v>0</v>
      </c>
      <c r="AS1485" s="49">
        <v>0</v>
      </c>
      <c r="AT1485" s="28">
        <v>555.55555555555554</v>
      </c>
      <c r="AU1485" s="28">
        <v>1000</v>
      </c>
      <c r="AV1485" s="28">
        <v>1000</v>
      </c>
    </row>
    <row r="1486" spans="1:48" x14ac:dyDescent="0.25">
      <c r="A1486" s="162">
        <v>1483</v>
      </c>
      <c r="B1486" s="3" t="s">
        <v>311</v>
      </c>
      <c r="C1486" s="3" t="s">
        <v>1</v>
      </c>
      <c r="D1486" s="28">
        <v>16400</v>
      </c>
      <c r="E1486" s="25">
        <v>-3.2448380000000001</v>
      </c>
      <c r="F1486" s="25">
        <v>-4.0935670000000002</v>
      </c>
      <c r="G1486" s="25">
        <v>-14.58333</v>
      </c>
      <c r="H1486" s="28">
        <v>820000000000</v>
      </c>
      <c r="I1486" s="51">
        <v>50</v>
      </c>
      <c r="J1486" s="51">
        <v>99.979799999999997</v>
      </c>
      <c r="K1486" s="28">
        <v>219792.5</v>
      </c>
      <c r="L1486" s="28">
        <v>3668750000</v>
      </c>
      <c r="M1486" s="51">
        <v>3.0266316103959943</v>
      </c>
      <c r="N1486" s="51">
        <v>0.89197096912629448</v>
      </c>
      <c r="O1486" s="51">
        <v>0.91513940000000005</v>
      </c>
      <c r="P1486" s="30">
        <v>133273.613682</v>
      </c>
      <c r="Q1486" s="27">
        <v>1.9958061803420355</v>
      </c>
      <c r="R1486" s="30">
        <v>47626.008735000003</v>
      </c>
      <c r="S1486" s="27">
        <v>-0.64264487606197185</v>
      </c>
      <c r="T1486" s="30">
        <v>81007.053985000006</v>
      </c>
      <c r="U1486" s="27">
        <v>0.70089949035491017</v>
      </c>
      <c r="V1486" s="30">
        <v>-5862.1726310000004</v>
      </c>
      <c r="W1486" s="32">
        <v>-8.6000390976918482</v>
      </c>
      <c r="X1486" s="30">
        <v>2349.4054059999999</v>
      </c>
      <c r="Y1486" s="32">
        <v>-1.4007738348707117</v>
      </c>
      <c r="Z1486" s="30">
        <v>78707.833734</v>
      </c>
      <c r="AA1486" s="32">
        <v>32.501171629635721</v>
      </c>
      <c r="AB1486" s="30">
        <v>-311.22687300000001</v>
      </c>
      <c r="AC1486" s="27">
        <v>-8.4727272727272727</v>
      </c>
      <c r="AD1486" s="30">
        <v>124.084900270692</v>
      </c>
      <c r="AE1486" s="27">
        <v>-1.3986959708029196</v>
      </c>
      <c r="AF1486" s="30">
        <v>3048.554251</v>
      </c>
      <c r="AG1486" s="27">
        <v>23.568293517982926</v>
      </c>
      <c r="AH1486" s="25">
        <v>-2.0460131682159983</v>
      </c>
      <c r="AI1486" s="25">
        <v>0.96735464839318352</v>
      </c>
      <c r="AJ1486" s="25">
        <v>12.364173386271705</v>
      </c>
      <c r="AK1486" s="25">
        <v>-3.3639269630307078</v>
      </c>
      <c r="AL1486" s="25">
        <v>1.3537984037194251</v>
      </c>
      <c r="AM1486" s="25">
        <v>19.129932857116223</v>
      </c>
      <c r="AN1486" s="49">
        <v>3.556344761018615</v>
      </c>
      <c r="AO1486" s="49">
        <v>7.2462261223746545</v>
      </c>
      <c r="AP1486" s="49">
        <v>73.522191872362527</v>
      </c>
      <c r="AQ1486" s="49">
        <v>4.5781832436964489</v>
      </c>
      <c r="AR1486" s="49">
        <v>2.7089624182605894</v>
      </c>
      <c r="AS1486" s="49">
        <v>0</v>
      </c>
      <c r="AT1486" s="28">
        <v>0</v>
      </c>
      <c r="AU1486" s="28">
        <v>0</v>
      </c>
      <c r="AV1486" s="28" t="s">
        <v>4748</v>
      </c>
    </row>
    <row r="1487" spans="1:48" x14ac:dyDescent="0.25">
      <c r="A1487" s="162">
        <v>1484</v>
      </c>
      <c r="B1487" s="3" t="s">
        <v>3980</v>
      </c>
      <c r="C1487" s="3" t="s">
        <v>1</v>
      </c>
      <c r="D1487" s="28">
        <v>35200</v>
      </c>
      <c r="E1487" s="25">
        <v>-1.675978</v>
      </c>
      <c r="F1487" s="25">
        <v>21.37931</v>
      </c>
      <c r="G1487" s="25">
        <v>-7.8632489999999997</v>
      </c>
      <c r="H1487" s="28">
        <v>81974408031999.984</v>
      </c>
      <c r="I1487" s="51">
        <v>2328.8179999999998</v>
      </c>
      <c r="J1487" s="51">
        <v>100</v>
      </c>
      <c r="K1487" s="28">
        <v>2037391</v>
      </c>
      <c r="L1487" s="28">
        <v>71748950000</v>
      </c>
      <c r="M1487" s="51">
        <v>34.084147190468535</v>
      </c>
      <c r="N1487" s="51">
        <v>2.8795610561475136</v>
      </c>
      <c r="O1487" s="51" t="s">
        <v>4942</v>
      </c>
      <c r="P1487" s="30">
        <v>5958136.7341790004</v>
      </c>
      <c r="Q1487" s="27">
        <v>2.0911401505151876</v>
      </c>
      <c r="R1487" s="30">
        <v>6385888.582258</v>
      </c>
      <c r="S1487" s="27">
        <v>7.1792888811226918E-2</v>
      </c>
      <c r="T1487" s="30">
        <v>5518240.0296670003</v>
      </c>
      <c r="U1487" s="27">
        <v>-0.13586966659606298</v>
      </c>
      <c r="V1487" s="30">
        <v>1089883.818132</v>
      </c>
      <c r="W1487" s="32">
        <v>9.3876068009104543</v>
      </c>
      <c r="X1487" s="30">
        <v>2436561.4585250001</v>
      </c>
      <c r="Y1487" s="32">
        <v>1.2356157766440923</v>
      </c>
      <c r="Z1487" s="30">
        <v>2027446.8367939999</v>
      </c>
      <c r="AA1487" s="32">
        <v>-0.16790654727776183</v>
      </c>
      <c r="AB1487" s="30">
        <v>1322.294069</v>
      </c>
      <c r="AC1487" s="27" t="s">
        <v>2001</v>
      </c>
      <c r="AD1487" s="30">
        <v>2081.3464549999999</v>
      </c>
      <c r="AE1487" s="27">
        <v>0.57404204087071342</v>
      </c>
      <c r="AF1487" s="30">
        <v>791</v>
      </c>
      <c r="AG1487" s="27">
        <v>-0.61995755291014243</v>
      </c>
      <c r="AH1487" s="25">
        <v>3.301660114861662</v>
      </c>
      <c r="AI1487" s="25">
        <v>6.9357894729283558</v>
      </c>
      <c r="AJ1487" s="25">
        <v>5.5981776290557699</v>
      </c>
      <c r="AK1487" s="25">
        <v>12.775051411223604</v>
      </c>
      <c r="AL1487" s="25">
        <v>17.647947073169838</v>
      </c>
      <c r="AM1487" s="25">
        <v>5.7486642579260616</v>
      </c>
      <c r="AN1487" s="49">
        <v>33.68414941122608</v>
      </c>
      <c r="AO1487" s="49">
        <v>41.378877176317175</v>
      </c>
      <c r="AP1487" s="49">
        <v>50.761630070412799</v>
      </c>
      <c r="AQ1487" s="49">
        <v>95.672982557528229</v>
      </c>
      <c r="AR1487" s="49">
        <v>24.14911742848733</v>
      </c>
      <c r="AS1487" s="49">
        <v>22.893374920453397</v>
      </c>
      <c r="AT1487" s="28" t="s">
        <v>4748</v>
      </c>
      <c r="AU1487" s="28" t="s">
        <v>4748</v>
      </c>
      <c r="AV1487" s="28" t="s">
        <v>4748</v>
      </c>
    </row>
    <row r="1488" spans="1:48" x14ac:dyDescent="0.25">
      <c r="A1488" s="162">
        <v>1485</v>
      </c>
      <c r="B1488" s="3" t="s">
        <v>3911</v>
      </c>
      <c r="C1488" s="3" t="s">
        <v>1</v>
      </c>
      <c r="D1488" s="28">
        <v>9000</v>
      </c>
      <c r="E1488" s="25">
        <v>38.461539999999999</v>
      </c>
      <c r="F1488" s="25">
        <v>63.636360000000003</v>
      </c>
      <c r="G1488" s="25">
        <v>87.5</v>
      </c>
      <c r="H1488" s="28">
        <v>233053811999.99997</v>
      </c>
      <c r="I1488" s="51">
        <v>25.894869999999997</v>
      </c>
      <c r="J1488" s="51">
        <v>44.116019999999999</v>
      </c>
      <c r="K1488" s="28">
        <v>34689</v>
      </c>
      <c r="L1488" s="28">
        <v>291068500</v>
      </c>
      <c r="M1488" s="51">
        <v>120</v>
      </c>
      <c r="N1488" s="51">
        <v>0.89669926352672114</v>
      </c>
      <c r="O1488" s="51">
        <v>0.96473620000000004</v>
      </c>
      <c r="P1488" s="30" t="s">
        <v>4329</v>
      </c>
      <c r="Q1488" s="27" t="s">
        <v>4330</v>
      </c>
      <c r="R1488" s="30" t="s">
        <v>4331</v>
      </c>
      <c r="S1488" s="27" t="s">
        <v>4748</v>
      </c>
      <c r="T1488" s="30">
        <v>31251.251208999998</v>
      </c>
      <c r="U1488" s="27">
        <v>46.49430274924012</v>
      </c>
      <c r="V1488" s="30" t="s">
        <v>4332</v>
      </c>
      <c r="W1488" s="32" t="s">
        <v>4333</v>
      </c>
      <c r="X1488" s="30" t="s">
        <v>4748</v>
      </c>
      <c r="Y1488" s="32" t="s">
        <v>4313</v>
      </c>
      <c r="Z1488" s="30">
        <v>2851.1356380000002</v>
      </c>
      <c r="AA1488" s="32" t="s">
        <v>4748</v>
      </c>
      <c r="AB1488" s="30">
        <v>-57</v>
      </c>
      <c r="AC1488" s="27">
        <v>-1.4523809523809523</v>
      </c>
      <c r="AD1488" s="30">
        <v>-161</v>
      </c>
      <c r="AE1488" s="27">
        <v>1.8245614035087718</v>
      </c>
      <c r="AF1488" s="30">
        <v>110</v>
      </c>
      <c r="AG1488" s="27">
        <v>-1.6832298136645962</v>
      </c>
      <c r="AH1488" s="25">
        <v>-0.40168843815395805</v>
      </c>
      <c r="AI1488" s="25">
        <v>-1.0737505939373806</v>
      </c>
      <c r="AJ1488" s="25">
        <v>0.71834231281108629</v>
      </c>
      <c r="AK1488" s="25">
        <v>-0.56525158562841715</v>
      </c>
      <c r="AL1488" s="25">
        <v>-1.6273292757370137</v>
      </c>
      <c r="AM1488" s="25">
        <v>1.1131800615186405</v>
      </c>
      <c r="AN1488" s="49">
        <v>-29.320048052783076</v>
      </c>
      <c r="AO1488" s="49">
        <v>-59.063220558603533</v>
      </c>
      <c r="AP1488" s="49">
        <v>12.547619305785474</v>
      </c>
      <c r="AQ1488" s="49">
        <v>0</v>
      </c>
      <c r="AR1488" s="49">
        <v>0</v>
      </c>
      <c r="AS1488" s="49">
        <v>0</v>
      </c>
      <c r="AT1488" s="28">
        <v>0</v>
      </c>
      <c r="AU1488" s="28">
        <v>0</v>
      </c>
      <c r="AV1488" s="28" t="s">
        <v>4748</v>
      </c>
    </row>
    <row r="1489" spans="1:48" x14ac:dyDescent="0.25">
      <c r="A1489" s="162">
        <v>1486</v>
      </c>
      <c r="B1489" s="3" t="s">
        <v>673</v>
      </c>
      <c r="C1489" s="3" t="s">
        <v>694</v>
      </c>
      <c r="D1489" s="6">
        <v>18500</v>
      </c>
      <c r="E1489" s="171">
        <v>-2.6315789999999999</v>
      </c>
      <c r="F1489" s="171">
        <v>0</v>
      </c>
      <c r="G1489" s="171">
        <v>4.896909</v>
      </c>
      <c r="H1489" s="6">
        <v>260784991000</v>
      </c>
      <c r="I1489" s="154">
        <v>14.096489999999999</v>
      </c>
      <c r="J1489" s="154">
        <v>36.516359999999999</v>
      </c>
      <c r="K1489" s="6">
        <v>1320</v>
      </c>
      <c r="L1489" s="6">
        <v>24439500</v>
      </c>
      <c r="M1489" s="154">
        <v>5.1683560269592785</v>
      </c>
      <c r="N1489" s="154">
        <v>0.75263595987257614</v>
      </c>
      <c r="O1489" s="154">
        <v>0.66281639999999997</v>
      </c>
      <c r="P1489" s="172">
        <v>863667.82654499996</v>
      </c>
      <c r="Q1489" s="168">
        <v>2.4368846858165538E-2</v>
      </c>
      <c r="R1489" s="172">
        <v>863511.31776200002</v>
      </c>
      <c r="S1489" s="168">
        <v>-1.8121409434235236E-4</v>
      </c>
      <c r="T1489" s="172">
        <v>864551.72340200003</v>
      </c>
      <c r="U1489" s="168">
        <v>1.2048546655954394E-3</v>
      </c>
      <c r="V1489" s="172">
        <v>49228.154751000002</v>
      </c>
      <c r="W1489" s="173">
        <v>-3.5474452105361931E-2</v>
      </c>
      <c r="X1489" s="172">
        <v>44724.708100999997</v>
      </c>
      <c r="Y1489" s="173">
        <v>-9.1481118331142031E-2</v>
      </c>
      <c r="Z1489" s="172">
        <v>44602.128841999998</v>
      </c>
      <c r="AA1489" s="173">
        <v>-2.7407503414708153E-3</v>
      </c>
      <c r="AB1489" s="172">
        <v>3125.6198347107434</v>
      </c>
      <c r="AC1489" s="168">
        <v>-0.13672677470897054</v>
      </c>
      <c r="AD1489" s="172">
        <v>2860.3305785123962</v>
      </c>
      <c r="AE1489" s="168">
        <v>-8.4875727128503442E-2</v>
      </c>
      <c r="AF1489" s="172">
        <v>2845.454545454545</v>
      </c>
      <c r="AG1489" s="168">
        <v>-5.2008090147355936E-3</v>
      </c>
      <c r="AH1489" s="171">
        <v>7.8051071503362515</v>
      </c>
      <c r="AI1489" s="171">
        <v>7.2571927905003042</v>
      </c>
      <c r="AJ1489" s="171">
        <v>7.0539762776211763</v>
      </c>
      <c r="AK1489" s="171">
        <v>15.713504956895964</v>
      </c>
      <c r="AL1489" s="171">
        <v>13.511081995807311</v>
      </c>
      <c r="AM1489" s="171">
        <v>12.679454739392435</v>
      </c>
      <c r="AN1489" s="170">
        <v>10.25840292840684</v>
      </c>
      <c r="AO1489" s="170">
        <v>10.57902519248487</v>
      </c>
      <c r="AP1489" s="170">
        <v>10.613536913086874</v>
      </c>
      <c r="AQ1489" s="170">
        <v>4.0697761507943806</v>
      </c>
      <c r="AR1489" s="170">
        <v>1.8759430542180069</v>
      </c>
      <c r="AS1489" s="170">
        <v>0.11810363997873791</v>
      </c>
      <c r="AT1489" s="6">
        <v>1652.8925619834708</v>
      </c>
      <c r="AU1489" s="6">
        <v>1239.6694214876031</v>
      </c>
      <c r="AV1489" s="6" t="s">
        <v>4748</v>
      </c>
    </row>
    <row r="1490" spans="1:48" x14ac:dyDescent="0.25">
      <c r="A1490" s="162">
        <v>1487</v>
      </c>
      <c r="B1490" s="3" t="s">
        <v>312</v>
      </c>
      <c r="C1490" s="3" t="s">
        <v>1</v>
      </c>
      <c r="D1490" s="28">
        <v>35800</v>
      </c>
      <c r="E1490" s="25">
        <v>-12.362299999999999</v>
      </c>
      <c r="F1490" s="25">
        <v>-16.647259999999999</v>
      </c>
      <c r="G1490" s="25">
        <v>5.2941180000000001</v>
      </c>
      <c r="H1490" s="28">
        <v>1794020483200.0002</v>
      </c>
      <c r="I1490" s="51">
        <v>50.112299999999998</v>
      </c>
      <c r="J1490" s="51">
        <v>88.560329999999993</v>
      </c>
      <c r="K1490" s="28">
        <v>106666.5</v>
      </c>
      <c r="L1490" s="28">
        <v>4172900000</v>
      </c>
      <c r="M1490" s="51">
        <v>5.9718550760659221</v>
      </c>
      <c r="N1490" s="51">
        <v>1.0911896056989419</v>
      </c>
      <c r="O1490" s="51">
        <v>0.92318060000000002</v>
      </c>
      <c r="P1490" s="30">
        <v>927822.76001199998</v>
      </c>
      <c r="Q1490" s="27">
        <v>4.1044791301500405E-2</v>
      </c>
      <c r="R1490" s="30">
        <v>1082173.9511470001</v>
      </c>
      <c r="S1490" s="27">
        <v>0.16635848761998884</v>
      </c>
      <c r="T1490" s="30">
        <v>1302882.7059869999</v>
      </c>
      <c r="U1490" s="27">
        <v>0.20394942477230193</v>
      </c>
      <c r="V1490" s="30">
        <v>279258.32838600001</v>
      </c>
      <c r="W1490" s="32">
        <v>0.12566207366167848</v>
      </c>
      <c r="X1490" s="30">
        <v>251282.29863599999</v>
      </c>
      <c r="Y1490" s="32">
        <v>-0.10017975081241137</v>
      </c>
      <c r="Z1490" s="30">
        <v>237278.56679300001</v>
      </c>
      <c r="AA1490" s="32">
        <v>-5.5729082068313028E-2</v>
      </c>
      <c r="AB1490" s="30">
        <v>5572.5268710743785</v>
      </c>
      <c r="AC1490" s="27">
        <v>0.12660944260651608</v>
      </c>
      <c r="AD1490" s="30">
        <v>4515.454545454545</v>
      </c>
      <c r="AE1490" s="27">
        <v>-0.1896935358188826</v>
      </c>
      <c r="AF1490" s="30">
        <v>4261</v>
      </c>
      <c r="AG1490" s="27">
        <v>-5.6351922689752282E-2</v>
      </c>
      <c r="AH1490" s="25">
        <v>15.017464389796725</v>
      </c>
      <c r="AI1490" s="25">
        <v>10.874608308360509</v>
      </c>
      <c r="AJ1490" s="25">
        <v>9.7316302574983204</v>
      </c>
      <c r="AK1490" s="25">
        <v>24.062795674024827</v>
      </c>
      <c r="AL1490" s="25">
        <v>17.330984534732139</v>
      </c>
      <c r="AM1490" s="25">
        <v>15.16023910415519</v>
      </c>
      <c r="AN1490" s="49">
        <v>39.933787994832969</v>
      </c>
      <c r="AO1490" s="49">
        <v>36.577334608678946</v>
      </c>
      <c r="AP1490" s="49">
        <v>31.29701692640846</v>
      </c>
      <c r="AQ1490" s="49">
        <v>29.667214846699796</v>
      </c>
      <c r="AR1490" s="49">
        <v>42.430464898070646</v>
      </c>
      <c r="AS1490" s="49">
        <v>30.404768750159516</v>
      </c>
      <c r="AT1490" s="28">
        <v>1652.8925619834708</v>
      </c>
      <c r="AU1490" s="28">
        <v>909.09090909090901</v>
      </c>
      <c r="AV1490" s="28">
        <v>2000</v>
      </c>
    </row>
    <row r="1491" spans="1:48" x14ac:dyDescent="0.25">
      <c r="A1491" s="162">
        <v>1488</v>
      </c>
      <c r="B1491" s="3" t="s">
        <v>5033</v>
      </c>
      <c r="C1491" s="3" t="s">
        <v>1</v>
      </c>
      <c r="D1491" s="28">
        <v>6900</v>
      </c>
      <c r="E1491" s="25">
        <v>1.470588</v>
      </c>
      <c r="F1491" s="25">
        <v>-47.328240000000001</v>
      </c>
      <c r="G1491" s="25" t="s">
        <v>4942</v>
      </c>
      <c r="H1491" s="28">
        <v>61667025000</v>
      </c>
      <c r="I1491" s="51">
        <v>8.9372499999999988</v>
      </c>
      <c r="J1491" s="51">
        <v>100</v>
      </c>
      <c r="K1491" s="28">
        <v>30</v>
      </c>
      <c r="L1491" s="28">
        <v>184500</v>
      </c>
      <c r="M1491" s="51">
        <v>9.5567867036011087</v>
      </c>
      <c r="N1491" s="51">
        <v>0.6375164532530323</v>
      </c>
      <c r="O1491" s="51" t="s">
        <v>4942</v>
      </c>
      <c r="P1491" s="30" t="s">
        <v>2001</v>
      </c>
      <c r="Q1491" s="27" t="s">
        <v>2001</v>
      </c>
      <c r="R1491" s="30" t="s">
        <v>2001</v>
      </c>
      <c r="S1491" s="27" t="s">
        <v>2001</v>
      </c>
      <c r="T1491" s="30" t="s">
        <v>2001</v>
      </c>
      <c r="U1491" s="27" t="s">
        <v>2001</v>
      </c>
      <c r="V1491" s="30" t="s">
        <v>2001</v>
      </c>
      <c r="W1491" s="32" t="s">
        <v>2001</v>
      </c>
      <c r="X1491" s="30" t="s">
        <v>2001</v>
      </c>
      <c r="Y1491" s="32" t="s">
        <v>2001</v>
      </c>
      <c r="Z1491" s="30" t="s">
        <v>2001</v>
      </c>
      <c r="AA1491" s="32" t="s">
        <v>2001</v>
      </c>
      <c r="AB1491" s="30" t="s">
        <v>2001</v>
      </c>
      <c r="AC1491" s="27" t="s">
        <v>2001</v>
      </c>
      <c r="AD1491" s="30" t="s">
        <v>2001</v>
      </c>
      <c r="AE1491" s="27" t="s">
        <v>2001</v>
      </c>
      <c r="AF1491" s="30" t="s">
        <v>2001</v>
      </c>
      <c r="AG1491" s="27" t="s">
        <v>2001</v>
      </c>
      <c r="AH1491" s="25" t="s">
        <v>2001</v>
      </c>
      <c r="AI1491" s="25" t="s">
        <v>2001</v>
      </c>
      <c r="AJ1491" s="25" t="s">
        <v>2001</v>
      </c>
      <c r="AK1491" s="25" t="s">
        <v>2001</v>
      </c>
      <c r="AL1491" s="25" t="s">
        <v>2001</v>
      </c>
      <c r="AM1491" s="25" t="s">
        <v>2001</v>
      </c>
      <c r="AN1491" s="49" t="s">
        <v>2001</v>
      </c>
      <c r="AO1491" s="49" t="s">
        <v>2001</v>
      </c>
      <c r="AP1491" s="49" t="s">
        <v>2001</v>
      </c>
      <c r="AQ1491" s="49" t="s">
        <v>2001</v>
      </c>
      <c r="AR1491" s="49" t="s">
        <v>2001</v>
      </c>
      <c r="AS1491" s="49" t="s">
        <v>2001</v>
      </c>
      <c r="AT1491" s="28" t="s">
        <v>2001</v>
      </c>
      <c r="AU1491" s="28" t="s">
        <v>2001</v>
      </c>
      <c r="AV1491" s="28" t="s">
        <v>2001</v>
      </c>
    </row>
    <row r="1492" spans="1:48" x14ac:dyDescent="0.25">
      <c r="A1492" s="162">
        <v>1489</v>
      </c>
      <c r="B1492" s="3" t="s">
        <v>4734</v>
      </c>
      <c r="C1492" s="3" t="s">
        <v>1</v>
      </c>
      <c r="D1492" s="28">
        <v>11200</v>
      </c>
      <c r="E1492" s="25">
        <v>0</v>
      </c>
      <c r="F1492" s="25">
        <v>27.272729999999999</v>
      </c>
      <c r="G1492" s="25">
        <v>8.7378640000000001</v>
      </c>
      <c r="H1492" s="28">
        <v>5600000000000</v>
      </c>
      <c r="I1492" s="51">
        <v>500</v>
      </c>
      <c r="J1492" s="51">
        <v>100</v>
      </c>
      <c r="K1492" s="28">
        <v>5</v>
      </c>
      <c r="L1492" s="28">
        <v>56000</v>
      </c>
      <c r="M1492" s="51" t="s">
        <v>4942</v>
      </c>
      <c r="N1492" s="51" t="s">
        <v>4942</v>
      </c>
      <c r="O1492" s="51" t="s">
        <v>4942</v>
      </c>
      <c r="P1492" s="30" t="s">
        <v>4581</v>
      </c>
      <c r="Q1492" s="27" t="s">
        <v>4564</v>
      </c>
      <c r="R1492" s="30" t="s">
        <v>4777</v>
      </c>
      <c r="S1492" s="27" t="s">
        <v>4748</v>
      </c>
      <c r="T1492" s="30" t="s">
        <v>4748</v>
      </c>
      <c r="U1492" s="27" t="s">
        <v>4748</v>
      </c>
      <c r="V1492" s="30" t="s">
        <v>4290</v>
      </c>
      <c r="W1492" s="32" t="s">
        <v>4281</v>
      </c>
      <c r="X1492" s="30" t="s">
        <v>4748</v>
      </c>
      <c r="Y1492" s="32" t="s">
        <v>4748</v>
      </c>
      <c r="Z1492" s="30" t="s">
        <v>4748</v>
      </c>
      <c r="AA1492" s="32" t="s">
        <v>4748</v>
      </c>
      <c r="AB1492" s="30" t="s">
        <v>4748</v>
      </c>
      <c r="AC1492" s="27" t="s">
        <v>2001</v>
      </c>
      <c r="AD1492" s="30" t="s">
        <v>4748</v>
      </c>
      <c r="AE1492" s="27" t="s">
        <v>2001</v>
      </c>
      <c r="AF1492" s="30" t="s">
        <v>4748</v>
      </c>
      <c r="AG1492" s="27" t="s">
        <v>4748</v>
      </c>
      <c r="AH1492" s="25">
        <v>-0.1300446692390928</v>
      </c>
      <c r="AI1492" s="25">
        <v>-0.21523588795779566</v>
      </c>
      <c r="AJ1492" s="25" t="s">
        <v>4748</v>
      </c>
      <c r="AK1492" s="25">
        <v>-0.41525398633077643</v>
      </c>
      <c r="AL1492" s="25">
        <v>-0.57715401850470949</v>
      </c>
      <c r="AM1492" s="25" t="s">
        <v>4748</v>
      </c>
      <c r="AN1492" s="49">
        <v>13.972566929033569</v>
      </c>
      <c r="AO1492" s="49">
        <v>13.076410040930053</v>
      </c>
      <c r="AP1492" s="49" t="s">
        <v>4748</v>
      </c>
      <c r="AQ1492" s="49">
        <v>129.43151884993375</v>
      </c>
      <c r="AR1492" s="49">
        <v>94.539036665551251</v>
      </c>
      <c r="AS1492" s="49" t="s">
        <v>4748</v>
      </c>
      <c r="AT1492" s="28" t="s">
        <v>4748</v>
      </c>
      <c r="AU1492" s="28" t="s">
        <v>4748</v>
      </c>
      <c r="AV1492" s="28" t="s">
        <v>4748</v>
      </c>
    </row>
    <row r="1493" spans="1:48" x14ac:dyDescent="0.25">
      <c r="A1493" s="162">
        <v>1490</v>
      </c>
      <c r="B1493" s="3" t="s">
        <v>3913</v>
      </c>
      <c r="C1493" s="3" t="s">
        <v>1</v>
      </c>
      <c r="D1493" s="28">
        <v>1400</v>
      </c>
      <c r="E1493" s="25">
        <v>0</v>
      </c>
      <c r="F1493" s="25">
        <v>0</v>
      </c>
      <c r="G1493" s="25">
        <v>0</v>
      </c>
      <c r="H1493" s="28">
        <v>15461600000</v>
      </c>
      <c r="I1493" s="51">
        <v>11.043999999999999</v>
      </c>
      <c r="J1493" s="51">
        <v>92.782110000000003</v>
      </c>
      <c r="K1493" s="28">
        <v>40</v>
      </c>
      <c r="L1493" s="28">
        <v>54000</v>
      </c>
      <c r="M1493" s="51" t="s">
        <v>4942</v>
      </c>
      <c r="N1493" s="51" t="s">
        <v>4942</v>
      </c>
      <c r="O1493" s="51" t="s">
        <v>4942</v>
      </c>
      <c r="P1493" s="30" t="s">
        <v>4280</v>
      </c>
      <c r="Q1493" s="27" t="s">
        <v>4335</v>
      </c>
      <c r="R1493" s="30" t="s">
        <v>4336</v>
      </c>
      <c r="S1493" s="27" t="s">
        <v>4337</v>
      </c>
      <c r="T1493" s="30">
        <v>69424.975349</v>
      </c>
      <c r="U1493" s="27">
        <v>103.71338665007542</v>
      </c>
      <c r="V1493" s="30" t="s">
        <v>4339</v>
      </c>
      <c r="W1493" s="32" t="s">
        <v>4340</v>
      </c>
      <c r="X1493" s="30" t="s">
        <v>4341</v>
      </c>
      <c r="Y1493" s="32" t="s">
        <v>4342</v>
      </c>
      <c r="Z1493" s="30">
        <v>-50327.941688999999</v>
      </c>
      <c r="AA1493" s="32">
        <v>948.58380545283012</v>
      </c>
      <c r="AB1493" s="30">
        <v>-8306</v>
      </c>
      <c r="AC1493" s="27">
        <v>0.20324496595683028</v>
      </c>
      <c r="AD1493" s="30">
        <v>-3635</v>
      </c>
      <c r="AE1493" s="27">
        <v>-0.5623645557428365</v>
      </c>
      <c r="AF1493" s="30">
        <v>-4557</v>
      </c>
      <c r="AG1493" s="27">
        <v>0.25364511691884456</v>
      </c>
      <c r="AH1493" s="25">
        <v>-27.136008191922322</v>
      </c>
      <c r="AI1493" s="25">
        <v>-13.406986132355311</v>
      </c>
      <c r="AJ1493" s="25">
        <v>-19.221282190643983</v>
      </c>
      <c r="AK1493" s="25" t="s">
        <v>4748</v>
      </c>
      <c r="AL1493" s="25" t="s">
        <v>4748</v>
      </c>
      <c r="AM1493" s="25" t="s">
        <v>4748</v>
      </c>
      <c r="AN1493" s="49">
        <v>-33.367390369374085</v>
      </c>
      <c r="AO1493" s="49">
        <v>-31.059920071288015</v>
      </c>
      <c r="AP1493" s="49">
        <v>-22.039016475099693</v>
      </c>
      <c r="AQ1493" s="49" t="s">
        <v>4748</v>
      </c>
      <c r="AR1493" s="49" t="s">
        <v>4748</v>
      </c>
      <c r="AS1493" s="49" t="s">
        <v>4748</v>
      </c>
      <c r="AT1493" s="28">
        <v>0</v>
      </c>
      <c r="AU1493" s="28">
        <v>0</v>
      </c>
      <c r="AV1493" s="28">
        <v>0</v>
      </c>
    </row>
    <row r="1494" spans="1:48" x14ac:dyDescent="0.25">
      <c r="A1494" s="162">
        <v>1491</v>
      </c>
      <c r="B1494" s="3" t="s">
        <v>313</v>
      </c>
      <c r="C1494" s="3" t="s">
        <v>1</v>
      </c>
      <c r="D1494" s="6">
        <v>19000</v>
      </c>
      <c r="E1494" s="171">
        <v>9.8265899999999995</v>
      </c>
      <c r="F1494" s="171">
        <v>10.78717</v>
      </c>
      <c r="G1494" s="171">
        <v>11.764709999999999</v>
      </c>
      <c r="H1494" s="6">
        <v>3918583673999.9995</v>
      </c>
      <c r="I1494" s="154">
        <v>206.24119999999999</v>
      </c>
      <c r="J1494" s="154">
        <v>99.855810000000005</v>
      </c>
      <c r="K1494" s="6">
        <v>54967</v>
      </c>
      <c r="L1494" s="6">
        <v>996950000</v>
      </c>
      <c r="M1494" s="154">
        <v>17.544506625079489</v>
      </c>
      <c r="N1494" s="154">
        <v>1.3085460345980693</v>
      </c>
      <c r="O1494" s="154">
        <v>0.49507380000000001</v>
      </c>
      <c r="P1494" s="172">
        <v>467423.74901299999</v>
      </c>
      <c r="Q1494" s="168">
        <v>-0.15700134433837043</v>
      </c>
      <c r="R1494" s="172">
        <v>448174.16791600001</v>
      </c>
      <c r="S1494" s="168">
        <v>-4.1182291523798042E-2</v>
      </c>
      <c r="T1494" s="172">
        <v>526698.19462800003</v>
      </c>
      <c r="U1494" s="168">
        <v>0.175208729849681</v>
      </c>
      <c r="V1494" s="172">
        <v>251621.662679</v>
      </c>
      <c r="W1494" s="173">
        <v>-0.29963557024459386</v>
      </c>
      <c r="X1494" s="172">
        <v>258122.047181</v>
      </c>
      <c r="Y1494" s="173">
        <v>2.5833962119122811E-2</v>
      </c>
      <c r="Z1494" s="172">
        <v>283951.53485900001</v>
      </c>
      <c r="AA1494" s="173">
        <v>0.10006695654280119</v>
      </c>
      <c r="AB1494" s="172">
        <v>1191</v>
      </c>
      <c r="AC1494" s="168">
        <v>-0.31630309988518945</v>
      </c>
      <c r="AD1494" s="172">
        <v>1219</v>
      </c>
      <c r="AE1494" s="168">
        <v>2.3509655751469349E-2</v>
      </c>
      <c r="AF1494" s="172">
        <v>1359</v>
      </c>
      <c r="AG1494" s="168">
        <v>0.11484823625922888</v>
      </c>
      <c r="AH1494" s="171">
        <v>5.7917735643719235</v>
      </c>
      <c r="AI1494" s="171">
        <v>4.6260475144204065</v>
      </c>
      <c r="AJ1494" s="171">
        <v>4.4150451519697347</v>
      </c>
      <c r="AK1494" s="171">
        <v>8.5364082263307104</v>
      </c>
      <c r="AL1494" s="171">
        <v>8.9396467916752389</v>
      </c>
      <c r="AM1494" s="171">
        <v>9.7690657013243261</v>
      </c>
      <c r="AN1494" s="170">
        <v>64.706038998157155</v>
      </c>
      <c r="AO1494" s="170">
        <v>59.516653947577367</v>
      </c>
      <c r="AP1494" s="170">
        <v>59.173554713458934</v>
      </c>
      <c r="AQ1494" s="170">
        <v>72.557936167507236</v>
      </c>
      <c r="AR1494" s="170">
        <v>107.14949446702646</v>
      </c>
      <c r="AS1494" s="170">
        <v>123.1754744341701</v>
      </c>
      <c r="AT1494" s="6">
        <v>1000</v>
      </c>
      <c r="AU1494" s="6">
        <v>1000</v>
      </c>
      <c r="AV1494" s="6">
        <v>1000</v>
      </c>
    </row>
    <row r="1495" spans="1:48" x14ac:dyDescent="0.25">
      <c r="A1495" s="162">
        <v>1492</v>
      </c>
      <c r="B1495" s="3" t="s">
        <v>314</v>
      </c>
      <c r="C1495" s="3" t="s">
        <v>1</v>
      </c>
      <c r="D1495" s="28">
        <v>28000</v>
      </c>
      <c r="E1495" s="25">
        <v>-1.754386</v>
      </c>
      <c r="F1495" s="25">
        <v>-2.7777780000000001</v>
      </c>
      <c r="G1495" s="25">
        <v>28.440370000000001</v>
      </c>
      <c r="H1495" s="28">
        <v>369599915999.99994</v>
      </c>
      <c r="I1495" s="51">
        <v>13.2</v>
      </c>
      <c r="J1495" s="51">
        <v>39.076590000000003</v>
      </c>
      <c r="K1495" s="28">
        <v>639.5</v>
      </c>
      <c r="L1495" s="28">
        <v>17779000</v>
      </c>
      <c r="M1495" s="51">
        <v>17.078975229719322</v>
      </c>
      <c r="N1495" s="51">
        <v>1.7998026778143064</v>
      </c>
      <c r="O1495" s="51">
        <v>0.50923200000000002</v>
      </c>
      <c r="P1495" s="30">
        <v>619967.66187900002</v>
      </c>
      <c r="Q1495" s="27">
        <v>0.8298234641656399</v>
      </c>
      <c r="R1495" s="30">
        <v>252691.36987600001</v>
      </c>
      <c r="S1495" s="27">
        <v>-0.59241201531360166</v>
      </c>
      <c r="T1495" s="30">
        <v>348893.32438800001</v>
      </c>
      <c r="U1495" s="27">
        <v>0.38070929988312596</v>
      </c>
      <c r="V1495" s="30">
        <v>30013.084427000002</v>
      </c>
      <c r="W1495" s="32">
        <v>1.124680581086579</v>
      </c>
      <c r="X1495" s="30">
        <v>30579.693229</v>
      </c>
      <c r="Y1495" s="32">
        <v>1.8878726156191794E-2</v>
      </c>
      <c r="Z1495" s="30">
        <v>31005.597727</v>
      </c>
      <c r="AA1495" s="32">
        <v>1.3927690340467407E-2</v>
      </c>
      <c r="AB1495" s="30">
        <v>2273.7190340000002</v>
      </c>
      <c r="AC1495" s="27">
        <v>1.1249710598130842</v>
      </c>
      <c r="AD1495" s="30">
        <v>2311</v>
      </c>
      <c r="AE1495" s="27">
        <v>1.639647003104594E-2</v>
      </c>
      <c r="AF1495" s="30">
        <v>2349</v>
      </c>
      <c r="AG1495" s="27">
        <v>1.6443098225876245E-2</v>
      </c>
      <c r="AH1495" s="25">
        <v>5.1733903971839013</v>
      </c>
      <c r="AI1495" s="25">
        <v>7.5275161800646941</v>
      </c>
      <c r="AJ1495" s="25">
        <v>6.3544941068815683</v>
      </c>
      <c r="AK1495" s="25">
        <v>16.376969058767386</v>
      </c>
      <c r="AL1495" s="25">
        <v>15.603323773561856</v>
      </c>
      <c r="AM1495" s="25">
        <v>14.886535799210613</v>
      </c>
      <c r="AN1495" s="49">
        <v>21.224886384425989</v>
      </c>
      <c r="AO1495" s="49">
        <v>20.127417841360394</v>
      </c>
      <c r="AP1495" s="49">
        <v>12.875364970309256</v>
      </c>
      <c r="AQ1495" s="49">
        <v>7.0871068046870862</v>
      </c>
      <c r="AR1495" s="49">
        <v>12.032123254600476</v>
      </c>
      <c r="AS1495" s="49">
        <v>67.099172786298482</v>
      </c>
      <c r="AT1495" s="28">
        <v>1500</v>
      </c>
      <c r="AU1495" s="28">
        <v>1500</v>
      </c>
      <c r="AV1495" s="28" t="s">
        <v>4748</v>
      </c>
    </row>
    <row r="1496" spans="1:48" x14ac:dyDescent="0.25">
      <c r="A1496" s="162">
        <v>1493</v>
      </c>
      <c r="B1496" s="3" t="s">
        <v>2065</v>
      </c>
      <c r="C1496" s="3" t="s">
        <v>694</v>
      </c>
      <c r="D1496" s="28">
        <v>10600</v>
      </c>
      <c r="E1496" s="25">
        <v>3.9215689999999999</v>
      </c>
      <c r="F1496" s="25">
        <v>-1.8518520000000001</v>
      </c>
      <c r="G1496" s="25">
        <v>-24.285710000000002</v>
      </c>
      <c r="H1496" s="28">
        <v>32329999999.999996</v>
      </c>
      <c r="I1496" s="51">
        <v>3.05</v>
      </c>
      <c r="J1496" s="51">
        <v>100</v>
      </c>
      <c r="K1496" s="28">
        <v>115</v>
      </c>
      <c r="L1496" s="28">
        <v>1258500</v>
      </c>
      <c r="M1496" s="51">
        <v>5.1117895151301127</v>
      </c>
      <c r="N1496" s="51">
        <v>0.68341114484224275</v>
      </c>
      <c r="O1496" s="51">
        <v>0.19181960000000001</v>
      </c>
      <c r="P1496" s="30" t="s">
        <v>4748</v>
      </c>
      <c r="Q1496" s="27" t="s">
        <v>2001</v>
      </c>
      <c r="R1496" s="30">
        <v>120115.281674</v>
      </c>
      <c r="S1496" s="27" t="s">
        <v>2001</v>
      </c>
      <c r="T1496" s="30">
        <v>127032.742294</v>
      </c>
      <c r="U1496" s="27">
        <v>5.7590179397609013E-2</v>
      </c>
      <c r="V1496" s="30" t="s">
        <v>4748</v>
      </c>
      <c r="W1496" s="32" t="s">
        <v>2001</v>
      </c>
      <c r="X1496" s="30">
        <v>9625.4523000000008</v>
      </c>
      <c r="Y1496" s="32" t="s">
        <v>2001</v>
      </c>
      <c r="Z1496" s="30">
        <v>4416.3478619999996</v>
      </c>
      <c r="AA1496" s="32">
        <v>-0.54118022464253457</v>
      </c>
      <c r="AB1496" s="30" t="s">
        <v>4748</v>
      </c>
      <c r="AC1496" s="27" t="s">
        <v>2001</v>
      </c>
      <c r="AD1496" s="30">
        <v>3156</v>
      </c>
      <c r="AE1496" s="27" t="s">
        <v>2001</v>
      </c>
      <c r="AF1496" s="30">
        <v>1303.18</v>
      </c>
      <c r="AG1496" s="27">
        <v>-0.58707858048162231</v>
      </c>
      <c r="AH1496" s="25" t="s">
        <v>4748</v>
      </c>
      <c r="AI1496" s="25" t="s">
        <v>4748</v>
      </c>
      <c r="AJ1496" s="25">
        <v>6.5556446456501831</v>
      </c>
      <c r="AK1496" s="25" t="s">
        <v>4748</v>
      </c>
      <c r="AL1496" s="25" t="s">
        <v>4748</v>
      </c>
      <c r="AM1496" s="25">
        <v>9.2920169632744187</v>
      </c>
      <c r="AN1496" s="49" t="s">
        <v>4748</v>
      </c>
      <c r="AO1496" s="49">
        <v>15.465162621369387</v>
      </c>
      <c r="AP1496" s="49">
        <v>11.435838033299028</v>
      </c>
      <c r="AQ1496" s="49" t="s">
        <v>4748</v>
      </c>
      <c r="AR1496" s="49">
        <v>10.96504468269336</v>
      </c>
      <c r="AS1496" s="49">
        <v>6.6010495376315594</v>
      </c>
      <c r="AT1496" s="28" t="s">
        <v>4748</v>
      </c>
      <c r="AU1496" s="28">
        <v>1200</v>
      </c>
      <c r="AV1496" s="28" t="s">
        <v>4748</v>
      </c>
    </row>
    <row r="1497" spans="1:48" x14ac:dyDescent="0.25">
      <c r="A1497" s="162">
        <v>1494</v>
      </c>
      <c r="B1497" s="3" t="s">
        <v>3915</v>
      </c>
      <c r="C1497" s="3" t="s">
        <v>1</v>
      </c>
      <c r="D1497" s="28">
        <v>37300</v>
      </c>
      <c r="E1497" s="25">
        <v>-0.53333330000000001</v>
      </c>
      <c r="F1497" s="25">
        <v>-6.75</v>
      </c>
      <c r="G1497" s="25">
        <v>-19.784949999999998</v>
      </c>
      <c r="H1497" s="28">
        <v>3018103389999.9995</v>
      </c>
      <c r="I1497" s="51">
        <v>80.914299999999997</v>
      </c>
      <c r="J1497" s="51">
        <v>7.2759650000000002</v>
      </c>
      <c r="K1497" s="28">
        <v>625.04999999999995</v>
      </c>
      <c r="L1497" s="28">
        <v>23056500</v>
      </c>
      <c r="M1497" s="51">
        <v>34.762348555452</v>
      </c>
      <c r="N1497" s="51">
        <v>3.1533050321999165</v>
      </c>
      <c r="O1497" s="51">
        <v>0.53214269999999997</v>
      </c>
      <c r="P1497" s="30" t="s">
        <v>4748</v>
      </c>
      <c r="Q1497" s="27" t="s">
        <v>4343</v>
      </c>
      <c r="R1497" s="30" t="s">
        <v>4344</v>
      </c>
      <c r="S1497" s="27" t="s">
        <v>4748</v>
      </c>
      <c r="T1497" s="30">
        <v>3878106.517554</v>
      </c>
      <c r="U1497" s="27">
        <v>10566.047731754768</v>
      </c>
      <c r="V1497" s="30" t="s">
        <v>4308</v>
      </c>
      <c r="W1497" s="32" t="s">
        <v>4308</v>
      </c>
      <c r="X1497" s="30" t="s">
        <v>4748</v>
      </c>
      <c r="Y1497" s="32" t="s">
        <v>4748</v>
      </c>
      <c r="Z1497" s="30">
        <v>129627.915028</v>
      </c>
      <c r="AA1497" s="32" t="s">
        <v>4748</v>
      </c>
      <c r="AB1497" s="30" t="s">
        <v>4748</v>
      </c>
      <c r="AC1497" s="27" t="s">
        <v>2001</v>
      </c>
      <c r="AD1497" s="30">
        <v>1443.844803</v>
      </c>
      <c r="AE1497" s="27" t="s">
        <v>2001</v>
      </c>
      <c r="AF1497" s="30">
        <v>1073</v>
      </c>
      <c r="AG1497" s="27">
        <v>-0.25684533561326256</v>
      </c>
      <c r="AH1497" s="25" t="s">
        <v>4748</v>
      </c>
      <c r="AI1497" s="25">
        <v>7.8770848136908986</v>
      </c>
      <c r="AJ1497" s="25">
        <v>7.9438036377539474</v>
      </c>
      <c r="AK1497" s="25" t="s">
        <v>4748</v>
      </c>
      <c r="AL1497" s="25">
        <v>13.242139327969701</v>
      </c>
      <c r="AM1497" s="25">
        <v>9.5404907835535369</v>
      </c>
      <c r="AN1497" s="49">
        <v>21.54182084132017</v>
      </c>
      <c r="AO1497" s="49">
        <v>20.971251836767969</v>
      </c>
      <c r="AP1497" s="49">
        <v>25.068069271964333</v>
      </c>
      <c r="AQ1497" s="49">
        <v>11.990769352682776</v>
      </c>
      <c r="AR1497" s="49">
        <v>26.323624747886925</v>
      </c>
      <c r="AS1497" s="49">
        <v>24.603050378761537</v>
      </c>
      <c r="AT1497" s="28" t="s">
        <v>4748</v>
      </c>
      <c r="AU1497" s="28">
        <v>0</v>
      </c>
      <c r="AV1497" s="28" t="s">
        <v>4748</v>
      </c>
    </row>
    <row r="1498" spans="1:48" x14ac:dyDescent="0.25">
      <c r="A1498" s="162">
        <v>1495</v>
      </c>
      <c r="B1498" s="3" t="s">
        <v>3917</v>
      </c>
      <c r="C1498" s="3" t="s">
        <v>1</v>
      </c>
      <c r="D1498" s="28" t="s">
        <v>4942</v>
      </c>
      <c r="E1498" s="25" t="s">
        <v>4942</v>
      </c>
      <c r="F1498" s="25" t="s">
        <v>4942</v>
      </c>
      <c r="G1498" s="25" t="s">
        <v>4942</v>
      </c>
      <c r="H1498" s="28" t="s">
        <v>4942</v>
      </c>
      <c r="I1498" s="51">
        <v>32.915799999999997</v>
      </c>
      <c r="J1498" s="51">
        <v>64.223659999999995</v>
      </c>
      <c r="K1498" s="28" t="s">
        <v>4942</v>
      </c>
      <c r="L1498" s="28" t="s">
        <v>4942</v>
      </c>
      <c r="M1498" s="51" t="s">
        <v>4942</v>
      </c>
      <c r="N1498" s="51" t="s">
        <v>4942</v>
      </c>
      <c r="O1498" s="51" t="s">
        <v>4942</v>
      </c>
      <c r="P1498" s="30" t="s">
        <v>4748</v>
      </c>
      <c r="Q1498" s="27" t="s">
        <v>4748</v>
      </c>
      <c r="R1498" s="30" t="s">
        <v>4748</v>
      </c>
      <c r="S1498" s="27" t="s">
        <v>4282</v>
      </c>
      <c r="T1498" s="30" t="s">
        <v>4748</v>
      </c>
      <c r="U1498" s="27" t="s">
        <v>4748</v>
      </c>
      <c r="V1498" s="30" t="s">
        <v>4748</v>
      </c>
      <c r="W1498" s="32" t="s">
        <v>4748</v>
      </c>
      <c r="X1498" s="30" t="s">
        <v>4313</v>
      </c>
      <c r="Y1498" s="32" t="s">
        <v>4748</v>
      </c>
      <c r="Z1498" s="30" t="s">
        <v>4748</v>
      </c>
      <c r="AA1498" s="32" t="s">
        <v>4748</v>
      </c>
      <c r="AB1498" s="30" t="s">
        <v>4748</v>
      </c>
      <c r="AC1498" s="27" t="s">
        <v>2001</v>
      </c>
      <c r="AD1498" s="30" t="s">
        <v>4748</v>
      </c>
      <c r="AE1498" s="27" t="s">
        <v>2001</v>
      </c>
      <c r="AF1498" s="30" t="s">
        <v>4748</v>
      </c>
      <c r="AG1498" s="27" t="s">
        <v>4748</v>
      </c>
      <c r="AH1498" s="25" t="s">
        <v>4748</v>
      </c>
      <c r="AI1498" s="25" t="s">
        <v>4748</v>
      </c>
      <c r="AJ1498" s="25" t="s">
        <v>4748</v>
      </c>
      <c r="AK1498" s="25" t="s">
        <v>4748</v>
      </c>
      <c r="AL1498" s="25" t="s">
        <v>4748</v>
      </c>
      <c r="AM1498" s="25" t="s">
        <v>4748</v>
      </c>
      <c r="AN1498" s="49" t="s">
        <v>4748</v>
      </c>
      <c r="AO1498" s="49" t="s">
        <v>4748</v>
      </c>
      <c r="AP1498" s="49" t="s">
        <v>4748</v>
      </c>
      <c r="AQ1498" s="49" t="s">
        <v>4748</v>
      </c>
      <c r="AR1498" s="49" t="s">
        <v>4748</v>
      </c>
      <c r="AS1498" s="49" t="s">
        <v>4748</v>
      </c>
      <c r="AT1498" s="28" t="s">
        <v>4748</v>
      </c>
      <c r="AU1498" s="28" t="s">
        <v>4748</v>
      </c>
      <c r="AV1498" s="28" t="s">
        <v>4748</v>
      </c>
    </row>
    <row r="1499" spans="1:48" x14ac:dyDescent="0.25">
      <c r="A1499" s="162">
        <v>1496</v>
      </c>
      <c r="B1499" s="3" t="s">
        <v>3919</v>
      </c>
      <c r="C1499" s="3" t="s">
        <v>1</v>
      </c>
      <c r="D1499" s="28">
        <v>700</v>
      </c>
      <c r="E1499" s="25">
        <v>0</v>
      </c>
      <c r="F1499" s="25">
        <v>-12.5</v>
      </c>
      <c r="G1499" s="25">
        <v>-12.5</v>
      </c>
      <c r="H1499" s="28">
        <v>42699535899.999992</v>
      </c>
      <c r="I1499" s="51">
        <v>60.999339999999997</v>
      </c>
      <c r="J1499" s="51">
        <v>35.256279999999997</v>
      </c>
      <c r="K1499" s="28">
        <v>2645</v>
      </c>
      <c r="L1499" s="28">
        <v>1855000</v>
      </c>
      <c r="M1499" s="51" t="s">
        <v>4942</v>
      </c>
      <c r="N1499" s="51" t="s">
        <v>4942</v>
      </c>
      <c r="O1499" s="51" t="s">
        <v>4942</v>
      </c>
      <c r="P1499" s="30" t="s">
        <v>4349</v>
      </c>
      <c r="Q1499" s="27" t="s">
        <v>4350</v>
      </c>
      <c r="R1499" s="30" t="s">
        <v>4351</v>
      </c>
      <c r="S1499" s="27" t="s">
        <v>4266</v>
      </c>
      <c r="T1499" s="30">
        <v>593251.67385300004</v>
      </c>
      <c r="U1499" s="27">
        <v>999.42440784654309</v>
      </c>
      <c r="V1499" s="30" t="s">
        <v>4353</v>
      </c>
      <c r="W1499" s="32" t="s">
        <v>4354</v>
      </c>
      <c r="X1499" s="30" t="s">
        <v>4355</v>
      </c>
      <c r="Y1499" s="32" t="s">
        <v>4356</v>
      </c>
      <c r="Z1499" s="30">
        <v>-233427.11676999999</v>
      </c>
      <c r="AA1499" s="32">
        <v>11114.576989047619</v>
      </c>
      <c r="AB1499" s="30">
        <v>-3281</v>
      </c>
      <c r="AC1499" s="27">
        <v>-0.18077403245942569</v>
      </c>
      <c r="AD1499" s="30">
        <v>-4452</v>
      </c>
      <c r="AE1499" s="27">
        <v>0.35690338311490399</v>
      </c>
      <c r="AF1499" s="30">
        <v>-3949</v>
      </c>
      <c r="AG1499" s="27">
        <v>-0.11298292902066487</v>
      </c>
      <c r="AH1499" s="25">
        <v>-8.4789708936232309</v>
      </c>
      <c r="AI1499" s="25">
        <v>-14.407910876569979</v>
      </c>
      <c r="AJ1499" s="25">
        <v>-14.506838256898419</v>
      </c>
      <c r="AK1499" s="25" t="s">
        <v>4748</v>
      </c>
      <c r="AL1499" s="25" t="s">
        <v>4748</v>
      </c>
      <c r="AM1499" s="25" t="s">
        <v>4748</v>
      </c>
      <c r="AN1499" s="49">
        <v>-15.949163901618913</v>
      </c>
      <c r="AO1499" s="49">
        <v>-26.936691499516741</v>
      </c>
      <c r="AP1499" s="49">
        <v>-20.659396206334058</v>
      </c>
      <c r="AQ1499" s="49" t="s">
        <v>4748</v>
      </c>
      <c r="AR1499" s="49" t="s">
        <v>4748</v>
      </c>
      <c r="AS1499" s="49" t="s">
        <v>4748</v>
      </c>
      <c r="AT1499" s="28">
        <v>0</v>
      </c>
      <c r="AU1499" s="28">
        <v>0</v>
      </c>
      <c r="AV1499" s="28">
        <v>0</v>
      </c>
    </row>
    <row r="1500" spans="1:48" x14ac:dyDescent="0.25">
      <c r="A1500" s="162">
        <v>1497</v>
      </c>
      <c r="B1500" s="3" t="s">
        <v>315</v>
      </c>
      <c r="C1500" s="3" t="s">
        <v>1</v>
      </c>
      <c r="D1500" s="28">
        <v>15700</v>
      </c>
      <c r="E1500" s="25">
        <v>-7.3746309999999999</v>
      </c>
      <c r="F1500" s="25">
        <v>-1.875</v>
      </c>
      <c r="G1500" s="25">
        <v>-12.04482</v>
      </c>
      <c r="H1500" s="28">
        <v>169630964000</v>
      </c>
      <c r="I1500" s="51">
        <v>10.80452</v>
      </c>
      <c r="J1500" s="51">
        <v>24.295339999999999</v>
      </c>
      <c r="K1500" s="28">
        <v>1416.5</v>
      </c>
      <c r="L1500" s="28">
        <v>22924980</v>
      </c>
      <c r="M1500" s="51">
        <v>8.921875435225564</v>
      </c>
      <c r="N1500" s="51">
        <v>0.81899413799509702</v>
      </c>
      <c r="O1500" s="51">
        <v>0.50751550000000001</v>
      </c>
      <c r="P1500" s="30">
        <v>353451.83994600002</v>
      </c>
      <c r="Q1500" s="27">
        <v>0.6438911933649003</v>
      </c>
      <c r="R1500" s="30">
        <v>758291.38726999995</v>
      </c>
      <c r="S1500" s="27">
        <v>1.1453881450605854</v>
      </c>
      <c r="T1500" s="30">
        <v>824621.80431399995</v>
      </c>
      <c r="U1500" s="27">
        <v>8.7473520281962744E-2</v>
      </c>
      <c r="V1500" s="30">
        <v>12745.867671</v>
      </c>
      <c r="W1500" s="32">
        <v>-0.28718843832630625</v>
      </c>
      <c r="X1500" s="30">
        <v>15686.823076000001</v>
      </c>
      <c r="Y1500" s="32">
        <v>0.23073795216714843</v>
      </c>
      <c r="Z1500" s="30">
        <v>18457.791467999999</v>
      </c>
      <c r="AA1500" s="32">
        <v>0.1766430575888519</v>
      </c>
      <c r="AB1500" s="30">
        <v>1180</v>
      </c>
      <c r="AC1500" s="27">
        <v>-0.22521339461588974</v>
      </c>
      <c r="AD1500" s="30">
        <v>1334</v>
      </c>
      <c r="AE1500" s="27">
        <v>0.13050847457627124</v>
      </c>
      <c r="AF1500" s="30">
        <v>1585</v>
      </c>
      <c r="AG1500" s="27">
        <v>0.18815592203898052</v>
      </c>
      <c r="AH1500" s="25">
        <v>4.0826059323475388</v>
      </c>
      <c r="AI1500" s="25">
        <v>2.7465854169091592</v>
      </c>
      <c r="AJ1500" s="25">
        <v>2.4643895213320022</v>
      </c>
      <c r="AK1500" s="25">
        <v>6.1056518965505617</v>
      </c>
      <c r="AL1500" s="25">
        <v>6.8627579869962538</v>
      </c>
      <c r="AM1500" s="25">
        <v>9.0313886447902529</v>
      </c>
      <c r="AN1500" s="49">
        <v>19.769081458360873</v>
      </c>
      <c r="AO1500" s="49">
        <v>8.6686909261432081</v>
      </c>
      <c r="AP1500" s="49">
        <v>10.274677465930482</v>
      </c>
      <c r="AQ1500" s="49">
        <v>9.613066854820266</v>
      </c>
      <c r="AR1500" s="49">
        <v>5.593954621258808</v>
      </c>
      <c r="AS1500" s="49">
        <v>0</v>
      </c>
      <c r="AT1500" s="28">
        <v>1000</v>
      </c>
      <c r="AU1500" s="28">
        <v>2000</v>
      </c>
      <c r="AV1500" s="28">
        <v>1500</v>
      </c>
    </row>
    <row r="1501" spans="1:48" x14ac:dyDescent="0.25">
      <c r="A1501" s="162">
        <v>1498</v>
      </c>
      <c r="B1501" s="3" t="s">
        <v>674</v>
      </c>
      <c r="C1501" s="3" t="s">
        <v>694</v>
      </c>
      <c r="D1501" s="28">
        <v>7200</v>
      </c>
      <c r="E1501" s="25">
        <v>-6.493506</v>
      </c>
      <c r="F1501" s="25">
        <v>-27.272729999999999</v>
      </c>
      <c r="G1501" s="25">
        <v>-21.739129999999999</v>
      </c>
      <c r="H1501" s="28">
        <v>32609829600</v>
      </c>
      <c r="I1501" s="51">
        <v>4.5291399999999999</v>
      </c>
      <c r="J1501" s="51">
        <v>50.76314</v>
      </c>
      <c r="K1501" s="28">
        <v>1790</v>
      </c>
      <c r="L1501" s="28">
        <v>13083000</v>
      </c>
      <c r="M1501" s="51">
        <v>8.7562651670142113</v>
      </c>
      <c r="N1501" s="51">
        <v>0.44488618396893287</v>
      </c>
      <c r="O1501" s="51">
        <v>0.30807899999999999</v>
      </c>
      <c r="P1501" s="30">
        <v>108672.83322499999</v>
      </c>
      <c r="Q1501" s="27">
        <v>3.8516424324175347E-4</v>
      </c>
      <c r="R1501" s="30">
        <v>296946.41483999998</v>
      </c>
      <c r="S1501" s="27">
        <v>1.7324806580241803</v>
      </c>
      <c r="T1501" s="30">
        <v>427760.16437399999</v>
      </c>
      <c r="U1501" s="27">
        <v>0.44052981614371328</v>
      </c>
      <c r="V1501" s="30">
        <v>7682.5926410000002</v>
      </c>
      <c r="W1501" s="32">
        <v>0.68806545967903432</v>
      </c>
      <c r="X1501" s="30">
        <v>7618.555601</v>
      </c>
      <c r="Y1501" s="32">
        <v>-8.3353423762508871E-3</v>
      </c>
      <c r="Z1501" s="30">
        <v>8972.9379420000005</v>
      </c>
      <c r="AA1501" s="32">
        <v>0.17777416244389241</v>
      </c>
      <c r="AB1501" s="30">
        <v>1695.85843</v>
      </c>
      <c r="AC1501" s="27">
        <v>0.68767321490769762</v>
      </c>
      <c r="AD1501" s="30">
        <v>1590</v>
      </c>
      <c r="AE1501" s="27">
        <v>-6.2421737644692388E-2</v>
      </c>
      <c r="AF1501" s="30">
        <v>1767</v>
      </c>
      <c r="AG1501" s="27">
        <v>0.11132075471698114</v>
      </c>
      <c r="AH1501" s="25">
        <v>5.7937088472885065</v>
      </c>
      <c r="AI1501" s="25">
        <v>4.6554756989294548</v>
      </c>
      <c r="AJ1501" s="25">
        <v>2.8424730658776727</v>
      </c>
      <c r="AK1501" s="25">
        <v>13.66755439250252</v>
      </c>
      <c r="AL1501" s="25">
        <v>11.467704500158288</v>
      </c>
      <c r="AM1501" s="25">
        <v>11.780335088715296</v>
      </c>
      <c r="AN1501" s="49">
        <v>29.97274715435211</v>
      </c>
      <c r="AO1501" s="49">
        <v>13.158924313349353</v>
      </c>
      <c r="AP1501" s="49">
        <v>11.467274276880158</v>
      </c>
      <c r="AQ1501" s="49">
        <v>14.18386329028252</v>
      </c>
      <c r="AR1501" s="49">
        <v>46.099591918871987</v>
      </c>
      <c r="AS1501" s="49">
        <v>140.8531671255742</v>
      </c>
      <c r="AT1501" s="28">
        <v>0</v>
      </c>
      <c r="AU1501" s="28">
        <v>800</v>
      </c>
      <c r="AV1501" s="28">
        <v>800</v>
      </c>
    </row>
    <row r="1502" spans="1:48" x14ac:dyDescent="0.25">
      <c r="A1502" s="162">
        <v>1499</v>
      </c>
      <c r="B1502" s="3" t="s">
        <v>675</v>
      </c>
      <c r="C1502" s="3" t="s">
        <v>694</v>
      </c>
      <c r="D1502" s="6">
        <v>9500</v>
      </c>
      <c r="E1502" s="171">
        <v>0</v>
      </c>
      <c r="F1502" s="171">
        <v>0</v>
      </c>
      <c r="G1502" s="171">
        <v>-26.356590000000001</v>
      </c>
      <c r="H1502" s="6">
        <v>47500000000</v>
      </c>
      <c r="I1502" s="154">
        <v>5</v>
      </c>
      <c r="J1502" s="154">
        <v>13.9284</v>
      </c>
      <c r="K1502" s="6">
        <v>90</v>
      </c>
      <c r="L1502" s="6">
        <v>855000</v>
      </c>
      <c r="M1502" s="154" t="s">
        <v>4942</v>
      </c>
      <c r="N1502" s="154">
        <v>0.63533849477055626</v>
      </c>
      <c r="O1502" s="154" t="s">
        <v>4942</v>
      </c>
      <c r="P1502" s="172">
        <v>519697.65308000002</v>
      </c>
      <c r="Q1502" s="168">
        <v>-7.6879328589518958E-2</v>
      </c>
      <c r="R1502" s="172">
        <v>230510.39795799999</v>
      </c>
      <c r="S1502" s="168">
        <v>-0.55645287872309046</v>
      </c>
      <c r="T1502" s="172">
        <v>444907.70831199997</v>
      </c>
      <c r="U1502" s="168">
        <v>0.93009821792535419</v>
      </c>
      <c r="V1502" s="172">
        <v>14911.921977</v>
      </c>
      <c r="W1502" s="173">
        <v>2.2698819692795968E-2</v>
      </c>
      <c r="X1502" s="172">
        <v>6177.5618860000004</v>
      </c>
      <c r="Y1502" s="173">
        <v>-0.5857300021064884</v>
      </c>
      <c r="Z1502" s="172">
        <v>4776.3229179999998</v>
      </c>
      <c r="AA1502" s="173">
        <v>-0.22682718422871345</v>
      </c>
      <c r="AB1502" s="172">
        <v>2654</v>
      </c>
      <c r="AC1502" s="168">
        <v>-8.984910836762694E-2</v>
      </c>
      <c r="AD1502" s="172">
        <v>1063</v>
      </c>
      <c r="AE1502" s="168">
        <v>-0.59947249434815375</v>
      </c>
      <c r="AF1502" s="172">
        <v>913.21658000000002</v>
      </c>
      <c r="AG1502" s="168">
        <v>-0.14090632173095011</v>
      </c>
      <c r="AH1502" s="171">
        <v>14.270569926633382</v>
      </c>
      <c r="AI1502" s="171">
        <v>5.7031298945991598</v>
      </c>
      <c r="AJ1502" s="171">
        <v>4.4762886885383768</v>
      </c>
      <c r="AK1502" s="171">
        <v>15.046173170624444</v>
      </c>
      <c r="AL1502" s="171">
        <v>6.1132418791008458</v>
      </c>
      <c r="AM1502" s="171">
        <v>5.3937213420813679</v>
      </c>
      <c r="AN1502" s="170">
        <v>4.3597413318532396</v>
      </c>
      <c r="AO1502" s="170">
        <v>6.1016232840666369</v>
      </c>
      <c r="AP1502" s="170">
        <v>3.3119538135011783</v>
      </c>
      <c r="AQ1502" s="170">
        <v>0</v>
      </c>
      <c r="AR1502" s="170">
        <v>4.7646363663822608</v>
      </c>
      <c r="AS1502" s="170">
        <v>19.499987303384607</v>
      </c>
      <c r="AT1502" s="6">
        <v>2000</v>
      </c>
      <c r="AU1502" s="6">
        <v>500</v>
      </c>
      <c r="AV1502" s="6">
        <v>500</v>
      </c>
    </row>
    <row r="1503" spans="1:48" x14ac:dyDescent="0.25">
      <c r="A1503" s="162">
        <v>1500</v>
      </c>
      <c r="B1503" s="3" t="s">
        <v>2066</v>
      </c>
      <c r="C1503" s="3" t="s">
        <v>694</v>
      </c>
      <c r="D1503" s="28">
        <v>7700</v>
      </c>
      <c r="E1503" s="25">
        <v>-3.75</v>
      </c>
      <c r="F1503" s="25">
        <v>97.435900000000004</v>
      </c>
      <c r="G1503" s="25">
        <v>28.33333</v>
      </c>
      <c r="H1503" s="28">
        <v>87780000000</v>
      </c>
      <c r="I1503" s="51">
        <v>11.4</v>
      </c>
      <c r="J1503" s="51">
        <v>84.818420000000003</v>
      </c>
      <c r="K1503" s="28">
        <v>6475</v>
      </c>
      <c r="L1503" s="28">
        <v>51835000</v>
      </c>
      <c r="M1503" s="51" t="s">
        <v>4942</v>
      </c>
      <c r="N1503" s="51">
        <v>0.83624848006994446</v>
      </c>
      <c r="O1503" s="51" t="s">
        <v>4942</v>
      </c>
      <c r="P1503" s="30">
        <v>344869.13192700001</v>
      </c>
      <c r="Q1503" s="27">
        <v>11.001752567612145</v>
      </c>
      <c r="R1503" s="30">
        <v>1000868.0412250001</v>
      </c>
      <c r="S1503" s="27">
        <v>1.9021676588812775</v>
      </c>
      <c r="T1503" s="30">
        <v>457980.48803800001</v>
      </c>
      <c r="U1503" s="27">
        <v>-0.54241671311888384</v>
      </c>
      <c r="V1503" s="30">
        <v>10999.519577999999</v>
      </c>
      <c r="W1503" s="32">
        <v>6.3282024144412938</v>
      </c>
      <c r="X1503" s="30">
        <v>14863.077755</v>
      </c>
      <c r="Y1503" s="32">
        <v>0.35124790220178848</v>
      </c>
      <c r="Z1503" s="30">
        <v>3413.9930420000001</v>
      </c>
      <c r="AA1503" s="32">
        <v>-0.77030376223043584</v>
      </c>
      <c r="AB1503" s="30">
        <v>965</v>
      </c>
      <c r="AC1503" s="27">
        <v>6.3106060606060606</v>
      </c>
      <c r="AD1503" s="30">
        <v>1304</v>
      </c>
      <c r="AE1503" s="27">
        <v>0.35129533678756486</v>
      </c>
      <c r="AF1503" s="30">
        <v>299</v>
      </c>
      <c r="AG1503" s="27">
        <v>-0.77070552147239269</v>
      </c>
      <c r="AH1503" s="25">
        <v>8.2304543276001905</v>
      </c>
      <c r="AI1503" s="25">
        <v>8.9854092779962897</v>
      </c>
      <c r="AJ1503" s="25">
        <v>2.1821699279549569</v>
      </c>
      <c r="AK1503" s="25">
        <v>9.4538748652699738</v>
      </c>
      <c r="AL1503" s="25">
        <v>11.812910586103351</v>
      </c>
      <c r="AM1503" s="25">
        <v>2.7140858958005705</v>
      </c>
      <c r="AN1503" s="49">
        <v>8.1417935342915744</v>
      </c>
      <c r="AO1503" s="49">
        <v>4.2665239901890644</v>
      </c>
      <c r="AP1503" s="49">
        <v>3.4135319698822775</v>
      </c>
      <c r="AQ1503" s="49">
        <v>1.0668935296812585</v>
      </c>
      <c r="AR1503" s="49">
        <v>0.73193941950735009</v>
      </c>
      <c r="AS1503" s="49">
        <v>0.32845107238160248</v>
      </c>
      <c r="AT1503" s="28">
        <v>550</v>
      </c>
      <c r="AU1503" s="28">
        <v>830</v>
      </c>
      <c r="AV1503" s="28">
        <v>550</v>
      </c>
    </row>
    <row r="1504" spans="1:48" x14ac:dyDescent="0.25">
      <c r="A1504" s="162">
        <v>1501</v>
      </c>
      <c r="B1504" s="3" t="s">
        <v>676</v>
      </c>
      <c r="C1504" s="3" t="s">
        <v>694</v>
      </c>
      <c r="D1504" s="6" t="s">
        <v>4942</v>
      </c>
      <c r="E1504" s="171" t="s">
        <v>4942</v>
      </c>
      <c r="F1504" s="171" t="s">
        <v>4942</v>
      </c>
      <c r="G1504" s="171" t="s">
        <v>4942</v>
      </c>
      <c r="H1504" s="6" t="s">
        <v>4942</v>
      </c>
      <c r="I1504" s="154">
        <v>5.05999</v>
      </c>
      <c r="J1504" s="154">
        <v>60.799430000000001</v>
      </c>
      <c r="K1504" s="6">
        <v>0</v>
      </c>
      <c r="L1504" s="6" t="s">
        <v>4942</v>
      </c>
      <c r="M1504" s="154" t="s">
        <v>4942</v>
      </c>
      <c r="N1504" s="154" t="s">
        <v>4942</v>
      </c>
      <c r="O1504" s="154" t="s">
        <v>4942</v>
      </c>
      <c r="P1504" s="172">
        <v>76139.440566000005</v>
      </c>
      <c r="Q1504" s="168" t="s">
        <v>2001</v>
      </c>
      <c r="R1504" s="172">
        <v>83385.396911000003</v>
      </c>
      <c r="S1504" s="168">
        <v>9.5166923885118049E-2</v>
      </c>
      <c r="T1504" s="172">
        <v>79780.575710999998</v>
      </c>
      <c r="U1504" s="168">
        <v>-4.3230845370293682E-2</v>
      </c>
      <c r="V1504" s="172">
        <v>1903.321177</v>
      </c>
      <c r="W1504" s="173" t="s">
        <v>2001</v>
      </c>
      <c r="X1504" s="172">
        <v>2805.355869</v>
      </c>
      <c r="Y1504" s="173">
        <v>0.4739266829478459</v>
      </c>
      <c r="Z1504" s="172">
        <v>2700.8957620000001</v>
      </c>
      <c r="AA1504" s="173">
        <v>-3.7235955749612554E-2</v>
      </c>
      <c r="AB1504" s="172">
        <v>422.89049</v>
      </c>
      <c r="AC1504" s="168" t="s">
        <v>2001</v>
      </c>
      <c r="AD1504" s="172">
        <v>623.23892028597095</v>
      </c>
      <c r="AE1504" s="168">
        <v>0.47375960212765955</v>
      </c>
      <c r="AF1504" s="172">
        <v>666.67</v>
      </c>
      <c r="AG1504" s="168">
        <v>6.9686083940490778E-2</v>
      </c>
      <c r="AH1504" s="171" t="s">
        <v>4748</v>
      </c>
      <c r="AI1504" s="171">
        <v>2.468863853800408</v>
      </c>
      <c r="AJ1504" s="171">
        <v>2.1355560534767095</v>
      </c>
      <c r="AK1504" s="171" t="s">
        <v>4748</v>
      </c>
      <c r="AL1504" s="171">
        <v>9.0592267870727294</v>
      </c>
      <c r="AM1504" s="171">
        <v>8.6159238619095007</v>
      </c>
      <c r="AN1504" s="170">
        <v>24.047489982709624</v>
      </c>
      <c r="AO1504" s="170">
        <v>20.760477100656882</v>
      </c>
      <c r="AP1504" s="170">
        <v>22.70720226891294</v>
      </c>
      <c r="AQ1504" s="170">
        <v>166.74774844784756</v>
      </c>
      <c r="AR1504" s="170">
        <v>206.88230460848263</v>
      </c>
      <c r="AS1504" s="170">
        <v>202.98773340674398</v>
      </c>
      <c r="AT1504" s="6">
        <v>359.90679999999998</v>
      </c>
      <c r="AU1504" s="6">
        <v>479.87597327120005</v>
      </c>
      <c r="AV1504" s="6">
        <v>600</v>
      </c>
    </row>
    <row r="1505" spans="1:48" x14ac:dyDescent="0.25">
      <c r="A1505" s="162">
        <v>1502</v>
      </c>
      <c r="B1505" s="3" t="s">
        <v>316</v>
      </c>
      <c r="C1505" s="3" t="s">
        <v>694</v>
      </c>
      <c r="D1505" s="28">
        <v>8600</v>
      </c>
      <c r="E1505" s="25">
        <v>-4.4444439999999998</v>
      </c>
      <c r="F1505" s="25">
        <v>6.8322979999999998</v>
      </c>
      <c r="G1505" s="25">
        <v>-4.4444439999999998</v>
      </c>
      <c r="H1505" s="28">
        <v>678253327600</v>
      </c>
      <c r="I1505" s="51">
        <v>78.866669999999999</v>
      </c>
      <c r="J1505" s="51">
        <v>45.21904</v>
      </c>
      <c r="K1505" s="28">
        <v>15154</v>
      </c>
      <c r="L1505" s="28">
        <v>132850000</v>
      </c>
      <c r="M1505" s="51">
        <v>7.1047618523770719</v>
      </c>
      <c r="N1505" s="51">
        <v>0.58347109703958011</v>
      </c>
      <c r="O1505" s="51">
        <v>0.57097430000000005</v>
      </c>
      <c r="P1505" s="30">
        <v>1335025.601795</v>
      </c>
      <c r="Q1505" s="27">
        <v>-0.12519067808715278</v>
      </c>
      <c r="R1505" s="30">
        <v>1170014.558679</v>
      </c>
      <c r="S1505" s="27">
        <v>-0.12360140726450153</v>
      </c>
      <c r="T1505" s="30">
        <v>1260182.0829630001</v>
      </c>
      <c r="U1505" s="27">
        <v>7.7065301123947813E-2</v>
      </c>
      <c r="V1505" s="30">
        <v>57489.301478000001</v>
      </c>
      <c r="W1505" s="32">
        <v>9.5610985077494437E-2</v>
      </c>
      <c r="X1505" s="30">
        <v>86959.589160999996</v>
      </c>
      <c r="Y1505" s="32">
        <v>0.51262212142684804</v>
      </c>
      <c r="Z1505" s="30">
        <v>94482.581609999994</v>
      </c>
      <c r="AA1505" s="32">
        <v>8.6511361444816262E-2</v>
      </c>
      <c r="AB1505" s="30">
        <v>728.94296699999995</v>
      </c>
      <c r="AC1505" s="27">
        <v>0.32294549364791281</v>
      </c>
      <c r="AD1505" s="30">
        <v>1039</v>
      </c>
      <c r="AE1505" s="27">
        <v>0.42535156663360763</v>
      </c>
      <c r="AF1505" s="30">
        <v>1198</v>
      </c>
      <c r="AG1505" s="27">
        <v>0.15303176130895091</v>
      </c>
      <c r="AH1505" s="25">
        <v>2.8249225897569024</v>
      </c>
      <c r="AI1505" s="25">
        <v>4.3068642839772933</v>
      </c>
      <c r="AJ1505" s="25">
        <v>4.6967665391994418</v>
      </c>
      <c r="AK1505" s="25">
        <v>5.4064505628112514</v>
      </c>
      <c r="AL1505" s="25">
        <v>7.4893262705724757</v>
      </c>
      <c r="AM1505" s="25">
        <v>8.4170424950341136</v>
      </c>
      <c r="AN1505" s="49">
        <v>14.619626128261354</v>
      </c>
      <c r="AO1505" s="49">
        <v>19.729789158746069</v>
      </c>
      <c r="AP1505" s="49">
        <v>17.329532994591222</v>
      </c>
      <c r="AQ1505" s="49">
        <v>66.201515710091257</v>
      </c>
      <c r="AR1505" s="49">
        <v>67.651373575832423</v>
      </c>
      <c r="AS1505" s="49">
        <v>56.307001955441827</v>
      </c>
      <c r="AT1505" s="28">
        <v>900</v>
      </c>
      <c r="AU1505" s="28">
        <v>800</v>
      </c>
      <c r="AV1505" s="28" t="s">
        <v>4748</v>
      </c>
    </row>
    <row r="1506" spans="1:48" x14ac:dyDescent="0.25">
      <c r="A1506" s="162">
        <v>1503</v>
      </c>
      <c r="B1506" s="3" t="s">
        <v>677</v>
      </c>
      <c r="C1506" s="3" t="s">
        <v>694</v>
      </c>
      <c r="D1506" s="6">
        <v>21000</v>
      </c>
      <c r="E1506" s="171">
        <v>2.4390239999999999</v>
      </c>
      <c r="F1506" s="171">
        <v>44.827590000000001</v>
      </c>
      <c r="G1506" s="171">
        <v>40</v>
      </c>
      <c r="H1506" s="6">
        <v>42000000000</v>
      </c>
      <c r="I1506" s="154">
        <v>2</v>
      </c>
      <c r="J1506" s="154">
        <v>65.444789999999998</v>
      </c>
      <c r="K1506" s="6">
        <v>45</v>
      </c>
      <c r="L1506" s="6">
        <v>876000</v>
      </c>
      <c r="M1506" s="154" t="s">
        <v>4942</v>
      </c>
      <c r="N1506" s="154">
        <v>0.89745536435498119</v>
      </c>
      <c r="O1506" s="154" t="s">
        <v>4942</v>
      </c>
      <c r="P1506" s="172">
        <v>50571.033970999997</v>
      </c>
      <c r="Q1506" s="168">
        <v>-5.1079849217762319E-2</v>
      </c>
      <c r="R1506" s="172">
        <v>58097.846033000002</v>
      </c>
      <c r="S1506" s="168">
        <v>0.14883642810855435</v>
      </c>
      <c r="T1506" s="172">
        <v>47305.943238</v>
      </c>
      <c r="U1506" s="168">
        <v>-0.18575392259585874</v>
      </c>
      <c r="V1506" s="172">
        <v>112.030624</v>
      </c>
      <c r="W1506" s="173">
        <v>-0.84698444161137398</v>
      </c>
      <c r="X1506" s="172">
        <v>723.422867</v>
      </c>
      <c r="Y1506" s="173">
        <v>5.4573671124066934</v>
      </c>
      <c r="Z1506" s="172">
        <v>2205.590858</v>
      </c>
      <c r="AA1506" s="173">
        <v>2.0488265696472654</v>
      </c>
      <c r="AB1506" s="172">
        <v>56</v>
      </c>
      <c r="AC1506" s="168">
        <v>-0.84699453551912574</v>
      </c>
      <c r="AD1506" s="172">
        <v>362</v>
      </c>
      <c r="AE1506" s="168">
        <v>5.4642857142857144</v>
      </c>
      <c r="AF1506" s="172">
        <v>1103</v>
      </c>
      <c r="AG1506" s="168">
        <v>2.0469613259668509</v>
      </c>
      <c r="AH1506" s="171">
        <v>0.17981904651541875</v>
      </c>
      <c r="AI1506" s="171">
        <v>1.2683322045056353</v>
      </c>
      <c r="AJ1506" s="171">
        <v>3.807261833669398</v>
      </c>
      <c r="AK1506" s="171">
        <v>0.24644517244415604</v>
      </c>
      <c r="AL1506" s="171">
        <v>1.5768965954555454</v>
      </c>
      <c r="AM1506" s="171">
        <v>4.6589568061726458</v>
      </c>
      <c r="AN1506" s="170">
        <v>13.760600414044466</v>
      </c>
      <c r="AO1506" s="170">
        <v>16.657581813795641</v>
      </c>
      <c r="AP1506" s="170">
        <v>14.503532791813479</v>
      </c>
      <c r="AQ1506" s="170">
        <v>15.108710451272431</v>
      </c>
      <c r="AR1506" s="170">
        <v>5.6814644929830909</v>
      </c>
      <c r="AS1506" s="170">
        <v>2.2179913722642937</v>
      </c>
      <c r="AT1506" s="6">
        <v>0</v>
      </c>
      <c r="AU1506" s="6">
        <v>0</v>
      </c>
      <c r="AV1506" s="6" t="s">
        <v>4748</v>
      </c>
    </row>
    <row r="1507" spans="1:48" x14ac:dyDescent="0.25">
      <c r="A1507" s="162">
        <v>1504</v>
      </c>
      <c r="B1507" s="3" t="s">
        <v>678</v>
      </c>
      <c r="C1507" s="3" t="s">
        <v>694</v>
      </c>
      <c r="D1507" s="28">
        <v>8900</v>
      </c>
      <c r="E1507" s="25">
        <v>-11</v>
      </c>
      <c r="F1507" s="25">
        <v>-9.1836730000000006</v>
      </c>
      <c r="G1507" s="25">
        <v>-37.32394</v>
      </c>
      <c r="H1507" s="28">
        <v>277678442500</v>
      </c>
      <c r="I1507" s="51">
        <v>31.199829999999999</v>
      </c>
      <c r="J1507" s="51">
        <v>36.521050000000002</v>
      </c>
      <c r="K1507" s="28">
        <v>1175</v>
      </c>
      <c r="L1507" s="28">
        <v>10632500</v>
      </c>
      <c r="M1507" s="51">
        <v>10.462102202647152</v>
      </c>
      <c r="N1507" s="51">
        <v>0.62713795856431698</v>
      </c>
      <c r="O1507" s="51">
        <v>0.5237252</v>
      </c>
      <c r="P1507" s="30">
        <v>3151854.2454840001</v>
      </c>
      <c r="Q1507" s="27">
        <v>-7.6083786592686775E-2</v>
      </c>
      <c r="R1507" s="30">
        <v>3261061.6025200002</v>
      </c>
      <c r="S1507" s="27">
        <v>3.4648606353695932E-2</v>
      </c>
      <c r="T1507" s="30">
        <v>3893362.4857290001</v>
      </c>
      <c r="U1507" s="27">
        <v>0.19389418547640636</v>
      </c>
      <c r="V1507" s="30">
        <v>42675.858586000002</v>
      </c>
      <c r="W1507" s="32">
        <v>0.15903529457742915</v>
      </c>
      <c r="X1507" s="30">
        <v>57641.545458000001</v>
      </c>
      <c r="Y1507" s="32">
        <v>0.35068273651346193</v>
      </c>
      <c r="Z1507" s="30">
        <v>114495.909344</v>
      </c>
      <c r="AA1507" s="32">
        <v>0.9863435033577721</v>
      </c>
      <c r="AB1507" s="30">
        <v>1207</v>
      </c>
      <c r="AC1507" s="27">
        <v>2.2881100211864736E-2</v>
      </c>
      <c r="AD1507" s="30">
        <v>1847</v>
      </c>
      <c r="AE1507" s="27">
        <v>0.53024026512013256</v>
      </c>
      <c r="AF1507" s="30">
        <v>3670</v>
      </c>
      <c r="AG1507" s="27">
        <v>0.98700595560368165</v>
      </c>
      <c r="AH1507" s="25">
        <v>3.4195690435014399</v>
      </c>
      <c r="AI1507" s="25">
        <v>3.9302244460369846</v>
      </c>
      <c r="AJ1507" s="25">
        <v>6.9185176405122011</v>
      </c>
      <c r="AK1507" s="25">
        <v>9.2084483456022053</v>
      </c>
      <c r="AL1507" s="25">
        <v>13.597057128932061</v>
      </c>
      <c r="AM1507" s="25">
        <v>25.040235939876997</v>
      </c>
      <c r="AN1507" s="49">
        <v>10.958049781739287</v>
      </c>
      <c r="AO1507" s="49">
        <v>10.610611772731094</v>
      </c>
      <c r="AP1507" s="49">
        <v>8.3914170929508707</v>
      </c>
      <c r="AQ1507" s="49">
        <v>116.34476148917574</v>
      </c>
      <c r="AR1507" s="49">
        <v>165.97599606836445</v>
      </c>
      <c r="AS1507" s="49">
        <v>187.66003206100515</v>
      </c>
      <c r="AT1507" s="28">
        <v>875</v>
      </c>
      <c r="AU1507" s="28">
        <v>1500</v>
      </c>
      <c r="AV1507" s="28" t="s">
        <v>4748</v>
      </c>
    </row>
    <row r="1508" spans="1:48" x14ac:dyDescent="0.25">
      <c r="A1508" s="162">
        <v>1505</v>
      </c>
      <c r="B1508" s="3" t="s">
        <v>679</v>
      </c>
      <c r="C1508" s="3" t="s">
        <v>694</v>
      </c>
      <c r="D1508" s="6">
        <v>10000</v>
      </c>
      <c r="E1508" s="171">
        <v>-8.2568809999999999</v>
      </c>
      <c r="F1508" s="171">
        <v>-24.242419999999999</v>
      </c>
      <c r="G1508" s="171">
        <v>-17.355370000000001</v>
      </c>
      <c r="H1508" s="6">
        <v>40490060000.000008</v>
      </c>
      <c r="I1508" s="154">
        <v>4.0489999999999995</v>
      </c>
      <c r="J1508" s="154">
        <v>26.754149999999999</v>
      </c>
      <c r="K1508" s="6">
        <v>140</v>
      </c>
      <c r="L1508" s="6">
        <v>1522000</v>
      </c>
      <c r="M1508" s="154">
        <v>20.456140554649064</v>
      </c>
      <c r="N1508" s="154">
        <v>0.66236287829040241</v>
      </c>
      <c r="O1508" s="154" t="s">
        <v>4942</v>
      </c>
      <c r="P1508" s="172">
        <v>206466.84457399999</v>
      </c>
      <c r="Q1508" s="168">
        <v>-0.11715040054306858</v>
      </c>
      <c r="R1508" s="172">
        <v>213587.99524300001</v>
      </c>
      <c r="S1508" s="168">
        <v>3.4490528896748529E-2</v>
      </c>
      <c r="T1508" s="172">
        <v>208427.532855</v>
      </c>
      <c r="U1508" s="168">
        <v>-2.4160825996465456E-2</v>
      </c>
      <c r="V1508" s="172">
        <v>5836.8052209999996</v>
      </c>
      <c r="W1508" s="173">
        <v>-0.33632768770731991</v>
      </c>
      <c r="X1508" s="172">
        <v>6296.2169690000001</v>
      </c>
      <c r="Y1508" s="173">
        <v>7.8709453306254229E-2</v>
      </c>
      <c r="Z1508" s="172">
        <v>5112.0193380000001</v>
      </c>
      <c r="AA1508" s="173">
        <v>-0.18808081691442741</v>
      </c>
      <c r="AB1508" s="172">
        <v>1229</v>
      </c>
      <c r="AC1508" s="168">
        <v>-0.43416206261510126</v>
      </c>
      <c r="AD1508" s="172">
        <v>1216</v>
      </c>
      <c r="AE1508" s="168">
        <v>-1.057770545158665E-2</v>
      </c>
      <c r="AF1508" s="172">
        <v>858</v>
      </c>
      <c r="AG1508" s="168">
        <v>-0.29440789473684209</v>
      </c>
      <c r="AH1508" s="171">
        <v>3.3262787091682773</v>
      </c>
      <c r="AI1508" s="171">
        <v>3.4020403688686986</v>
      </c>
      <c r="AJ1508" s="171">
        <v>2.6822494157059227</v>
      </c>
      <c r="AK1508" s="171">
        <v>7.5891093666562233</v>
      </c>
      <c r="AL1508" s="171">
        <v>7.5952386087232844</v>
      </c>
      <c r="AM1508" s="171">
        <v>5.4173313108533394</v>
      </c>
      <c r="AN1508" s="170">
        <v>10.126995602679445</v>
      </c>
      <c r="AO1508" s="170">
        <v>9.892874397720874</v>
      </c>
      <c r="AP1508" s="170">
        <v>10.675005741913546</v>
      </c>
      <c r="AQ1508" s="170">
        <v>116.84738060243021</v>
      </c>
      <c r="AR1508" s="170">
        <v>117.93022155338097</v>
      </c>
      <c r="AS1508" s="170">
        <v>143.32074736477395</v>
      </c>
      <c r="AT1508" s="6">
        <v>1200</v>
      </c>
      <c r="AU1508" s="6">
        <v>1250</v>
      </c>
      <c r="AV1508" s="6">
        <v>1050</v>
      </c>
    </row>
    <row r="1509" spans="1:48" x14ac:dyDescent="0.25">
      <c r="A1509" s="162">
        <v>1506</v>
      </c>
      <c r="B1509" s="3" t="s">
        <v>680</v>
      </c>
      <c r="C1509" s="3" t="s">
        <v>694</v>
      </c>
      <c r="D1509" s="28">
        <v>175000</v>
      </c>
      <c r="E1509" s="25">
        <v>15.51155</v>
      </c>
      <c r="F1509" s="25">
        <v>34.615380000000002</v>
      </c>
      <c r="G1509" s="25">
        <v>18.24324</v>
      </c>
      <c r="H1509" s="28">
        <v>437500000000</v>
      </c>
      <c r="I1509" s="51">
        <v>2.5</v>
      </c>
      <c r="J1509" s="51">
        <v>38.835999999999999</v>
      </c>
      <c r="K1509" s="28">
        <v>2102.4</v>
      </c>
      <c r="L1509" s="28">
        <v>358480500</v>
      </c>
      <c r="M1509" s="51">
        <v>9.2718258141498566</v>
      </c>
      <c r="N1509" s="51">
        <v>1.4372881463790204</v>
      </c>
      <c r="O1509" s="51">
        <v>0.51619630000000005</v>
      </c>
      <c r="P1509" s="30">
        <v>108179.657009</v>
      </c>
      <c r="Q1509" s="27">
        <v>0.14961202011883334</v>
      </c>
      <c r="R1509" s="30">
        <v>119245.90941399999</v>
      </c>
      <c r="S1509" s="27">
        <v>0.10229513303115145</v>
      </c>
      <c r="T1509" s="30">
        <v>127579.402187</v>
      </c>
      <c r="U1509" s="27">
        <v>6.9884936212508908E-2</v>
      </c>
      <c r="V1509" s="30">
        <v>48276.317754999996</v>
      </c>
      <c r="W1509" s="32">
        <v>-9.4730220525250486E-2</v>
      </c>
      <c r="X1509" s="30">
        <v>55973.452033000001</v>
      </c>
      <c r="Y1509" s="32">
        <v>0.15943913363613582</v>
      </c>
      <c r="Z1509" s="30">
        <v>61176.665072999996</v>
      </c>
      <c r="AA1509" s="32">
        <v>9.2958587527036243E-2</v>
      </c>
      <c r="AB1509" s="30">
        <v>19311</v>
      </c>
      <c r="AC1509" s="27">
        <v>-9.4697857578172617E-2</v>
      </c>
      <c r="AD1509" s="30">
        <v>18377</v>
      </c>
      <c r="AE1509" s="27">
        <v>-4.8366216146237928E-2</v>
      </c>
      <c r="AF1509" s="30">
        <v>19915</v>
      </c>
      <c r="AG1509" s="27">
        <v>8.3691570985470976E-2</v>
      </c>
      <c r="AH1509" s="25">
        <v>27.300280546448576</v>
      </c>
      <c r="AI1509" s="25">
        <v>26.023463157722759</v>
      </c>
      <c r="AJ1509" s="25">
        <v>23.609909059792486</v>
      </c>
      <c r="AK1509" s="25">
        <v>34.967787290448726</v>
      </c>
      <c r="AL1509" s="25">
        <v>26.181897888330337</v>
      </c>
      <c r="AM1509" s="25">
        <v>22.802761106549912</v>
      </c>
      <c r="AN1509" s="49">
        <v>57.882669193331381</v>
      </c>
      <c r="AO1509" s="49">
        <v>58.236425806357175</v>
      </c>
      <c r="AP1509" s="49">
        <v>57.25437268935805</v>
      </c>
      <c r="AQ1509" s="49">
        <v>0</v>
      </c>
      <c r="AR1509" s="49">
        <v>0</v>
      </c>
      <c r="AS1509" s="49">
        <v>0</v>
      </c>
      <c r="AT1509" s="28">
        <v>3000</v>
      </c>
      <c r="AU1509" s="28">
        <v>2000</v>
      </c>
      <c r="AV1509" s="28">
        <v>2000</v>
      </c>
    </row>
    <row r="1510" spans="1:48" x14ac:dyDescent="0.25">
      <c r="A1510" s="162">
        <v>1507</v>
      </c>
      <c r="B1510" s="3" t="s">
        <v>681</v>
      </c>
      <c r="C1510" s="3" t="s">
        <v>694</v>
      </c>
      <c r="D1510" s="6">
        <v>3100</v>
      </c>
      <c r="E1510" s="171">
        <v>3.3333330000000001</v>
      </c>
      <c r="F1510" s="171">
        <v>10.71429</v>
      </c>
      <c r="G1510" s="171">
        <v>-11.428570000000001</v>
      </c>
      <c r="H1510" s="6">
        <v>155930000000</v>
      </c>
      <c r="I1510" s="154">
        <v>50.3</v>
      </c>
      <c r="J1510" s="154">
        <v>59.067779999999999</v>
      </c>
      <c r="K1510" s="6">
        <v>5470</v>
      </c>
      <c r="L1510" s="6">
        <v>17326000</v>
      </c>
      <c r="M1510" s="154" t="s">
        <v>4942</v>
      </c>
      <c r="N1510" s="154">
        <v>0.31081840133087668</v>
      </c>
      <c r="O1510" s="154">
        <v>0.5729706</v>
      </c>
      <c r="P1510" s="172">
        <v>25391.49394</v>
      </c>
      <c r="Q1510" s="168">
        <v>-7.4708840436401913E-2</v>
      </c>
      <c r="R1510" s="172">
        <v>18814.707197</v>
      </c>
      <c r="S1510" s="168">
        <v>-0.25901535209156745</v>
      </c>
      <c r="T1510" s="172">
        <v>35428.526893000002</v>
      </c>
      <c r="U1510" s="168">
        <v>0.88302302672289645</v>
      </c>
      <c r="V1510" s="172">
        <v>6977.7325620000001</v>
      </c>
      <c r="W1510" s="173">
        <v>-0.23365507803025543</v>
      </c>
      <c r="X1510" s="172">
        <v>4953.8178159999998</v>
      </c>
      <c r="Y1510" s="173">
        <v>-0.29005335587408831</v>
      </c>
      <c r="Z1510" s="172">
        <v>15128.733192</v>
      </c>
      <c r="AA1510" s="173">
        <v>2.0539542942287325</v>
      </c>
      <c r="AB1510" s="172">
        <v>139</v>
      </c>
      <c r="AC1510" s="168">
        <v>-0.23204419889502759</v>
      </c>
      <c r="AD1510" s="172">
        <v>98</v>
      </c>
      <c r="AE1510" s="168">
        <v>-0.29496402877697847</v>
      </c>
      <c r="AF1510" s="172">
        <v>301</v>
      </c>
      <c r="AG1510" s="168">
        <v>2.0714285714285716</v>
      </c>
      <c r="AH1510" s="171">
        <v>1.3093693436233731</v>
      </c>
      <c r="AI1510" s="171">
        <v>0.92825514477840099</v>
      </c>
      <c r="AJ1510" s="171">
        <v>2.6787613357558469</v>
      </c>
      <c r="AK1510" s="171">
        <v>1.3328230374932444</v>
      </c>
      <c r="AL1510" s="171">
        <v>0.93557213493364533</v>
      </c>
      <c r="AM1510" s="171">
        <v>2.8040195789797111</v>
      </c>
      <c r="AN1510" s="170" t="s">
        <v>4748</v>
      </c>
      <c r="AO1510" s="170" t="s">
        <v>4748</v>
      </c>
      <c r="AP1510" s="170" t="s">
        <v>4748</v>
      </c>
      <c r="AQ1510" s="170">
        <v>0</v>
      </c>
      <c r="AR1510" s="170">
        <v>0</v>
      </c>
      <c r="AS1510" s="170">
        <v>7.8595986744300568</v>
      </c>
      <c r="AT1510" s="6">
        <v>0</v>
      </c>
      <c r="AU1510" s="6">
        <v>0</v>
      </c>
      <c r="AV1510" s="6">
        <v>0</v>
      </c>
    </row>
    <row r="1511" spans="1:48" x14ac:dyDescent="0.25">
      <c r="A1511" s="162">
        <v>1508</v>
      </c>
      <c r="B1511" s="3" t="s">
        <v>4933</v>
      </c>
      <c r="C1511" s="3" t="s">
        <v>694</v>
      </c>
      <c r="D1511" s="28">
        <v>10600</v>
      </c>
      <c r="E1511" s="25">
        <v>0</v>
      </c>
      <c r="F1511" s="25">
        <v>-1.8518520000000001</v>
      </c>
      <c r="G1511" s="25">
        <v>-33.75</v>
      </c>
      <c r="H1511" s="28">
        <v>182850000000</v>
      </c>
      <c r="I1511" s="51">
        <v>17.25</v>
      </c>
      <c r="J1511" s="51">
        <v>100</v>
      </c>
      <c r="K1511" s="28">
        <v>220</v>
      </c>
      <c r="L1511" s="28">
        <v>2332000</v>
      </c>
      <c r="M1511" s="51">
        <v>8.9602704987320365</v>
      </c>
      <c r="N1511" s="51">
        <v>0.71502207413075614</v>
      </c>
      <c r="O1511" s="51" t="s">
        <v>4942</v>
      </c>
      <c r="P1511" s="30" t="s">
        <v>2001</v>
      </c>
      <c r="Q1511" s="27" t="s">
        <v>2001</v>
      </c>
      <c r="R1511" s="30" t="s">
        <v>2001</v>
      </c>
      <c r="S1511" s="27" t="s">
        <v>2001</v>
      </c>
      <c r="T1511" s="30" t="s">
        <v>2001</v>
      </c>
      <c r="U1511" s="27" t="s">
        <v>2001</v>
      </c>
      <c r="V1511" s="30" t="s">
        <v>2001</v>
      </c>
      <c r="W1511" s="32" t="s">
        <v>2001</v>
      </c>
      <c r="X1511" s="30" t="s">
        <v>2001</v>
      </c>
      <c r="Y1511" s="32" t="s">
        <v>2001</v>
      </c>
      <c r="Z1511" s="30" t="s">
        <v>2001</v>
      </c>
      <c r="AA1511" s="32" t="s">
        <v>2001</v>
      </c>
      <c r="AB1511" s="30" t="s">
        <v>2001</v>
      </c>
      <c r="AC1511" s="27" t="s">
        <v>2001</v>
      </c>
      <c r="AD1511" s="30" t="s">
        <v>2001</v>
      </c>
      <c r="AE1511" s="27" t="s">
        <v>2001</v>
      </c>
      <c r="AF1511" s="30" t="s">
        <v>2001</v>
      </c>
      <c r="AG1511" s="27" t="s">
        <v>2001</v>
      </c>
      <c r="AH1511" s="25" t="s">
        <v>2001</v>
      </c>
      <c r="AI1511" s="25" t="s">
        <v>2001</v>
      </c>
      <c r="AJ1511" s="25" t="s">
        <v>2001</v>
      </c>
      <c r="AK1511" s="25" t="s">
        <v>2001</v>
      </c>
      <c r="AL1511" s="25" t="s">
        <v>2001</v>
      </c>
      <c r="AM1511" s="25" t="s">
        <v>2001</v>
      </c>
      <c r="AN1511" s="49" t="s">
        <v>2001</v>
      </c>
      <c r="AO1511" s="49" t="s">
        <v>2001</v>
      </c>
      <c r="AP1511" s="49" t="s">
        <v>2001</v>
      </c>
      <c r="AQ1511" s="49" t="s">
        <v>2001</v>
      </c>
      <c r="AR1511" s="49" t="s">
        <v>2001</v>
      </c>
      <c r="AS1511" s="49" t="s">
        <v>2001</v>
      </c>
      <c r="AT1511" s="28" t="s">
        <v>2001</v>
      </c>
      <c r="AU1511" s="28" t="s">
        <v>2001</v>
      </c>
      <c r="AV1511" s="28" t="s">
        <v>2001</v>
      </c>
    </row>
    <row r="1512" spans="1:48" x14ac:dyDescent="0.25">
      <c r="A1512" s="162">
        <v>1509</v>
      </c>
      <c r="B1512" s="3" t="s">
        <v>4918</v>
      </c>
      <c r="C1512" s="3" t="s">
        <v>694</v>
      </c>
      <c r="D1512" s="6">
        <v>10900</v>
      </c>
      <c r="E1512" s="171">
        <v>-5.2173910000000001</v>
      </c>
      <c r="F1512" s="171">
        <v>-33.333329999999997</v>
      </c>
      <c r="G1512" s="171" t="s">
        <v>4942</v>
      </c>
      <c r="H1512" s="6">
        <v>141699324200</v>
      </c>
      <c r="I1512" s="154">
        <v>12.999939999999999</v>
      </c>
      <c r="J1512" s="154">
        <v>100</v>
      </c>
      <c r="K1512" s="6">
        <v>84353.5</v>
      </c>
      <c r="L1512" s="6">
        <v>961200000</v>
      </c>
      <c r="M1512" s="154">
        <v>4.9658314350797266</v>
      </c>
      <c r="N1512" s="154">
        <v>0.89262201512821238</v>
      </c>
      <c r="O1512" s="154" t="s">
        <v>4942</v>
      </c>
      <c r="P1512" s="172" t="s">
        <v>2001</v>
      </c>
      <c r="Q1512" s="168" t="s">
        <v>2001</v>
      </c>
      <c r="R1512" s="172" t="s">
        <v>2001</v>
      </c>
      <c r="S1512" s="168" t="s">
        <v>2001</v>
      </c>
      <c r="T1512" s="172" t="s">
        <v>2001</v>
      </c>
      <c r="U1512" s="168" t="s">
        <v>2001</v>
      </c>
      <c r="V1512" s="172" t="s">
        <v>2001</v>
      </c>
      <c r="W1512" s="173" t="s">
        <v>2001</v>
      </c>
      <c r="X1512" s="172" t="s">
        <v>2001</v>
      </c>
      <c r="Y1512" s="173" t="s">
        <v>2001</v>
      </c>
      <c r="Z1512" s="172" t="s">
        <v>2001</v>
      </c>
      <c r="AA1512" s="173" t="s">
        <v>2001</v>
      </c>
      <c r="AB1512" s="172" t="s">
        <v>2001</v>
      </c>
      <c r="AC1512" s="168" t="s">
        <v>2001</v>
      </c>
      <c r="AD1512" s="172" t="s">
        <v>2001</v>
      </c>
      <c r="AE1512" s="168" t="s">
        <v>2001</v>
      </c>
      <c r="AF1512" s="172" t="s">
        <v>2001</v>
      </c>
      <c r="AG1512" s="168" t="s">
        <v>2001</v>
      </c>
      <c r="AH1512" s="171" t="s">
        <v>2001</v>
      </c>
      <c r="AI1512" s="171" t="s">
        <v>2001</v>
      </c>
      <c r="AJ1512" s="171" t="s">
        <v>2001</v>
      </c>
      <c r="AK1512" s="171" t="s">
        <v>2001</v>
      </c>
      <c r="AL1512" s="171" t="s">
        <v>2001</v>
      </c>
      <c r="AM1512" s="171" t="s">
        <v>2001</v>
      </c>
      <c r="AN1512" s="170" t="s">
        <v>2001</v>
      </c>
      <c r="AO1512" s="170" t="s">
        <v>2001</v>
      </c>
      <c r="AP1512" s="170" t="s">
        <v>2001</v>
      </c>
      <c r="AQ1512" s="170" t="s">
        <v>2001</v>
      </c>
      <c r="AR1512" s="170" t="s">
        <v>2001</v>
      </c>
      <c r="AS1512" s="170" t="s">
        <v>2001</v>
      </c>
      <c r="AT1512" s="6" t="s">
        <v>2001</v>
      </c>
      <c r="AU1512" s="6" t="s">
        <v>2001</v>
      </c>
      <c r="AV1512" s="6" t="s">
        <v>2001</v>
      </c>
    </row>
    <row r="1513" spans="1:48" x14ac:dyDescent="0.25">
      <c r="A1513" s="162">
        <v>1510</v>
      </c>
      <c r="B1513" s="3" t="s">
        <v>4831</v>
      </c>
      <c r="C1513" s="3" t="s">
        <v>694</v>
      </c>
      <c r="D1513" s="28">
        <v>109000</v>
      </c>
      <c r="E1513" s="25">
        <v>-10.65574</v>
      </c>
      <c r="F1513" s="25">
        <v>-54.39331</v>
      </c>
      <c r="G1513" s="25" t="s">
        <v>4942</v>
      </c>
      <c r="H1513" s="28">
        <v>3409516512000</v>
      </c>
      <c r="I1513" s="51">
        <v>31.279969999999999</v>
      </c>
      <c r="J1513" s="51">
        <v>56.36504</v>
      </c>
      <c r="K1513" s="28">
        <v>69847.5</v>
      </c>
      <c r="L1513" s="28">
        <v>7927950000</v>
      </c>
      <c r="M1513" s="51">
        <v>23.668456335495435</v>
      </c>
      <c r="N1513" s="51">
        <v>2.2322276973020729</v>
      </c>
      <c r="O1513" s="51" t="s">
        <v>4942</v>
      </c>
      <c r="P1513" s="30" t="s">
        <v>4748</v>
      </c>
      <c r="Q1513" s="27" t="s">
        <v>2001</v>
      </c>
      <c r="R1513" s="30">
        <v>562655.99322599999</v>
      </c>
      <c r="S1513" s="27" t="s">
        <v>2001</v>
      </c>
      <c r="T1513" s="30">
        <v>840349.90941700002</v>
      </c>
      <c r="U1513" s="27">
        <v>0.4935412037448248</v>
      </c>
      <c r="V1513" s="30" t="s">
        <v>4748</v>
      </c>
      <c r="W1513" s="32" t="s">
        <v>2001</v>
      </c>
      <c r="X1513" s="30">
        <v>16144.93822</v>
      </c>
      <c r="Y1513" s="32" t="s">
        <v>2001</v>
      </c>
      <c r="Z1513" s="30">
        <v>58871.715378000001</v>
      </c>
      <c r="AA1513" s="32">
        <v>2.6464503348220303</v>
      </c>
      <c r="AB1513" s="30" t="s">
        <v>4748</v>
      </c>
      <c r="AC1513" s="27" t="s">
        <v>2001</v>
      </c>
      <c r="AD1513" s="30">
        <v>1689</v>
      </c>
      <c r="AE1513" s="27" t="s">
        <v>2001</v>
      </c>
      <c r="AF1513" s="30">
        <v>2473.7409859999998</v>
      </c>
      <c r="AG1513" s="27">
        <v>0.46461870100651259</v>
      </c>
      <c r="AH1513" s="25" t="s">
        <v>4748</v>
      </c>
      <c r="AI1513" s="25" t="s">
        <v>4748</v>
      </c>
      <c r="AJ1513" s="25">
        <v>11.636705658535664</v>
      </c>
      <c r="AK1513" s="25" t="s">
        <v>4748</v>
      </c>
      <c r="AL1513" s="25" t="s">
        <v>4748</v>
      </c>
      <c r="AM1513" s="25">
        <v>28.99321856367083</v>
      </c>
      <c r="AN1513" s="49" t="s">
        <v>4748</v>
      </c>
      <c r="AO1513" s="49">
        <v>27.432696545543077</v>
      </c>
      <c r="AP1513" s="49">
        <v>29.38847436686639</v>
      </c>
      <c r="AQ1513" s="49" t="s">
        <v>4748</v>
      </c>
      <c r="AR1513" s="49">
        <v>95.736354109369202</v>
      </c>
      <c r="AS1513" s="49">
        <v>29.288600799360292</v>
      </c>
      <c r="AT1513" s="28" t="s">
        <v>4748</v>
      </c>
      <c r="AU1513" s="28" t="s">
        <v>4748</v>
      </c>
      <c r="AV1513" s="28" t="s">
        <v>4748</v>
      </c>
    </row>
    <row r="1514" spans="1:48" x14ac:dyDescent="0.25">
      <c r="A1514" s="162"/>
    </row>
    <row r="1515" spans="1:48" x14ac:dyDescent="0.25">
      <c r="A1515" s="162"/>
    </row>
    <row r="1516" spans="1:48" x14ac:dyDescent="0.25">
      <c r="A1516" s="162"/>
    </row>
  </sheetData>
  <autoFilter ref="B3:AV3">
    <sortState ref="B4:AV1536">
      <sortCondition ref="B3"/>
    </sortState>
  </autoFilter>
  <sortState ref="B4:AV1537">
    <sortCondition ref="B4"/>
  </sortState>
  <mergeCells count="9">
    <mergeCell ref="AN2:AP2"/>
    <mergeCell ref="AQ2:AS2"/>
    <mergeCell ref="AT2:AV2"/>
    <mergeCell ref="AK2:AM2"/>
    <mergeCell ref="E2:G2"/>
    <mergeCell ref="P2:U2"/>
    <mergeCell ref="V2:AA2"/>
    <mergeCell ref="AB2:AG2"/>
    <mergeCell ref="AH2:AJ2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workbookViewId="0">
      <selection activeCell="E1" sqref="E1"/>
    </sheetView>
  </sheetViews>
  <sheetFormatPr defaultColWidth="9" defaultRowHeight="15" x14ac:dyDescent="0.25"/>
  <cols>
    <col min="1" max="4" width="9" style="19"/>
    <col min="5" max="5" width="10.140625" style="19" bestFit="1" customWidth="1"/>
    <col min="6" max="16384" width="9" style="19"/>
  </cols>
  <sheetData>
    <row r="1" spans="1:5" x14ac:dyDescent="0.25">
      <c r="A1" s="19" t="s">
        <v>669</v>
      </c>
      <c r="D1" s="1" t="s">
        <v>698</v>
      </c>
      <c r="E1" s="26">
        <v>23282</v>
      </c>
    </row>
    <row r="2" spans="1:5" x14ac:dyDescent="0.25">
      <c r="A2" s="19" t="s">
        <v>3</v>
      </c>
      <c r="D2" s="1"/>
      <c r="E2" s="26"/>
    </row>
  </sheetData>
  <dataValidations count="1">
    <dataValidation type="list" allowBlank="1" showInputMessage="1" showErrorMessage="1" sqref="A1:A2">
      <formula1>"PICK"</formula1>
    </dataValidation>
  </dataValidation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Snapshot</vt:lpstr>
      <vt:lpstr>E1VFVN30</vt:lpstr>
      <vt:lpstr>FOL</vt:lpstr>
      <vt:lpstr>Financial Information</vt:lpstr>
      <vt:lpstr>CURRENCY</vt:lpstr>
      <vt:lpstr>CURRENCY</vt:lpstr>
      <vt:lpstr>PICK</vt:lpstr>
      <vt:lpstr>VND</vt:lpstr>
    </vt:vector>
  </TitlesOfParts>
  <Company>Grizli777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Ngan Nguyen</dc:creator>
  <cp:lastModifiedBy>admin</cp:lastModifiedBy>
  <dcterms:created xsi:type="dcterms:W3CDTF">2016-06-26T05:47:08Z</dcterms:created>
  <dcterms:modified xsi:type="dcterms:W3CDTF">2019-05-07T01:08:20Z</dcterms:modified>
</cp:coreProperties>
</file>